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מובנים'!$B$6:$Q$41</definedName>
    <definedName name="Print_Area" localSheetId="2">מזומנים!$B$3:$K$37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8" l="1"/>
  <c r="C10" i="84" l="1"/>
  <c r="C43" i="88" s="1"/>
  <c r="C11" i="84"/>
  <c r="O175" i="61"/>
  <c r="S104" i="61"/>
  <c r="O104" i="61"/>
  <c r="S98" i="61"/>
  <c r="O98" i="61"/>
  <c r="O58" i="61"/>
  <c r="S53" i="61"/>
  <c r="O53" i="61"/>
  <c r="Q13" i="61"/>
  <c r="Q132" i="61"/>
  <c r="R191" i="61"/>
  <c r="R132" i="61"/>
  <c r="R12" i="61" s="1"/>
  <c r="R13" i="61"/>
  <c r="C22" i="88"/>
  <c r="P11" i="68"/>
  <c r="P13" i="68"/>
  <c r="P12" i="68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N30" i="62"/>
  <c r="N29" i="62"/>
  <c r="N28" i="62"/>
  <c r="N27" i="62"/>
  <c r="N26" i="62"/>
  <c r="N25" i="62"/>
  <c r="N23" i="62"/>
  <c r="N22" i="62"/>
  <c r="N21" i="62"/>
  <c r="N19" i="62"/>
  <c r="N18" i="62"/>
  <c r="N17" i="62"/>
  <c r="N16" i="62"/>
  <c r="N15" i="62"/>
  <c r="N14" i="62"/>
  <c r="N13" i="62"/>
  <c r="N12" i="62"/>
  <c r="N11" i="62"/>
  <c r="M28" i="63"/>
  <c r="M27" i="63"/>
  <c r="M26" i="63"/>
  <c r="M25" i="63"/>
  <c r="M24" i="63"/>
  <c r="M23" i="63"/>
  <c r="M22" i="63"/>
  <c r="M21" i="63"/>
  <c r="M20" i="63"/>
  <c r="M19" i="63"/>
  <c r="M18" i="63"/>
  <c r="M17" i="63"/>
  <c r="M15" i="63"/>
  <c r="M14" i="63"/>
  <c r="M13" i="63"/>
  <c r="M12" i="63"/>
  <c r="M11" i="63"/>
  <c r="K14" i="65"/>
  <c r="K13" i="65"/>
  <c r="K12" i="65"/>
  <c r="K11" i="65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R35" i="71"/>
  <c r="R34" i="71"/>
  <c r="R33" i="71"/>
  <c r="R31" i="71"/>
  <c r="R30" i="71"/>
  <c r="R29" i="71"/>
  <c r="R28" i="71"/>
  <c r="R26" i="71"/>
  <c r="R25" i="71"/>
  <c r="R24" i="71"/>
  <c r="R23" i="71"/>
  <c r="R21" i="71"/>
  <c r="R20" i="71"/>
  <c r="R19" i="71"/>
  <c r="R18" i="71"/>
  <c r="R17" i="71"/>
  <c r="R16" i="71"/>
  <c r="R15" i="71"/>
  <c r="R14" i="71"/>
  <c r="R13" i="71"/>
  <c r="R12" i="71"/>
  <c r="R11" i="71"/>
  <c r="L15" i="72"/>
  <c r="L14" i="72"/>
  <c r="L13" i="72"/>
  <c r="L12" i="72"/>
  <c r="L11" i="72"/>
  <c r="C29" i="88"/>
  <c r="K13" i="74"/>
  <c r="K12" i="74"/>
  <c r="K11" i="74"/>
  <c r="I13" i="74"/>
  <c r="J23" i="76"/>
  <c r="J22" i="76"/>
  <c r="J20" i="76"/>
  <c r="J19" i="76"/>
  <c r="J18" i="76"/>
  <c r="J17" i="76"/>
  <c r="J16" i="76"/>
  <c r="J15" i="76"/>
  <c r="J14" i="76"/>
  <c r="J13" i="76"/>
  <c r="J12" i="76"/>
  <c r="J11" i="76"/>
  <c r="P113" i="78"/>
  <c r="P112" i="78"/>
  <c r="P111" i="78"/>
  <c r="P110" i="78"/>
  <c r="P109" i="78"/>
  <c r="P108" i="78"/>
  <c r="P107" i="78"/>
  <c r="P105" i="78"/>
  <c r="P104" i="78"/>
  <c r="P103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J12" i="81"/>
  <c r="J11" i="81"/>
  <c r="J10" i="81"/>
  <c r="C37" i="88"/>
  <c r="C33" i="88"/>
  <c r="C31" i="88"/>
  <c r="C27" i="88"/>
  <c r="C26" i="88"/>
  <c r="C24" i="88"/>
  <c r="C19" i="88"/>
  <c r="C17" i="88"/>
  <c r="C16" i="88"/>
  <c r="C13" i="88"/>
  <c r="R11" i="61" l="1"/>
  <c r="T12" i="61"/>
  <c r="T191" i="61"/>
  <c r="T132" i="61"/>
  <c r="T13" i="61"/>
  <c r="Q12" i="61"/>
  <c r="Q11" i="61" s="1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T192" i="61" l="1"/>
  <c r="T186" i="61"/>
  <c r="T182" i="61"/>
  <c r="T178" i="61"/>
  <c r="T174" i="61"/>
  <c r="T170" i="61"/>
  <c r="T166" i="61"/>
  <c r="T162" i="61"/>
  <c r="T158" i="61"/>
  <c r="T154" i="61"/>
  <c r="T150" i="61"/>
  <c r="T146" i="61"/>
  <c r="T142" i="61"/>
  <c r="T138" i="61"/>
  <c r="T134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1" i="61"/>
  <c r="T37" i="61"/>
  <c r="T33" i="61"/>
  <c r="T29" i="61"/>
  <c r="T25" i="61"/>
  <c r="T21" i="61"/>
  <c r="T17" i="61"/>
  <c r="T189" i="61"/>
  <c r="T185" i="61"/>
  <c r="T181" i="61"/>
  <c r="T177" i="61"/>
  <c r="T173" i="61"/>
  <c r="T169" i="61"/>
  <c r="T165" i="61"/>
  <c r="T161" i="61"/>
  <c r="T157" i="61"/>
  <c r="T153" i="61"/>
  <c r="T149" i="61"/>
  <c r="T145" i="61"/>
  <c r="T141" i="61"/>
  <c r="T137" i="61"/>
  <c r="T133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188" i="61"/>
  <c r="T180" i="61"/>
  <c r="T172" i="61"/>
  <c r="T164" i="61"/>
  <c r="T156" i="61"/>
  <c r="T148" i="61"/>
  <c r="T140" i="61"/>
  <c r="T123" i="61"/>
  <c r="T115" i="61"/>
  <c r="T107" i="61"/>
  <c r="T99" i="61"/>
  <c r="T91" i="61"/>
  <c r="T83" i="61"/>
  <c r="T75" i="61"/>
  <c r="T67" i="61"/>
  <c r="T59" i="61"/>
  <c r="T51" i="61"/>
  <c r="T43" i="61"/>
  <c r="T38" i="61"/>
  <c r="T32" i="61"/>
  <c r="T27" i="61"/>
  <c r="T22" i="61"/>
  <c r="T16" i="61"/>
  <c r="C15" i="88"/>
  <c r="C12" i="88" s="1"/>
  <c r="T187" i="61"/>
  <c r="T179" i="61"/>
  <c r="T171" i="61"/>
  <c r="T163" i="61"/>
  <c r="T155" i="61"/>
  <c r="T147" i="61"/>
  <c r="T139" i="61"/>
  <c r="T130" i="61"/>
  <c r="T122" i="61"/>
  <c r="T114" i="61"/>
  <c r="T106" i="61"/>
  <c r="T98" i="61"/>
  <c r="T90" i="61"/>
  <c r="T82" i="61"/>
  <c r="T74" i="61"/>
  <c r="T66" i="61"/>
  <c r="T58" i="61"/>
  <c r="T50" i="61"/>
  <c r="T42" i="61"/>
  <c r="T36" i="61"/>
  <c r="T31" i="61"/>
  <c r="T26" i="61"/>
  <c r="T20" i="61"/>
  <c r="T15" i="61"/>
  <c r="T194" i="61"/>
  <c r="T184" i="61"/>
  <c r="T176" i="61"/>
  <c r="T168" i="61"/>
  <c r="T160" i="61"/>
  <c r="T152" i="61"/>
  <c r="T144" i="61"/>
  <c r="T136" i="61"/>
  <c r="T127" i="61"/>
  <c r="T119" i="61"/>
  <c r="T111" i="61"/>
  <c r="T103" i="61"/>
  <c r="T95" i="61"/>
  <c r="T87" i="61"/>
  <c r="T79" i="61"/>
  <c r="T71" i="61"/>
  <c r="T63" i="61"/>
  <c r="T55" i="61"/>
  <c r="T47" i="61"/>
  <c r="T40" i="61"/>
  <c r="T35" i="61"/>
  <c r="T30" i="61"/>
  <c r="T24" i="61"/>
  <c r="T19" i="61"/>
  <c r="T14" i="61"/>
  <c r="T193" i="61"/>
  <c r="T183" i="61"/>
  <c r="T175" i="61"/>
  <c r="T167" i="61"/>
  <c r="T159" i="61"/>
  <c r="T151" i="61"/>
  <c r="T143" i="61"/>
  <c r="T135" i="61"/>
  <c r="T126" i="61"/>
  <c r="T118" i="61"/>
  <c r="T86" i="61"/>
  <c r="T54" i="61"/>
  <c r="T28" i="61"/>
  <c r="T110" i="61"/>
  <c r="T78" i="61"/>
  <c r="T46" i="61"/>
  <c r="T23" i="61"/>
  <c r="T102" i="61"/>
  <c r="T70" i="61"/>
  <c r="T39" i="61"/>
  <c r="T18" i="61"/>
  <c r="T94" i="61"/>
  <c r="T62" i="61"/>
  <c r="T34" i="61"/>
  <c r="T11" i="61"/>
  <c r="C10" i="88"/>
  <c r="C42" i="88" s="1"/>
  <c r="D23" i="88" s="1"/>
  <c r="Q13" i="68" l="1"/>
  <c r="Q12" i="68"/>
  <c r="Q11" i="68"/>
  <c r="R22" i="59"/>
  <c r="R18" i="59"/>
  <c r="R14" i="59"/>
  <c r="U193" i="61"/>
  <c r="U188" i="61"/>
  <c r="U184" i="61"/>
  <c r="U180" i="61"/>
  <c r="U176" i="61"/>
  <c r="U172" i="61"/>
  <c r="U168" i="61"/>
  <c r="U164" i="61"/>
  <c r="U160" i="61"/>
  <c r="U156" i="61"/>
  <c r="U152" i="61"/>
  <c r="U148" i="61"/>
  <c r="U144" i="61"/>
  <c r="U140" i="61"/>
  <c r="U136" i="61"/>
  <c r="U132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2" i="61"/>
  <c r="O30" i="62"/>
  <c r="O26" i="62"/>
  <c r="O21" i="62"/>
  <c r="O16" i="62"/>
  <c r="O12" i="62"/>
  <c r="N27" i="63"/>
  <c r="N23" i="63"/>
  <c r="N19" i="63"/>
  <c r="N14" i="63"/>
  <c r="L14" i="65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R25" i="59"/>
  <c r="R21" i="59"/>
  <c r="R17" i="59"/>
  <c r="R13" i="59"/>
  <c r="U192" i="61"/>
  <c r="U187" i="61"/>
  <c r="U183" i="61"/>
  <c r="U179" i="61"/>
  <c r="U175" i="61"/>
  <c r="U171" i="61"/>
  <c r="U167" i="61"/>
  <c r="U163" i="61"/>
  <c r="U159" i="61"/>
  <c r="U155" i="61"/>
  <c r="U151" i="61"/>
  <c r="U147" i="61"/>
  <c r="U143" i="61"/>
  <c r="U139" i="61"/>
  <c r="U135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11" i="61"/>
  <c r="O29" i="62"/>
  <c r="O25" i="62"/>
  <c r="O19" i="62"/>
  <c r="O15" i="62"/>
  <c r="O11" i="62"/>
  <c r="N26" i="63"/>
  <c r="N22" i="63"/>
  <c r="N18" i="63"/>
  <c r="N13" i="63"/>
  <c r="L13" i="65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R24" i="59"/>
  <c r="R20" i="59"/>
  <c r="R16" i="59"/>
  <c r="R12" i="59"/>
  <c r="U191" i="61"/>
  <c r="U186" i="61"/>
  <c r="U182" i="61"/>
  <c r="U178" i="61"/>
  <c r="U174" i="61"/>
  <c r="U170" i="61"/>
  <c r="U166" i="61"/>
  <c r="U162" i="61"/>
  <c r="U158" i="61"/>
  <c r="U154" i="61"/>
  <c r="U150" i="61"/>
  <c r="U146" i="61"/>
  <c r="U142" i="61"/>
  <c r="U138" i="61"/>
  <c r="U134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O28" i="62"/>
  <c r="O23" i="62"/>
  <c r="O18" i="62"/>
  <c r="O14" i="62"/>
  <c r="N25" i="63"/>
  <c r="N21" i="63"/>
  <c r="N17" i="63"/>
  <c r="N12" i="63"/>
  <c r="L12" i="65"/>
  <c r="P74" i="69"/>
  <c r="P70" i="69"/>
  <c r="P66" i="69"/>
  <c r="P62" i="69"/>
  <c r="P58" i="69"/>
  <c r="P54" i="69"/>
  <c r="P50" i="69"/>
  <c r="P46" i="69"/>
  <c r="P42" i="69"/>
  <c r="P38" i="69"/>
  <c r="P34" i="69"/>
  <c r="P30" i="69"/>
  <c r="R23" i="59"/>
  <c r="R19" i="59"/>
  <c r="R15" i="59"/>
  <c r="R11" i="59"/>
  <c r="U194" i="61"/>
  <c r="U189" i="61"/>
  <c r="U185" i="61"/>
  <c r="U181" i="61"/>
  <c r="U177" i="61"/>
  <c r="U173" i="61"/>
  <c r="U169" i="61"/>
  <c r="U165" i="61"/>
  <c r="U161" i="61"/>
  <c r="U157" i="61"/>
  <c r="U153" i="61"/>
  <c r="U149" i="61"/>
  <c r="U145" i="61"/>
  <c r="U141" i="61"/>
  <c r="U137" i="61"/>
  <c r="U133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3" i="61"/>
  <c r="O27" i="62"/>
  <c r="O22" i="62"/>
  <c r="O17" i="62"/>
  <c r="O13" i="62"/>
  <c r="N28" i="63"/>
  <c r="N24" i="63"/>
  <c r="N20" i="63"/>
  <c r="N15" i="63"/>
  <c r="N11" i="63"/>
  <c r="L11" i="65"/>
  <c r="P77" i="69"/>
  <c r="P73" i="69"/>
  <c r="P69" i="69"/>
  <c r="P65" i="69"/>
  <c r="P61" i="69"/>
  <c r="P57" i="69"/>
  <c r="P53" i="69"/>
  <c r="P49" i="69"/>
  <c r="P45" i="69"/>
  <c r="P41" i="69"/>
  <c r="P37" i="69"/>
  <c r="P33" i="69"/>
  <c r="P29" i="69"/>
  <c r="P25" i="69"/>
  <c r="P21" i="69"/>
  <c r="P17" i="69"/>
  <c r="P13" i="69"/>
  <c r="S31" i="71"/>
  <c r="S26" i="71"/>
  <c r="S21" i="71"/>
  <c r="P14" i="69"/>
  <c r="S34" i="71"/>
  <c r="S28" i="71"/>
  <c r="S20" i="71"/>
  <c r="S16" i="71"/>
  <c r="S12" i="71"/>
  <c r="M14" i="72"/>
  <c r="S33" i="71"/>
  <c r="S25" i="71"/>
  <c r="S19" i="71"/>
  <c r="S11" i="71"/>
  <c r="M13" i="72"/>
  <c r="P26" i="69"/>
  <c r="S15" i="71"/>
  <c r="P22" i="69"/>
  <c r="S30" i="71"/>
  <c r="S24" i="71"/>
  <c r="S18" i="71"/>
  <c r="S14" i="71"/>
  <c r="M12" i="72"/>
  <c r="P18" i="69"/>
  <c r="S35" i="71"/>
  <c r="S29" i="71"/>
  <c r="S23" i="71"/>
  <c r="S17" i="71"/>
  <c r="S13" i="71"/>
  <c r="M15" i="72"/>
  <c r="M11" i="72"/>
  <c r="D10" i="88"/>
  <c r="D33" i="88"/>
  <c r="L13" i="74"/>
  <c r="K23" i="76"/>
  <c r="K18" i="76"/>
  <c r="K14" i="76"/>
  <c r="Q112" i="78"/>
  <c r="Q108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9" i="78"/>
  <c r="Q15" i="78"/>
  <c r="Q11" i="78"/>
  <c r="D13" i="88"/>
  <c r="Q107" i="78"/>
  <c r="Q94" i="78"/>
  <c r="Q90" i="78"/>
  <c r="Q82" i="78"/>
  <c r="Q78" i="78"/>
  <c r="Q70" i="78"/>
  <c r="Q62" i="78"/>
  <c r="Q58" i="78"/>
  <c r="Q50" i="78"/>
  <c r="Q46" i="78"/>
  <c r="Q38" i="78"/>
  <c r="Q30" i="78"/>
  <c r="Q26" i="78"/>
  <c r="Q18" i="78"/>
  <c r="Q10" i="78"/>
  <c r="K12" i="81"/>
  <c r="Q49" i="78"/>
  <c r="Q33" i="78"/>
  <c r="Q21" i="78"/>
  <c r="Q13" i="78"/>
  <c r="Q36" i="78"/>
  <c r="Q28" i="78"/>
  <c r="Q12" i="78"/>
  <c r="D19" i="88"/>
  <c r="L12" i="74"/>
  <c r="K22" i="76"/>
  <c r="K17" i="76"/>
  <c r="K13" i="76"/>
  <c r="Q111" i="78"/>
  <c r="Q98" i="78"/>
  <c r="Q86" i="78"/>
  <c r="Q74" i="78"/>
  <c r="Q66" i="78"/>
  <c r="Q54" i="78"/>
  <c r="Q42" i="78"/>
  <c r="Q34" i="78"/>
  <c r="Q22" i="78"/>
  <c r="Q14" i="78"/>
  <c r="Q41" i="78"/>
  <c r="Q29" i="78"/>
  <c r="Q17" i="78"/>
  <c r="K11" i="81"/>
  <c r="Q80" i="78"/>
  <c r="Q72" i="78"/>
  <c r="Q64" i="78"/>
  <c r="Q56" i="78"/>
  <c r="Q48" i="78"/>
  <c r="Q32" i="78"/>
  <c r="Q20" i="78"/>
  <c r="K10" i="81"/>
  <c r="L11" i="74"/>
  <c r="K20" i="76"/>
  <c r="K16" i="76"/>
  <c r="K12" i="76"/>
  <c r="Q110" i="78"/>
  <c r="Q105" i="78"/>
  <c r="Q101" i="78"/>
  <c r="Q97" i="78"/>
  <c r="Q93" i="78"/>
  <c r="Q89" i="78"/>
  <c r="Q85" i="78"/>
  <c r="Q81" i="78"/>
  <c r="Q77" i="78"/>
  <c r="Q73" i="78"/>
  <c r="Q69" i="78"/>
  <c r="Q65" i="78"/>
  <c r="Q61" i="78"/>
  <c r="Q57" i="78"/>
  <c r="Q53" i="78"/>
  <c r="Q45" i="78"/>
  <c r="Q37" i="78"/>
  <c r="Q25" i="78"/>
  <c r="D37" i="88"/>
  <c r="Q76" i="78"/>
  <c r="Q60" i="78"/>
  <c r="Q52" i="78"/>
  <c r="Q40" i="78"/>
  <c r="Q24" i="78"/>
  <c r="K19" i="76"/>
  <c r="K15" i="76"/>
  <c r="K11" i="76"/>
  <c r="Q113" i="78"/>
  <c r="Q109" i="78"/>
  <c r="Q104" i="78"/>
  <c r="Q100" i="78"/>
  <c r="Q96" i="78"/>
  <c r="Q92" i="78"/>
  <c r="Q88" i="78"/>
  <c r="Q84" i="78"/>
  <c r="Q68" i="78"/>
  <c r="Q44" i="78"/>
  <c r="Q16" i="78"/>
  <c r="D15" i="88"/>
  <c r="D31" i="88"/>
  <c r="D17" i="88"/>
  <c r="D12" i="88"/>
  <c r="D42" i="88"/>
  <c r="D26" i="88"/>
  <c r="D11" i="88"/>
  <c r="D24" i="88"/>
  <c r="D38" i="88"/>
  <c r="D27" i="88"/>
  <c r="D16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0930]}"/>
    <s v="{[Medida].[Medida].&amp;[2]}"/>
    <s v="{[Keren].[Keren].[All]}"/>
    <s v="{[Cheshbon KM].[Hie Peilut].[Peilut 7].&amp;[Kod_Peilut_L7_107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3" si="26">
        <n x="1" s="1"/>
        <n x="24"/>
        <n x="25"/>
      </t>
    </mdx>
    <mdx n="0" f="v">
      <t c="3" si="26">
        <n x="1" s="1"/>
        <n x="27"/>
        <n x="25"/>
      </t>
    </mdx>
    <mdx n="0" f="v">
      <t c="3" si="26">
        <n x="1" s="1"/>
        <n x="28"/>
        <n x="25"/>
      </t>
    </mdx>
    <mdx n="0" f="v">
      <t c="3" si="26">
        <n x="1" s="1"/>
        <n x="29"/>
        <n x="25"/>
      </t>
    </mdx>
    <mdx n="0" f="v">
      <t c="3" si="26">
        <n x="1" s="1"/>
        <n x="30"/>
        <n x="25"/>
      </t>
    </mdx>
    <mdx n="0" f="v">
      <t c="3" si="26">
        <n x="1" s="1"/>
        <n x="31"/>
        <n x="25"/>
      </t>
    </mdx>
    <mdx n="0" f="v">
      <t c="3" si="26">
        <n x="1" s="1"/>
        <n x="32"/>
        <n x="25"/>
      </t>
    </mdx>
    <mdx n="0" f="v">
      <t c="3" si="26">
        <n x="1" s="1"/>
        <n x="33"/>
        <n x="25"/>
      </t>
    </mdx>
    <mdx n="0" f="v">
      <t c="3" si="26">
        <n x="1" s="1"/>
        <n x="34"/>
        <n x="25"/>
      </t>
    </mdx>
    <mdx n="0" f="v">
      <t c="3" si="26">
        <n x="1" s="1"/>
        <n x="35"/>
        <n x="25"/>
      </t>
    </mdx>
    <mdx n="0" f="v">
      <t c="3" si="26">
        <n x="1" s="1"/>
        <n x="36"/>
        <n x="25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<sst xmlns="http://schemas.openxmlformats.org/spreadsheetml/2006/main" count="4674" uniqueCount="1131">
  <si>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</si>
  <si>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</si>
  <si>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</si>
  <si>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</si>
  <si>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</si>
  <si>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</si>
  <si>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</si>
  <si>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</si>
  <si>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</si>
  <si>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</si>
  <si>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</si>
  <si>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</si>
  <si>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</si>
  <si>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</si>
  <si>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</si>
  <si>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</si>
  <si>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</si>
  <si>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</si>
  <si>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</si>
  <si>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</si>
  <si>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</si>
  <si>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</si>
  <si>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</si>
  <si>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</si>
  <si>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</si>
  <si>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</si>
  <si>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</si>
  <si>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</si>
  <si>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</si>
  <si>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</si>
  <si>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</si>
  <si>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</si>
  <si>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</si>
  <si>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</si>
  <si>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</si>
  <si>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</si>
  <si>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</si>
  <si>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</si>
  <si>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</si>
  <si>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</si>
  <si>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</si>
  <si>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</si>
  <si>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</si>
  <si>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</si>
  <si>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</si>
  <si>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</si>
  <si>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</si>
  <si>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</si>
  <si>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</si>
  <si>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</si>
  <si>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</si>
  <si>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</si>
  <si>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</si>
  <si>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</si>
  <si>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</si>
  <si>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</si>
  <si>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</si>
  <si>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</si>
  <si>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</si>
  <si>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</si>
  <si>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</si>
  <si>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</si>
  <si>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</si>
  <si>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</si>
  <si>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</si>
  <si>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</si>
  <si>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</si>
  <si>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</si>
  <si>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</si>
  <si>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</si>
  <si>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</si>
  <si>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</si>
  <si>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</si>
  <si>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</si>
  <si>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</si>
  <si>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</si>
  <si>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</si>
  <si>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</si>
  <si>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</si>
  <si>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</si>
  <si>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</si>
  <si>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</si>
  <si>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</si>
  <si>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</si>
  <si>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</si>
  <si>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</si>
  <si>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</si>
  <si>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</si>
  <si>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</si>
  <si>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</si>
  <si>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</si>
  <si>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</si>
  <si>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</si>
  <si>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</si>
  <si>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</si>
  <si>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</si>
  <si>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</si>
  <si>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</si>
  <si>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</si>
  <si>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</si>
  <si>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</si>
  <si>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</si>
  <si>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</si>
  <si>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</si>
  <si>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</si>
  <si>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</si>
  <si>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</si>
  <si>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</si>
  <si>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</si>
  <si>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</si>
  <si>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</si>
  <si>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</si>
  <si>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</si>
  <si>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</si>
  <si>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</si>
  <si>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</si>
  <si>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</si>
  <si>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</si>
  <si>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</si>
  <si>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</si>
  <si>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</si>
  <si>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</si>
  <si>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</si>
  <si>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</si>
  <si>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</si>
  <si>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</si>
  <si>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</si>
  <si>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</si>
  <si>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</si>
  <si>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</si>
  <si>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</si>
  <si>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</si>
  <si>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</si>
  <si>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</si>
  <si>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</si>
  <si>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</si>
  <si>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</si>
  <si>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</si>
  <si>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</si>
  <si>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</si>
  <si>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</si>
  <si>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</si>
  <si>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</si>
  <si>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</si>
  <si>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</si>
  <si>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</si>
  <si>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</si>
  <si>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</si>
  <si>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</si>
  <si>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</si>
  <si>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</si>
  <si>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</si>
  <si>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</si>
  <si>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</si>
  <si>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</si>
  <si>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</si>
  <si>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</si>
  <si>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</si>
  <si>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</si>
  <si>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</si>
  <si>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</si>
  <si>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</si>
  <si>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</si>
  <si>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</si>
  <si>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</si>
  <si>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</si>
  <si>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</si>
  <si>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</si>
  <si>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</si>
  <si>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</si>
  <si>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</si>
  <si>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</si>
  <si>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</si>
  <si>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</si>
  <si>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</si>
  <si>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</si>
  <si>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</si>
  <si>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</si>
  <si>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</si>
  <si>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</si>
  <si>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</si>
  <si>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</si>
  <si>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</si>
  <si>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</si>
  <si>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</si>
  <si>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</si>
  <si>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</si>
  <si>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</si>
  <si>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</si>
  <si>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</si>
  <si>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</si>
  <si>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</si>
  <si>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</si>
  <si>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</si>
  <si>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</si>
  <si>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</si>
  <si>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</si>
  <si>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</si>
  <si>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</si>
  <si>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</si>
  <si>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</si>
  <si>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</si>
  <si>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</si>
  <si>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</si>
  <si>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</si>
  <si>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</si>
  <si>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</si>
  <si>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</si>
  <si>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</si>
  <si>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</si>
  <si>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</si>
  <si>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</si>
  <si>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</si>
  <si>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</si>
  <si>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</si>
  <si>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</si>
  <si>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</si>
  <si>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</si>
  <si>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</si>
  <si>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</si>
  <si>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</si>
  <si>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</si>
  <si>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</si>
  <si>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</si>
  <si>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</si>
  <si>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</si>
  <si>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</si>
  <si>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</si>
  <si>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</si>
  <si>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</si>
  <si>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</si>
  <si>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</si>
  <si>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</si>
  <si>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</si>
  <si>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</si>
  <si>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</si>
  <si>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</si>
  <si>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</si>
  <si>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</si>
  <si>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</si>
  <si>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</si>
  <si>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</si>
  <si>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</si>
  <si>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</si>
  <si>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</si>
  <si>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</si>
  <si>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</si>
  <si>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</si>
  <si>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</si>
  <si>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</si>
  <si>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 xml:space="preserve">מקפת אישית - אפיק לזכאים קיימים לפנסיה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</si>
  <si>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</si>
  <si>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</si>
  <si>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</si>
  <si>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</si>
  <si>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</si>
  <si>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</si>
  <si>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</si>
  <si>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</si>
  <si>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</si>
  <si>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</si>
  <si>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</si>
  <si>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</si>
  <si>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</si>
  <si>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</si>
  <si>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</si>
  <si>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</si>
  <si>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</si>
  <si>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</si>
  <si>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</si>
  <si>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</si>
  <si>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</si>
  <si>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</si>
  <si>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</si>
  <si>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אלה פקדונות אגח ב</t>
  </si>
  <si>
    <t>1142215</t>
  </si>
  <si>
    <t>מגמה</t>
  </si>
  <si>
    <t>AAA.IL</t>
  </si>
  <si>
    <t>מעלות S&amp;P</t>
  </si>
  <si>
    <t>לאומי אגח 179</t>
  </si>
  <si>
    <t>6040372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</si>
  <si>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</si>
  <si>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</si>
  <si>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</si>
  <si>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</si>
  <si>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</si>
  <si>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</si>
  <si>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</si>
  <si>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</si>
  <si>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</si>
  <si>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</si>
  <si>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</si>
  <si>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</si>
  <si>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</si>
  <si>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</si>
  <si>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</si>
  <si>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</si>
  <si>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</si>
  <si>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</si>
  <si>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</si>
  <si>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</si>
  <si>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</si>
  <si>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</si>
  <si>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</si>
  <si>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</si>
  <si>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</si>
  <si>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</si>
  <si>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</si>
  <si>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</si>
  <si>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</si>
  <si>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</si>
  <si>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</si>
  <si>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</si>
  <si>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</si>
  <si>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</si>
  <si>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</si>
  <si>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</si>
  <si>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</si>
  <si>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</si>
  <si>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</si>
  <si>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</si>
  <si>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</si>
  <si>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</si>
  <si>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</si>
  <si>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</si>
  <si>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</si>
  <si>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</si>
  <si>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</si>
  <si>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</si>
  <si>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</si>
  <si>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</si>
  <si>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</si>
  <si>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</si>
  <si>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</si>
  <si>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</si>
  <si>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</si>
  <si>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</si>
  <si>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</si>
  <si>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</si>
  <si>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</si>
  <si>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</si>
  <si>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</si>
  <si>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</si>
  <si>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</si>
  <si>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</si>
  <si>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</si>
  <si>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</si>
  <si>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</si>
  <si>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</si>
  <si>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</si>
  <si>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</si>
  <si>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</si>
  <si>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</si>
  <si>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</si>
  <si>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</si>
  <si>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</si>
  <si>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</si>
  <si>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בנק לאומי שה סדרה 200</t>
  </si>
  <si>
    <t>6040141</t>
  </si>
  <si>
    <t>גב ים     ו*</t>
  </si>
  <si>
    <t>7590128</t>
  </si>
  <si>
    <t>520001736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</si>
  <si>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</si>
  <si>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</si>
  <si>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</si>
  <si>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</si>
  <si>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</si>
  <si>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</si>
  <si>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</si>
  <si>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</si>
  <si>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</si>
  <si>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</si>
  <si>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</si>
  <si>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</si>
  <si>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</si>
  <si>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</si>
  <si>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</si>
  <si>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</si>
  <si>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</si>
  <si>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</si>
  <si>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</si>
  <si>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</si>
  <si>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</si>
  <si>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</si>
  <si>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</si>
  <si>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</si>
  <si>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</si>
  <si>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</si>
  <si>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</si>
  <si>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</si>
  <si>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</si>
  <si>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</si>
  <si>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</si>
  <si>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</si>
  <si>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</si>
  <si>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</si>
  <si>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</si>
  <si>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520007030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</si>
  <si>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</si>
  <si>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</si>
  <si>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</si>
  <si>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</si>
  <si>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</si>
  <si>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</si>
  <si>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</si>
  <si>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</si>
  <si>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</si>
  <si>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</si>
  <si>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</si>
  <si>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</si>
  <si>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</si>
  <si>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</si>
  <si>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</si>
  <si>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</si>
  <si>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</si>
  <si>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</si>
  <si>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</si>
  <si>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</si>
  <si>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</si>
  <si>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</si>
  <si>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</si>
  <si>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</si>
  <si>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</si>
  <si>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</si>
  <si>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</si>
  <si>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</si>
  <si>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</si>
  <si>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</si>
  <si>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</si>
  <si>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</si>
  <si>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</si>
  <si>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</si>
  <si>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</si>
  <si>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</si>
  <si>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</si>
  <si>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</si>
  <si>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</si>
  <si>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</si>
  <si>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</si>
  <si>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</si>
  <si>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</si>
  <si>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</si>
  <si>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</si>
  <si>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</si>
  <si>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</si>
  <si>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</si>
  <si>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</si>
  <si>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</si>
  <si>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</si>
  <si>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</si>
  <si>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</si>
  <si>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</si>
  <si>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</si>
  <si>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</si>
  <si>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</si>
  <si>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</si>
  <si>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</si>
  <si>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</si>
  <si>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</si>
  <si>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</si>
  <si>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</si>
  <si>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</si>
  <si>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</si>
  <si>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</si>
  <si>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</si>
  <si>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</si>
  <si>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</si>
  <si>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</si>
  <si>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</si>
  <si>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</si>
  <si>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</si>
  <si>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</si>
  <si>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</si>
  <si>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</si>
  <si>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</si>
  <si>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</si>
  <si>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</si>
  <si>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</si>
  <si>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</si>
  <si>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</si>
  <si>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</si>
  <si>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</si>
  <si>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</si>
  <si>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</si>
  <si>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</si>
  <si>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</si>
  <si>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</si>
  <si>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</si>
  <si>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</si>
  <si>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</si>
  <si>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</si>
  <si>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</si>
  <si>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</si>
  <si>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</si>
  <si>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</si>
  <si>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</si>
  <si>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</si>
  <si>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</si>
  <si>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</si>
  <si>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</si>
  <si>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</si>
  <si>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</si>
  <si>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</si>
  <si>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</si>
  <si>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</si>
  <si>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</si>
  <si>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</si>
  <si>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</si>
  <si>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</si>
  <si>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</si>
  <si>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</si>
  <si>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</si>
  <si>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</si>
  <si>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</si>
  <si>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</si>
  <si>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</si>
  <si>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</si>
  <si>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</si>
  <si>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</si>
  <si>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</si>
  <si>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</si>
  <si>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</si>
  <si>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</si>
  <si>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</si>
  <si>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</si>
  <si>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ריבוע נדלן ז</t>
  </si>
  <si>
    <t>1140615</t>
  </si>
  <si>
    <t>אשטרום נכ אג7</t>
  </si>
  <si>
    <t>2510139</t>
  </si>
  <si>
    <t>520036617</t>
  </si>
  <si>
    <t>A.IL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</si>
  <si>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</si>
  <si>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</si>
  <si>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</si>
  <si>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</si>
  <si>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</si>
  <si>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</si>
  <si>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</si>
  <si>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</si>
  <si>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</si>
  <si>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</si>
  <si>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</si>
  <si>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</si>
  <si>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</si>
  <si>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</si>
  <si>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</si>
  <si>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</si>
  <si>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</si>
  <si>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</si>
  <si>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</si>
  <si>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</si>
  <si>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</si>
  <si>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</si>
  <si>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</si>
  <si>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</si>
  <si>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</si>
  <si>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בזן.ק1</t>
  </si>
  <si>
    <t>2590255</t>
  </si>
  <si>
    <t>520036658</t>
  </si>
  <si>
    <t>דה לסר אגח ד</t>
  </si>
  <si>
    <t>1132059</t>
  </si>
  <si>
    <t>1427976</t>
  </si>
  <si>
    <t>ירושלים הנפקות נדחה אגח י</t>
  </si>
  <si>
    <t>1127414</t>
  </si>
  <si>
    <t>520025636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</si>
  <si>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</si>
  <si>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</si>
  <si>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</si>
  <si>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</si>
  <si>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</si>
  <si>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</si>
  <si>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</si>
  <si>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</si>
  <si>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</si>
  <si>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</si>
  <si>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</si>
  <si>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</si>
  <si>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</si>
  <si>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</si>
  <si>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</si>
  <si>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</si>
  <si>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</si>
  <si>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</si>
  <si>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</si>
  <si>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נמלי ישראל אגח ג</t>
  </si>
  <si>
    <t>1145580</t>
  </si>
  <si>
    <t>אמות אגח ה</t>
  </si>
  <si>
    <t>1138114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</si>
  <si>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</si>
  <si>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</si>
  <si>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</si>
  <si>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</si>
  <si>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</si>
  <si>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</si>
  <si>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</si>
  <si>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</si>
  <si>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</si>
  <si>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</si>
  <si>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</si>
  <si>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</si>
  <si>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</si>
  <si>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</si>
  <si>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</si>
  <si>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</si>
  <si>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</si>
  <si>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</si>
  <si>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</si>
  <si>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</si>
  <si>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</si>
  <si>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</si>
  <si>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</si>
  <si>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</si>
  <si>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</si>
  <si>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</si>
  <si>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</si>
  <si>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</si>
  <si>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</si>
  <si>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</si>
  <si>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</si>
  <si>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</si>
  <si>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</si>
  <si>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</si>
  <si>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</si>
  <si>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</si>
  <si>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</si>
  <si>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</si>
  <si>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</si>
  <si>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</si>
  <si>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</si>
  <si>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</si>
  <si>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</si>
  <si>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</si>
  <si>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</si>
  <si>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</si>
  <si>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</si>
  <si>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</si>
  <si>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ד*</t>
  </si>
  <si>
    <t>1132505</t>
  </si>
  <si>
    <t>פז נפט ה*</t>
  </si>
  <si>
    <t>1139534</t>
  </si>
  <si>
    <t>קרסו אגח ג</t>
  </si>
  <si>
    <t>1141829</t>
  </si>
  <si>
    <t>514065283</t>
  </si>
  <si>
    <t>טמפו משק  אגח א</t>
  </si>
  <si>
    <t>1118306</t>
  </si>
  <si>
    <t>520032848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</si>
  <si>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</si>
  <si>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</si>
  <si>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</si>
  <si>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</si>
  <si>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</si>
  <si>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</si>
  <si>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</si>
  <si>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</si>
  <si>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</si>
  <si>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</si>
  <si>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</si>
  <si>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</si>
  <si>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</si>
  <si>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</si>
  <si>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</si>
  <si>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</si>
  <si>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</si>
  <si>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</si>
  <si>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</si>
  <si>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</si>
  <si>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</si>
  <si>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</si>
  <si>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</si>
  <si>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</si>
  <si>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</si>
  <si>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</si>
  <si>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</si>
  <si>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</si>
  <si>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</si>
  <si>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</si>
  <si>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</si>
  <si>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</si>
  <si>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</si>
  <si>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</si>
  <si>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</si>
  <si>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</si>
  <si>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</si>
  <si>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</si>
  <si>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</si>
  <si>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</si>
  <si>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</si>
  <si>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</si>
  <si>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11*</t>
  </si>
  <si>
    <t>7150352</t>
  </si>
  <si>
    <t>520025990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</si>
  <si>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</si>
  <si>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</si>
  <si>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</si>
  <si>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</si>
  <si>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</si>
  <si>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</si>
  <si>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</si>
  <si>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</si>
  <si>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</si>
  <si>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</si>
  <si>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</si>
  <si>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</si>
  <si>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</si>
  <si>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</si>
  <si>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</si>
  <si>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</si>
  <si>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</si>
  <si>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</si>
  <si>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</si>
  <si>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</si>
  <si>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</si>
  <si>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</si>
  <si>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</si>
  <si>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</si>
  <si>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</si>
  <si>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</si>
  <si>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</si>
  <si>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</si>
  <si>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</si>
  <si>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</si>
  <si>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</si>
  <si>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</si>
  <si>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</si>
  <si>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</si>
  <si>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</si>
  <si>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</si>
  <si>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דלק קדוחים*</t>
  </si>
  <si>
    <t>475020</t>
  </si>
  <si>
    <t>550013098</t>
  </si>
  <si>
    <t>טאואר</t>
  </si>
  <si>
    <t>1082379</t>
  </si>
  <si>
    <t>520041997</t>
  </si>
  <si>
    <t>מוליכים למחצה</t>
  </si>
  <si>
    <t>ישראמקו*</t>
  </si>
  <si>
    <t>232017</t>
  </si>
  <si>
    <t>מליסרון*</t>
  </si>
  <si>
    <t>323014</t>
  </si>
  <si>
    <t>שטראוס גרופ*</t>
  </si>
  <si>
    <t>746016</t>
  </si>
  <si>
    <t>סה"כ תל אביב 90</t>
  </si>
  <si>
    <t>נפטא*</t>
  </si>
  <si>
    <t>643015</t>
  </si>
  <si>
    <t>520020942</t>
  </si>
  <si>
    <t>רציו יהש*</t>
  </si>
  <si>
    <t>394015</t>
  </si>
  <si>
    <t>550012777</t>
  </si>
  <si>
    <t>אבוגן*</t>
  </si>
  <si>
    <t>1105055</t>
  </si>
  <si>
    <t>512838723</t>
  </si>
  <si>
    <t>ביוטכנולוגיה</t>
  </si>
  <si>
    <t>אייסקיור מדיקל</t>
  </si>
  <si>
    <t>1122415</t>
  </si>
  <si>
    <t>513787804</t>
  </si>
  <si>
    <t>מכשור רפואי</t>
  </si>
  <si>
    <t>איתמר מדיקל*</t>
  </si>
  <si>
    <t>1102458</t>
  </si>
  <si>
    <t>512434218</t>
  </si>
  <si>
    <t>גולן פלסטיק*</t>
  </si>
  <si>
    <t>1091933</t>
  </si>
  <si>
    <t>513029975</t>
  </si>
  <si>
    <t>מדיקל קומפרישין סיסטם</t>
  </si>
  <si>
    <t>1096890</t>
  </si>
  <si>
    <t>512565730</t>
  </si>
  <si>
    <t>הראל סל תא 125</t>
  </si>
  <si>
    <t>1113232</t>
  </si>
  <si>
    <t>514103811</t>
  </si>
  <si>
    <t>מניות</t>
  </si>
  <si>
    <t>קסם תא125</t>
  </si>
  <si>
    <t>1117266</t>
  </si>
  <si>
    <t>520041989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</si>
  <si>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</si>
  <si>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</si>
  <si>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</si>
  <si>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</si>
  <si>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</si>
  <si>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</si>
  <si>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</si>
  <si>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</si>
  <si>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</si>
  <si>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</si>
  <si>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</si>
  <si>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</si>
  <si>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</si>
  <si>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</si>
  <si>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</si>
  <si>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</si>
  <si>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</si>
  <si>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</si>
  <si>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</si>
  <si>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</si>
  <si>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</si>
  <si>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</si>
  <si>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</si>
  <si>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</si>
  <si>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ערד   4.8%   סדרה  8730</t>
  </si>
  <si>
    <t>8287302</t>
  </si>
  <si>
    <t>ערד   4.8%   סדרה  8731</t>
  </si>
  <si>
    <t>8287310</t>
  </si>
  <si>
    <t>ערד   4.8%   סדרה  8733</t>
  </si>
  <si>
    <t>8287336</t>
  </si>
  <si>
    <t>ערד  8701 % 4.8  2018</t>
  </si>
  <si>
    <t>98710000</t>
  </si>
  <si>
    <t>ערד  8702 % 4.8  2018</t>
  </si>
  <si>
    <t>98720000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</si>
  <si>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</si>
  <si>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</si>
  <si>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</si>
  <si>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</si>
  <si>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</si>
  <si>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</si>
  <si>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8700 % 4.8  2018</t>
  </si>
  <si>
    <t>98700000</t>
  </si>
  <si>
    <t>ערד 8786_1/2027</t>
  </si>
  <si>
    <t>71116487</t>
  </si>
  <si>
    <t>ערד 8796</t>
  </si>
  <si>
    <t>98796000</t>
  </si>
  <si>
    <t>ערד 8798</t>
  </si>
  <si>
    <t>98798000</t>
  </si>
  <si>
    <t>ערד 8800</t>
  </si>
  <si>
    <t>98800000</t>
  </si>
  <si>
    <t>ערד 8802</t>
  </si>
  <si>
    <t>ערד 8803</t>
  </si>
  <si>
    <t>71121057</t>
  </si>
  <si>
    <t>ערד 8805</t>
  </si>
  <si>
    <t>ערד 8807</t>
  </si>
  <si>
    <t>3236000</t>
  </si>
  <si>
    <t>ערד 8808</t>
  </si>
  <si>
    <t>3275000</t>
  </si>
  <si>
    <t>ערד 8809</t>
  </si>
  <si>
    <t>3322000</t>
  </si>
  <si>
    <t>ערד 8812</t>
  </si>
  <si>
    <t>98812000</t>
  </si>
  <si>
    <t>ערד 8813</t>
  </si>
  <si>
    <t>98813000</t>
  </si>
  <si>
    <t>ערד 8815</t>
  </si>
  <si>
    <t>98815000</t>
  </si>
  <si>
    <t>ערד 8820</t>
  </si>
  <si>
    <t>98820000</t>
  </si>
  <si>
    <t>ערד 8821</t>
  </si>
  <si>
    <t>98821000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</si>
  <si>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</si>
  <si>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</si>
  <si>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</si>
  <si>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</si>
  <si>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</si>
  <si>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</si>
  <si>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</si>
  <si>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</si>
  <si>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8833</t>
  </si>
  <si>
    <t>8833000</t>
  </si>
  <si>
    <t>ערד 8834</t>
  </si>
  <si>
    <t>8834000</t>
  </si>
  <si>
    <t>ערד 8837</t>
  </si>
  <si>
    <t>8837000</t>
  </si>
  <si>
    <t>ערד 8839</t>
  </si>
  <si>
    <t>8839000</t>
  </si>
  <si>
    <t>ערד 8840</t>
  </si>
  <si>
    <t>8840000</t>
  </si>
  <si>
    <t>ערד 8841</t>
  </si>
  <si>
    <t>8841000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</si>
  <si>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</si>
  <si>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</si>
  <si>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</si>
  <si>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</si>
  <si>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</si>
  <si>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</si>
  <si>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</si>
  <si>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</si>
  <si>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</si>
  <si>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</si>
  <si>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</si>
  <si>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</si>
  <si>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8852</t>
  </si>
  <si>
    <t>8852000</t>
  </si>
  <si>
    <t>ערד 8853</t>
  </si>
  <si>
    <t>8853000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</si>
  <si>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</si>
  <si>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</si>
  <si>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</si>
  <si>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</si>
  <si>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</si>
  <si>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</si>
  <si>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</si>
  <si>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</si>
  <si>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</si>
  <si>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</si>
  <si>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8744  4.8%  2023</t>
  </si>
  <si>
    <t>8287443</t>
  </si>
  <si>
    <t>ערד סדרה 8753 2024 4.8%</t>
  </si>
  <si>
    <t>8287534</t>
  </si>
  <si>
    <t>ערד סדרה 8755 2024 4.8%</t>
  </si>
  <si>
    <t>8287559</t>
  </si>
  <si>
    <t>ערד סדרה 8757 2024 4.8%</t>
  </si>
  <si>
    <t>8287575</t>
  </si>
  <si>
    <t>ערד סדרה 8764 %4.8 2025</t>
  </si>
  <si>
    <t>8287641</t>
  </si>
  <si>
    <t>ערד סדרה 8770   2025   4.8%</t>
  </si>
  <si>
    <t>8287708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</si>
  <si>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</si>
  <si>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</si>
  <si>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</si>
  <si>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</si>
  <si>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</si>
  <si>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</si>
  <si>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</si>
  <si>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</si>
  <si>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</si>
  <si>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</si>
  <si>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</si>
  <si>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</si>
  <si>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</si>
  <si>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</si>
  <si>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</si>
  <si>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</si>
  <si>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</si>
  <si>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</si>
  <si>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</si>
  <si>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</si>
  <si>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</si>
  <si>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</si>
  <si>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</si>
  <si>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</si>
  <si>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</si>
  <si>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</si>
  <si>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</si>
  <si>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</si>
  <si>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</si>
  <si>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</si>
  <si>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</si>
  <si>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</si>
  <si>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</si>
  <si>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</si>
  <si>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</si>
  <si>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</si>
  <si>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</si>
  <si>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</si>
  <si>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</si>
  <si>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</si>
  <si>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</si>
  <si>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</si>
  <si>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</si>
  <si>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</si>
  <si>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</si>
  <si>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</si>
  <si>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</si>
  <si>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</si>
  <si>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</si>
  <si>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</si>
  <si>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</si>
  <si>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</si>
  <si>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</si>
  <si>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</si>
  <si>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</si>
  <si>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</si>
  <si>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</si>
  <si>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</si>
  <si>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</si>
  <si>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</si>
  <si>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</si>
  <si>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ENERGY</t>
  </si>
  <si>
    <t>BBB-</t>
  </si>
  <si>
    <t>FITCH</t>
  </si>
  <si>
    <t>אלון דלק מניה לא סחירה</t>
  </si>
  <si>
    <t>ל.ר.</t>
  </si>
  <si>
    <t>צים מניה</t>
  </si>
  <si>
    <t>347283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</si>
  <si>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</si>
  <si>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</si>
  <si>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</si>
  <si>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</si>
  <si>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₪ / מט"ח</t>
  </si>
  <si>
    <t>+ILS/-USD 3.3839 07-01-19 (10) --611</t>
  </si>
  <si>
    <t>10000733</t>
  </si>
  <si>
    <t>+ILS/-USD 3.3909 03-01-19 (26) --651</t>
  </si>
  <si>
    <t>10000726</t>
  </si>
  <si>
    <t>+ILS/-USD 3.4684 22-05-19 (10) --916</t>
  </si>
  <si>
    <t>10000751</t>
  </si>
  <si>
    <t>+ILS/-USD 3.5185 22-05-19 (10) --692</t>
  </si>
  <si>
    <t>10000770</t>
  </si>
  <si>
    <t>+ILS/-USD 3.575 19-03-19 (10) --655</t>
  </si>
  <si>
    <t>10000759</t>
  </si>
  <si>
    <t>+ILS/-USD 3.5826 05-09-19 (10) --1039</t>
  </si>
  <si>
    <t>10000764</t>
  </si>
  <si>
    <t>+USD/-ILS 3.3885 03-01-19 (26) --595</t>
  </si>
  <si>
    <t>10000736</t>
  </si>
  <si>
    <t>+USD/-EUR 1.18654 29-01-19 (10) +173.4</t>
  </si>
  <si>
    <t>10000762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</si>
  <si>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</si>
  <si>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</si>
  <si>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</si>
  <si>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</si>
  <si>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</si>
  <si>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</si>
  <si>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</si>
  <si>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</si>
  <si>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</si>
  <si>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</si>
  <si>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</si>
  <si>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30312000</t>
  </si>
  <si>
    <t>32012000</t>
  </si>
  <si>
    <t>31110000</t>
  </si>
  <si>
    <t>30210000</t>
  </si>
  <si>
    <t>31710000</t>
  </si>
  <si>
    <t>30310000</t>
  </si>
  <si>
    <t>32010000</t>
  </si>
  <si>
    <t>30326000</t>
  </si>
  <si>
    <t>31726000</t>
  </si>
  <si>
    <t>32026000</t>
  </si>
  <si>
    <t>31126000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</si>
  <si>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</si>
  <si>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</si>
  <si>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</si>
  <si>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</si>
  <si>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</si>
  <si>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</si>
  <si>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</si>
  <si>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</si>
  <si>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</si>
  <si>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14811160</t>
  </si>
  <si>
    <t>AA</t>
  </si>
  <si>
    <t>דירוג פנימי</t>
  </si>
  <si>
    <t>14760843</t>
  </si>
  <si>
    <t>472710</t>
  </si>
  <si>
    <t>AA-</t>
  </si>
  <si>
    <t>454099</t>
  </si>
  <si>
    <t>90145563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</si>
  <si>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</si>
  <si>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</si>
  <si>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</si>
  <si>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</si>
  <si>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</si>
  <si>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</si>
  <si>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</si>
  <si>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</si>
  <si>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</si>
  <si>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</si>
  <si>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</si>
  <si>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</si>
  <si>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</si>
  <si>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</si>
  <si>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</si>
  <si>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</si>
  <si>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</si>
  <si>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</si>
  <si>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</si>
  <si>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</si>
  <si>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</si>
  <si>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</si>
  <si>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</si>
  <si>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</si>
  <si>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</si>
  <si>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</si>
  <si>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</si>
  <si>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</si>
  <si>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</si>
  <si>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</si>
  <si>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</si>
  <si>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</si>
  <si>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</si>
  <si>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</si>
  <si>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</si>
  <si>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</si>
  <si>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</si>
  <si>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</si>
  <si>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</si>
  <si>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91102799</t>
  </si>
  <si>
    <t>A</t>
  </si>
  <si>
    <t>91102798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</si>
  <si>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</si>
  <si>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</si>
  <si>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</si>
  <si>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</si>
  <si>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</si>
  <si>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</si>
  <si>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</si>
  <si>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</si>
  <si>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</si>
  <si>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</si>
  <si>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</si>
  <si>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</si>
  <si>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</si>
  <si>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</si>
  <si>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</si>
  <si>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</si>
  <si>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523716</t>
  </si>
  <si>
    <t>521470</t>
  </si>
  <si>
    <t>90141407</t>
  </si>
  <si>
    <t>90800100</t>
  </si>
  <si>
    <t>D</t>
  </si>
  <si>
    <t>A-</t>
  </si>
  <si>
    <t>487557</t>
  </si>
  <si>
    <t>487556</t>
  </si>
  <si>
    <t>474437</t>
  </si>
  <si>
    <t>474436</t>
  </si>
  <si>
    <t>קרדן אן.וי אגח ב חש 2/18</t>
  </si>
  <si>
    <t>1143270</t>
  </si>
  <si>
    <t>סה"כ מוצרים מובנים</t>
  </si>
  <si>
    <t>אשראי</t>
  </si>
  <si>
    <t>סה"כ יתרות התחייבות להשקעה</t>
  </si>
  <si>
    <t>גורם 80</t>
  </si>
  <si>
    <t>גורם 47</t>
  </si>
  <si>
    <t>גורם 67</t>
  </si>
  <si>
    <t>גורם 43</t>
  </si>
  <si>
    <t>בבטחונות אחרים - גורם 84</t>
  </si>
  <si>
    <t>בבטחונות אחרים - גורם 86</t>
  </si>
  <si>
    <t>בבטחונות אחרים - גורם 79</t>
  </si>
  <si>
    <t>בשיעבוד כלי רכב - גורם 68</t>
  </si>
  <si>
    <t>בשיעבוד כלי רכב - גורם 01</t>
  </si>
  <si>
    <t>בבטחונות אחרים - גורם 70</t>
  </si>
  <si>
    <t>בבטחונות אחרים - גורם 14*</t>
  </si>
  <si>
    <t>בבטחונות אחרים - גורם 78</t>
  </si>
  <si>
    <t>בבטחונות אחרים - גורם 67</t>
  </si>
  <si>
    <t>בבטחונות אחרים - גורם 76</t>
  </si>
  <si>
    <t>בבטחונות אחרים - גורם 47</t>
  </si>
  <si>
    <t>בבטחונות אחרים-גורם 38</t>
  </si>
  <si>
    <t>בבטחונות אחרים - גורם 41</t>
  </si>
  <si>
    <t>בבטחונות אחרים - גורם 43</t>
  </si>
  <si>
    <t>בבטחונות אחרים - גורם 64</t>
  </si>
  <si>
    <t>בבטחונות אחרים - גורם 29</t>
  </si>
  <si>
    <t>בבטחונות אחרים - גורם 62</t>
  </si>
  <si>
    <t>בבטחונות אחרים - גורם 61</t>
  </si>
  <si>
    <t>בבטחונות אחרים - גורם 33</t>
  </si>
  <si>
    <t>בבטחונות אחרים - גורם 63</t>
  </si>
  <si>
    <t>בבטחונות אחרים - גורם 35</t>
  </si>
  <si>
    <t>בבטחונות אחרים - גורם 37</t>
  </si>
  <si>
    <t>בבטחונות אחרים - גורם 30</t>
  </si>
  <si>
    <t>בבטחונות אחרים - גורם 81</t>
  </si>
  <si>
    <t>בבטחונות אחרים - גורם 69</t>
  </si>
  <si>
    <t>בבטחונות אחרים - גורם 7</t>
  </si>
  <si>
    <t>בבטחונות אחרים - גורם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</si>
</sst>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5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20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2" fontId="32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2" fillId="0" borderId="29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164" fontId="2" fillId="0" borderId="0" xfId="13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167" fontId="32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/>
    <xf numFmtId="10" fontId="31" fillId="0" borderId="0" xfId="0" applyNumberFormat="1" applyFont="1" applyFill="1"/>
    <xf numFmtId="10" fontId="31" fillId="0" borderId="0" xfId="0" applyNumberFormat="1" applyFont="1" applyFill="1" applyBorder="1" applyAlignment="1">
      <alignment horizontal="right"/>
    </xf>
    <xf numFmtId="0" fontId="29" fillId="0" borderId="0" xfId="16" applyFont="1" applyFill="1" applyBorder="1" applyAlignment="1">
      <alignment horizontal="right" indent="3"/>
    </xf>
    <xf numFmtId="10" fontId="32" fillId="0" borderId="0" xfId="0" applyNumberFormat="1" applyFont="1" applyFill="1"/>
    <xf numFmtId="0" fontId="3" fillId="0" borderId="0" xfId="0" applyFont="1" applyFill="1" applyBorder="1" applyAlignment="1">
      <alignment horizontal="right"/>
    </xf>
    <xf numFmtId="49" fontId="7" fillId="2" borderId="5" xfId="0" applyNumberFormat="1" applyFont="1" applyFill="1" applyBorder="1" applyAlignment="1">
      <alignment horizontal="center" wrapText="1"/>
    </xf>
    <xf numFmtId="49" fontId="7" fillId="2" borderId="32" xfId="0" applyNumberFormat="1" applyFont="1" applyFill="1" applyBorder="1" applyAlignment="1">
      <alignment horizontal="center" wrapText="1"/>
    </xf>
    <xf numFmtId="49" fontId="7" fillId="2" borderId="10" xfId="0" applyNumberFormat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2" fillId="0" borderId="0" xfId="15" applyNumberFormat="1" applyFill="1" applyBorder="1" applyAlignment="1">
      <alignment horizontal="right"/>
    </xf>
    <xf numFmtId="14" fontId="2" fillId="0" borderId="0" xfId="15" applyNumberFormat="1" applyFill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8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5">
    <cellStyle name="Comma" xfId="13" builtinId="3"/>
    <cellStyle name="Comma 2" xfId="1"/>
    <cellStyle name="Comma 2 2" xfId="17"/>
    <cellStyle name="Comma 3" xfId="22"/>
    <cellStyle name="Currency [0] _1" xfId="2"/>
    <cellStyle name="Hyperlink 2" xfId="3"/>
    <cellStyle name="Normal" xfId="0" builtinId="0"/>
    <cellStyle name="Normal 11" xfId="4"/>
    <cellStyle name="Normal 11 2" xfId="18"/>
    <cellStyle name="Normal 15" xfId="16"/>
    <cellStyle name="Normal 2" xfId="5"/>
    <cellStyle name="Normal 2 2" xfId="19"/>
    <cellStyle name="Normal 235" xfId="24"/>
    <cellStyle name="Normal 3" xfId="6"/>
    <cellStyle name="Normal 3 2" xfId="20"/>
    <cellStyle name="Normal 4" xfId="12"/>
    <cellStyle name="Normal_2007-16618" xfId="7"/>
    <cellStyle name="Normal_יתרת התחייבות להשקעה" xfId="15"/>
    <cellStyle name="Percent" xfId="14" builtinId="5"/>
    <cellStyle name="Percent 2" xfId="8"/>
    <cellStyle name="Percent 2 2" xfId="21"/>
    <cellStyle name="Percent 3" xfId="23"/>
    <cellStyle name="Text" xfId="9"/>
    <cellStyle name="Total" xfId="10"/>
    <cellStyle name="היפר-קישור" xfId="11" builtinId="8"/>
  </cellStyles>
  <dxfs count="9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T66"/>
  <sheetViews>
    <sheetView rightToLeft="1" tabSelected="1" workbookViewId="0">
      <selection activeCell="H15" sqref="H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0">
      <c r="B1" s="56" t="s">
        <v>179</v>
      </c>
      <c r="C1" s="77" t="s" vm="1">
        <v>248</v>
      </c>
    </row>
    <row r="2" spans="1:20">
      <c r="B2" s="56" t="s">
        <v>178</v>
      </c>
      <c r="C2" s="77" t="s">
        <v>249</v>
      </c>
    </row>
    <row r="3" spans="1:20">
      <c r="B3" s="56" t="s">
        <v>180</v>
      </c>
      <c r="C3" s="77" t="s">
        <v>250</v>
      </c>
    </row>
    <row r="4" spans="1:20">
      <c r="B4" s="56" t="s">
        <v>181</v>
      </c>
      <c r="C4" s="77">
        <v>8602</v>
      </c>
    </row>
    <row r="6" spans="1:20" ht="26.25" customHeight="1">
      <c r="B6" s="188" t="s">
        <v>195</v>
      </c>
      <c r="C6" s="189"/>
      <c r="D6" s="190"/>
    </row>
    <row r="7" spans="1:20" s="10" customFormat="1">
      <c r="B7" s="22"/>
      <c r="C7" s="23" t="s">
        <v>110</v>
      </c>
      <c r="D7" s="24" t="s">
        <v>108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s="10" customFormat="1">
      <c r="B8" s="22"/>
      <c r="C8" s="25" t="s">
        <v>235</v>
      </c>
      <c r="D8" s="26" t="s">
        <v>20</v>
      </c>
    </row>
    <row r="9" spans="1:20" s="11" customFormat="1" ht="18" customHeight="1">
      <c r="B9" s="36"/>
      <c r="C9" s="19" t="s">
        <v>1</v>
      </c>
      <c r="D9" s="27" t="s">
        <v>2</v>
      </c>
    </row>
    <row r="10" spans="1:20" s="11" customFormat="1" ht="18" customHeight="1">
      <c r="B10" s="66" t="s">
        <v>194</v>
      </c>
      <c r="C10" s="116">
        <f>C11+C12+C23+C33+C37</f>
        <v>86185.475905193001</v>
      </c>
      <c r="D10" s="117">
        <f>C10/$C$42</f>
        <v>1</v>
      </c>
    </row>
    <row r="11" spans="1:20">
      <c r="A11" s="44" t="s">
        <v>141</v>
      </c>
      <c r="B11" s="28" t="s">
        <v>196</v>
      </c>
      <c r="C11" s="116">
        <f>מזומנים!J10</f>
        <v>2039.5678599999999</v>
      </c>
      <c r="D11" s="117">
        <f t="shared" ref="D11:D13" si="0">C11/$C$42</f>
        <v>2.3664867410416054E-2</v>
      </c>
    </row>
    <row r="12" spans="1:20">
      <c r="B12" s="28" t="s">
        <v>197</v>
      </c>
      <c r="C12" s="116">
        <f>C13+C15+C16+C17+C19+C22</f>
        <v>19086.827245192999</v>
      </c>
      <c r="D12" s="117">
        <f t="shared" si="0"/>
        <v>0.22146222486708975</v>
      </c>
    </row>
    <row r="13" spans="1:20">
      <c r="A13" s="54" t="s">
        <v>141</v>
      </c>
      <c r="B13" s="29" t="s">
        <v>67</v>
      </c>
      <c r="C13" s="116">
        <f>'תעודות התחייבות ממשלתיות'!O11</f>
        <v>14465.868995192997</v>
      </c>
      <c r="D13" s="117">
        <f t="shared" si="0"/>
        <v>0.16784578658132551</v>
      </c>
    </row>
    <row r="14" spans="1:20">
      <c r="A14" s="54" t="s">
        <v>141</v>
      </c>
      <c r="B14" s="29" t="s">
        <v>68</v>
      </c>
      <c r="C14" s="116" t="s" vm="2">
        <v>988</v>
      </c>
      <c r="D14" s="117" t="s" vm="3">
        <v>988</v>
      </c>
    </row>
    <row r="15" spans="1:20">
      <c r="A15" s="54" t="s">
        <v>141</v>
      </c>
      <c r="B15" s="29" t="s">
        <v>69</v>
      </c>
      <c r="C15" s="116">
        <f>'אג"ח קונצרני'!R11</f>
        <v>2404.5263299999997</v>
      </c>
      <c r="D15" s="117">
        <f t="shared" ref="D15:D17" si="1">C15/$C$42</f>
        <v>2.7899437866364649E-2</v>
      </c>
    </row>
    <row r="16" spans="1:20">
      <c r="A16" s="54" t="s">
        <v>141</v>
      </c>
      <c r="B16" s="29" t="s">
        <v>70</v>
      </c>
      <c r="C16" s="116">
        <f>מניות!L11</f>
        <v>20.068799999999996</v>
      </c>
      <c r="D16" s="117">
        <f t="shared" si="1"/>
        <v>2.3285593992746956E-4</v>
      </c>
    </row>
    <row r="17" spans="1:4">
      <c r="A17" s="54" t="s">
        <v>141</v>
      </c>
      <c r="B17" s="29" t="s">
        <v>71</v>
      </c>
      <c r="C17" s="116">
        <f>'תעודות סל'!K11</f>
        <v>2151.5264300000003</v>
      </c>
      <c r="D17" s="117">
        <f t="shared" si="1"/>
        <v>2.4963909607771426E-2</v>
      </c>
    </row>
    <row r="18" spans="1:4">
      <c r="A18" s="54" t="s">
        <v>141</v>
      </c>
      <c r="B18" s="29" t="s">
        <v>72</v>
      </c>
      <c r="C18" s="116" t="s" vm="4">
        <v>988</v>
      </c>
      <c r="D18" s="117" t="s" vm="5">
        <v>988</v>
      </c>
    </row>
    <row r="19" spans="1:4">
      <c r="A19" s="54" t="s">
        <v>141</v>
      </c>
      <c r="B19" s="29" t="s">
        <v>73</v>
      </c>
      <c r="C19" s="116">
        <f>'כתבי אופציה'!I11</f>
        <v>0.92836999999999992</v>
      </c>
      <c r="D19" s="117">
        <f>C19/$C$42</f>
        <v>1.0771768563664241E-5</v>
      </c>
    </row>
    <row r="20" spans="1:4">
      <c r="A20" s="54" t="s">
        <v>141</v>
      </c>
      <c r="B20" s="29" t="s">
        <v>74</v>
      </c>
      <c r="C20" s="131" t="s" vm="6">
        <v>988</v>
      </c>
      <c r="D20" s="117" t="s" vm="7">
        <v>988</v>
      </c>
    </row>
    <row r="21" spans="1:4">
      <c r="A21" s="54" t="s">
        <v>141</v>
      </c>
      <c r="B21" s="29" t="s">
        <v>75</v>
      </c>
      <c r="C21" s="131" t="s" vm="8">
        <v>988</v>
      </c>
      <c r="D21" s="117" t="s" vm="9">
        <v>988</v>
      </c>
    </row>
    <row r="22" spans="1:4">
      <c r="A22" s="54" t="s">
        <v>141</v>
      </c>
      <c r="B22" s="29" t="s">
        <v>76</v>
      </c>
      <c r="C22" s="131">
        <f>'מוצרים מובנים'!N11</f>
        <v>43.908319999999989</v>
      </c>
      <c r="D22" s="117" t="s" vm="10">
        <v>988</v>
      </c>
    </row>
    <row r="23" spans="1:4">
      <c r="B23" s="28" t="s">
        <v>198</v>
      </c>
      <c r="C23" s="131">
        <f>C24+C26+C27+C31</f>
        <v>63247.437580000005</v>
      </c>
      <c r="D23" s="117">
        <f>C23/$C$42</f>
        <v>0.73385262326072631</v>
      </c>
    </row>
    <row r="24" spans="1:4">
      <c r="A24" s="54" t="s">
        <v>141</v>
      </c>
      <c r="B24" s="29" t="s">
        <v>77</v>
      </c>
      <c r="C24" s="131">
        <f>'לא סחיר- תעודות התחייבות ממשלתי'!M11</f>
        <v>61121.172930000008</v>
      </c>
      <c r="D24" s="117">
        <f>C24/$C$42</f>
        <v>0.70918182313265177</v>
      </c>
    </row>
    <row r="25" spans="1:4">
      <c r="A25" s="54" t="s">
        <v>141</v>
      </c>
      <c r="B25" s="29" t="s">
        <v>78</v>
      </c>
      <c r="C25" s="131" t="s" vm="11">
        <v>988</v>
      </c>
      <c r="D25" s="117" t="s" vm="12">
        <v>988</v>
      </c>
    </row>
    <row r="26" spans="1:4">
      <c r="A26" s="54" t="s">
        <v>141</v>
      </c>
      <c r="B26" s="29" t="s">
        <v>69</v>
      </c>
      <c r="C26" s="131">
        <f>'לא סחיר - אג"ח קונצרני'!P11</f>
        <v>2147.2224200000001</v>
      </c>
      <c r="D26" s="117">
        <f>C26/$C$42</f>
        <v>2.491397068297237E-2</v>
      </c>
    </row>
    <row r="27" spans="1:4">
      <c r="A27" s="54" t="s">
        <v>141</v>
      </c>
      <c r="B27" s="29" t="s">
        <v>79</v>
      </c>
      <c r="C27" s="131">
        <f>'לא סחיר - מניות'!J11</f>
        <v>8.9730499999999971</v>
      </c>
      <c r="D27" s="117">
        <f>C27/$C$42</f>
        <v>1.0411325000828054E-4</v>
      </c>
    </row>
    <row r="28" spans="1:4">
      <c r="A28" s="54" t="s">
        <v>141</v>
      </c>
      <c r="B28" s="29" t="s">
        <v>80</v>
      </c>
      <c r="C28" s="116" t="s" vm="13">
        <v>988</v>
      </c>
      <c r="D28" s="117" t="s" vm="14">
        <v>988</v>
      </c>
    </row>
    <row r="29" spans="1:4">
      <c r="A29" s="54" t="s">
        <v>141</v>
      </c>
      <c r="B29" s="29" t="s">
        <v>81</v>
      </c>
      <c r="C29" s="116">
        <f>'לא סחיר - כתבי אופציה'!I11</f>
        <v>3.7383177570093464E-6</v>
      </c>
      <c r="D29" s="117" t="s" vm="15">
        <v>988</v>
      </c>
    </row>
    <row r="30" spans="1:4">
      <c r="A30" s="54" t="s">
        <v>141</v>
      </c>
      <c r="B30" s="29" t="s">
        <v>221</v>
      </c>
      <c r="C30" s="116" t="s" vm="16">
        <v>988</v>
      </c>
      <c r="D30" s="117" t="s" vm="17">
        <v>988</v>
      </c>
    </row>
    <row r="31" spans="1:4">
      <c r="A31" s="54" t="s">
        <v>141</v>
      </c>
      <c r="B31" s="29" t="s">
        <v>104</v>
      </c>
      <c r="C31" s="116">
        <f>'לא סחיר - חוזים עתידיים'!I11</f>
        <v>-29.930819999999997</v>
      </c>
      <c r="D31" s="117">
        <f>C31/$C$42</f>
        <v>-3.472838049061182E-4</v>
      </c>
    </row>
    <row r="32" spans="1:4">
      <c r="A32" s="54" t="s">
        <v>141</v>
      </c>
      <c r="B32" s="29" t="s">
        <v>82</v>
      </c>
      <c r="C32" s="116" t="s" vm="18">
        <v>988</v>
      </c>
      <c r="D32" s="117" t="s" vm="19">
        <v>988</v>
      </c>
    </row>
    <row r="33" spans="1:4">
      <c r="A33" s="54" t="s">
        <v>141</v>
      </c>
      <c r="B33" s="28" t="s">
        <v>199</v>
      </c>
      <c r="C33" s="116">
        <f>הלוואות!O10</f>
        <v>1806.3437899999994</v>
      </c>
      <c r="D33" s="117">
        <f>C33/$C$42</f>
        <v>2.0958795795094756E-2</v>
      </c>
    </row>
    <row r="34" spans="1:4">
      <c r="A34" s="54" t="s">
        <v>141</v>
      </c>
      <c r="B34" s="28" t="s">
        <v>200</v>
      </c>
      <c r="C34" s="116" t="s" vm="20">
        <v>988</v>
      </c>
      <c r="D34" s="117" t="s" vm="21">
        <v>988</v>
      </c>
    </row>
    <row r="35" spans="1:4">
      <c r="A35" s="54" t="s">
        <v>141</v>
      </c>
      <c r="B35" s="28" t="s">
        <v>201</v>
      </c>
      <c r="C35" s="116" t="s" vm="22">
        <v>988</v>
      </c>
      <c r="D35" s="117" t="s" vm="23">
        <v>988</v>
      </c>
    </row>
    <row r="36" spans="1:4">
      <c r="A36" s="54" t="s">
        <v>141</v>
      </c>
      <c r="B36" s="55" t="s">
        <v>202</v>
      </c>
      <c r="C36" s="116" t="s" vm="24">
        <v>988</v>
      </c>
      <c r="D36" s="117" t="s" vm="25">
        <v>988</v>
      </c>
    </row>
    <row r="37" spans="1:4">
      <c r="A37" s="54" t="s">
        <v>141</v>
      </c>
      <c r="B37" s="28" t="s">
        <v>203</v>
      </c>
      <c r="C37" s="116">
        <f>'השקעות אחרות '!I10</f>
        <v>5.2994300000000001</v>
      </c>
      <c r="D37" s="117">
        <f>C37/$C$42</f>
        <v>6.1488666673135918E-5</v>
      </c>
    </row>
    <row r="38" spans="1:4">
      <c r="A38" s="54"/>
      <c r="B38" s="67" t="s">
        <v>205</v>
      </c>
      <c r="C38" s="116">
        <v>0</v>
      </c>
      <c r="D38" s="117">
        <f>C38/$C$42</f>
        <v>0</v>
      </c>
    </row>
    <row r="39" spans="1:4">
      <c r="A39" s="54" t="s">
        <v>141</v>
      </c>
      <c r="B39" s="68" t="s">
        <v>206</v>
      </c>
      <c r="C39" s="116" t="s" vm="26">
        <v>988</v>
      </c>
      <c r="D39" s="117" t="s" vm="27">
        <v>988</v>
      </c>
    </row>
    <row r="40" spans="1:4">
      <c r="A40" s="54" t="s">
        <v>141</v>
      </c>
      <c r="B40" s="68" t="s">
        <v>233</v>
      </c>
      <c r="C40" s="116" t="s" vm="28">
        <v>988</v>
      </c>
      <c r="D40" s="117" t="s" vm="29">
        <v>988</v>
      </c>
    </row>
    <row r="41" spans="1:4">
      <c r="A41" s="54" t="s">
        <v>141</v>
      </c>
      <c r="B41" s="68" t="s">
        <v>207</v>
      </c>
      <c r="C41" s="116" t="s" vm="30">
        <v>988</v>
      </c>
      <c r="D41" s="117" t="s" vm="31">
        <v>988</v>
      </c>
    </row>
    <row r="42" spans="1:4">
      <c r="B42" s="68" t="s">
        <v>83</v>
      </c>
      <c r="C42" s="116">
        <f>C38+C10</f>
        <v>86185.475905193001</v>
      </c>
      <c r="D42" s="117">
        <f>C42/$C$42</f>
        <v>1</v>
      </c>
    </row>
    <row r="43" spans="1:4">
      <c r="A43" s="54" t="s">
        <v>141</v>
      </c>
      <c r="B43" s="68" t="s">
        <v>204</v>
      </c>
      <c r="C43" s="131">
        <f>'יתרת התחייבות להשקעה'!C10</f>
        <v>48.717259999999996</v>
      </c>
      <c r="D43" s="117"/>
    </row>
    <row r="44" spans="1:4">
      <c r="B44" s="6" t="s">
        <v>109</v>
      </c>
    </row>
    <row r="45" spans="1:4">
      <c r="C45" s="74" t="s">
        <v>186</v>
      </c>
      <c r="D45" s="35" t="s">
        <v>103</v>
      </c>
    </row>
    <row r="46" spans="1:4">
      <c r="C46" s="75" t="s">
        <v>1</v>
      </c>
      <c r="D46" s="24" t="s">
        <v>2</v>
      </c>
    </row>
    <row r="47" spans="1:4">
      <c r="C47" s="118" t="s">
        <v>167</v>
      </c>
      <c r="D47" s="119" vm="32">
        <v>2.6166</v>
      </c>
    </row>
    <row r="48" spans="1:4">
      <c r="C48" s="118" t="s">
        <v>176</v>
      </c>
      <c r="D48" s="119">
        <v>0.89746127579551627</v>
      </c>
    </row>
    <row r="49" spans="2:4">
      <c r="C49" s="118" t="s">
        <v>172</v>
      </c>
      <c r="D49" s="119" vm="33">
        <v>2.7869000000000002</v>
      </c>
    </row>
    <row r="50" spans="2:4">
      <c r="B50" s="12"/>
      <c r="C50" s="118" t="s">
        <v>989</v>
      </c>
      <c r="D50" s="119" vm="34">
        <v>3.7168999999999999</v>
      </c>
    </row>
    <row r="51" spans="2:4">
      <c r="C51" s="118" t="s">
        <v>165</v>
      </c>
      <c r="D51" s="119" vm="35">
        <v>4.2156000000000002</v>
      </c>
    </row>
    <row r="52" spans="2:4">
      <c r="C52" s="118" t="s">
        <v>166</v>
      </c>
      <c r="D52" s="119" vm="36">
        <v>4.7385000000000002</v>
      </c>
    </row>
    <row r="53" spans="2:4">
      <c r="C53" s="118" t="s">
        <v>168</v>
      </c>
      <c r="D53" s="119">
        <v>0.46333673990802243</v>
      </c>
    </row>
    <row r="54" spans="2:4">
      <c r="C54" s="118" t="s">
        <v>173</v>
      </c>
      <c r="D54" s="119" vm="37">
        <v>3.1962000000000002</v>
      </c>
    </row>
    <row r="55" spans="2:4">
      <c r="C55" s="118" t="s">
        <v>174</v>
      </c>
      <c r="D55" s="119">
        <v>0.19397900298964052</v>
      </c>
    </row>
    <row r="56" spans="2:4">
      <c r="C56" s="118" t="s">
        <v>171</v>
      </c>
      <c r="D56" s="119" vm="38">
        <v>0.56530000000000002</v>
      </c>
    </row>
    <row r="57" spans="2:4">
      <c r="C57" s="118" t="s">
        <v>990</v>
      </c>
      <c r="D57" s="119">
        <v>2.4036128999999997</v>
      </c>
    </row>
    <row r="58" spans="2:4">
      <c r="C58" s="118" t="s">
        <v>170</v>
      </c>
      <c r="D58" s="119" vm="39">
        <v>0.40939999999999999</v>
      </c>
    </row>
    <row r="59" spans="2:4">
      <c r="C59" s="118" t="s">
        <v>163</v>
      </c>
      <c r="D59" s="119" vm="40">
        <v>3.6269999999999998</v>
      </c>
    </row>
    <row r="60" spans="2:4">
      <c r="C60" s="118" t="s">
        <v>177</v>
      </c>
      <c r="D60" s="119" vm="41">
        <v>0.25629999999999997</v>
      </c>
    </row>
    <row r="61" spans="2:4">
      <c r="C61" s="118" t="s">
        <v>991</v>
      </c>
      <c r="D61" s="119" vm="42">
        <v>0.4446</v>
      </c>
    </row>
    <row r="62" spans="2:4">
      <c r="C62" s="118" t="s">
        <v>992</v>
      </c>
      <c r="D62" s="119">
        <v>5.5312821685920159E-2</v>
      </c>
    </row>
    <row r="63" spans="2:4">
      <c r="C63" s="118" t="s">
        <v>164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855468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179</v>
      </c>
      <c r="C1" s="77" t="s" vm="1">
        <v>248</v>
      </c>
    </row>
    <row r="2" spans="2:60">
      <c r="B2" s="56" t="s">
        <v>178</v>
      </c>
      <c r="C2" s="77" t="s">
        <v>249</v>
      </c>
    </row>
    <row r="3" spans="2:60">
      <c r="B3" s="56" t="s">
        <v>180</v>
      </c>
      <c r="C3" s="77" t="s">
        <v>250</v>
      </c>
    </row>
    <row r="4" spans="2:60">
      <c r="B4" s="56" t="s">
        <v>181</v>
      </c>
      <c r="C4" s="77">
        <v>8602</v>
      </c>
    </row>
    <row r="6" spans="2:60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60" ht="26.25" customHeight="1">
      <c r="B7" s="202" t="s">
        <v>92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  <c r="BH7" s="3"/>
    </row>
    <row r="8" spans="2:60" s="3" customFormat="1" ht="78.75">
      <c r="B8" s="22" t="s">
        <v>116</v>
      </c>
      <c r="C8" s="30" t="s">
        <v>43</v>
      </c>
      <c r="D8" s="30" t="s">
        <v>119</v>
      </c>
      <c r="E8" s="30" t="s">
        <v>61</v>
      </c>
      <c r="F8" s="30" t="s">
        <v>101</v>
      </c>
      <c r="G8" s="30" t="s">
        <v>232</v>
      </c>
      <c r="H8" s="30" t="s">
        <v>231</v>
      </c>
      <c r="I8" s="30" t="s">
        <v>60</v>
      </c>
      <c r="J8" s="30" t="s">
        <v>57</v>
      </c>
      <c r="K8" s="30" t="s">
        <v>182</v>
      </c>
      <c r="L8" s="30" t="s">
        <v>184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239</v>
      </c>
      <c r="H9" s="16"/>
      <c r="I9" s="16" t="s">
        <v>235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0" t="s">
        <v>46</v>
      </c>
      <c r="C11" s="121"/>
      <c r="D11" s="121"/>
      <c r="E11" s="121"/>
      <c r="F11" s="121"/>
      <c r="G11" s="123"/>
      <c r="H11" s="125"/>
      <c r="I11" s="123">
        <v>0.92836999999999992</v>
      </c>
      <c r="J11" s="121"/>
      <c r="K11" s="122">
        <f>I11/$I$11</f>
        <v>1</v>
      </c>
      <c r="L11" s="122">
        <f>I11/'סכום נכסי הקרן'!$C$42</f>
        <v>1.0771768563664241E-5</v>
      </c>
      <c r="BC11" s="95"/>
      <c r="BD11" s="3"/>
      <c r="BE11" s="95"/>
      <c r="BG11" s="95"/>
    </row>
    <row r="12" spans="2:60" s="4" customFormat="1" ht="18" customHeight="1">
      <c r="B12" s="124" t="s">
        <v>25</v>
      </c>
      <c r="C12" s="121"/>
      <c r="D12" s="121"/>
      <c r="E12" s="121"/>
      <c r="F12" s="121"/>
      <c r="G12" s="123"/>
      <c r="H12" s="125"/>
      <c r="I12" s="123">
        <v>0.92836999999999992</v>
      </c>
      <c r="J12" s="121"/>
      <c r="K12" s="122">
        <f t="shared" ref="K12:K14" si="0">I12/$I$11</f>
        <v>1</v>
      </c>
      <c r="L12" s="122">
        <f>I12/'סכום נכסי הקרן'!$C$42</f>
        <v>1.0771768563664241E-5</v>
      </c>
      <c r="BC12" s="95"/>
      <c r="BD12" s="3"/>
      <c r="BE12" s="95"/>
      <c r="BG12" s="95"/>
    </row>
    <row r="13" spans="2:60">
      <c r="B13" s="98" t="s">
        <v>792</v>
      </c>
      <c r="C13" s="81"/>
      <c r="D13" s="81"/>
      <c r="E13" s="81"/>
      <c r="F13" s="81"/>
      <c r="G13" s="89"/>
      <c r="H13" s="91"/>
      <c r="I13" s="89">
        <v>0.92836999999999992</v>
      </c>
      <c r="J13" s="81"/>
      <c r="K13" s="90">
        <f t="shared" si="0"/>
        <v>1</v>
      </c>
      <c r="L13" s="90">
        <f>I13/'סכום נכסי הקרן'!$C$42</f>
        <v>1.0771768563664241E-5</v>
      </c>
      <c r="BD13" s="3"/>
    </row>
    <row r="14" spans="2:60" ht="20.25">
      <c r="B14" s="85" t="s">
        <v>793</v>
      </c>
      <c r="C14" s="79" t="s">
        <v>794</v>
      </c>
      <c r="D14" s="92" t="s">
        <v>120</v>
      </c>
      <c r="E14" s="92" t="s">
        <v>754</v>
      </c>
      <c r="F14" s="92" t="s">
        <v>164</v>
      </c>
      <c r="G14" s="86">
        <v>730.99999999999989</v>
      </c>
      <c r="H14" s="88">
        <v>127</v>
      </c>
      <c r="I14" s="86">
        <v>0.92836999999999992</v>
      </c>
      <c r="J14" s="87">
        <v>1.1354189835841091E-4</v>
      </c>
      <c r="K14" s="87">
        <f t="shared" si="0"/>
        <v>1</v>
      </c>
      <c r="L14" s="87">
        <f>I14/'סכום נכסי הקרן'!$C$42</f>
        <v>1.0771768563664241E-5</v>
      </c>
      <c r="BD14" s="4"/>
    </row>
    <row r="15" spans="2:60">
      <c r="B15" s="82"/>
      <c r="C15" s="79"/>
      <c r="D15" s="79"/>
      <c r="E15" s="79"/>
      <c r="F15" s="79"/>
      <c r="G15" s="86"/>
      <c r="H15" s="88"/>
      <c r="I15" s="79"/>
      <c r="J15" s="79"/>
      <c r="K15" s="87"/>
      <c r="L15" s="79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>
      <c r="B18" s="94" t="s">
        <v>247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56" ht="20.25">
      <c r="B19" s="94" t="s">
        <v>112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BC19" s="4"/>
    </row>
    <row r="20" spans="2:56">
      <c r="B20" s="94" t="s">
        <v>230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BD20" s="3"/>
    </row>
    <row r="21" spans="2:56">
      <c r="B21" s="94" t="s">
        <v>238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179</v>
      </c>
      <c r="C1" s="77" t="s" vm="1">
        <v>248</v>
      </c>
    </row>
    <row r="2" spans="2:61">
      <c r="B2" s="56" t="s">
        <v>178</v>
      </c>
      <c r="C2" s="77" t="s">
        <v>249</v>
      </c>
    </row>
    <row r="3" spans="2:61">
      <c r="B3" s="56" t="s">
        <v>180</v>
      </c>
      <c r="C3" s="77" t="s">
        <v>250</v>
      </c>
    </row>
    <row r="4" spans="2:61">
      <c r="B4" s="56" t="s">
        <v>181</v>
      </c>
      <c r="C4" s="77">
        <v>8602</v>
      </c>
    </row>
    <row r="6" spans="2:61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61" ht="26.25" customHeight="1">
      <c r="B7" s="202" t="s">
        <v>93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  <c r="BI7" s="3"/>
    </row>
    <row r="8" spans="2:61" s="3" customFormat="1" ht="78.75">
      <c r="B8" s="22" t="s">
        <v>116</v>
      </c>
      <c r="C8" s="30" t="s">
        <v>43</v>
      </c>
      <c r="D8" s="30" t="s">
        <v>119</v>
      </c>
      <c r="E8" s="30" t="s">
        <v>61</v>
      </c>
      <c r="F8" s="30" t="s">
        <v>101</v>
      </c>
      <c r="G8" s="30" t="s">
        <v>232</v>
      </c>
      <c r="H8" s="30" t="s">
        <v>231</v>
      </c>
      <c r="I8" s="30" t="s">
        <v>60</v>
      </c>
      <c r="J8" s="30" t="s">
        <v>57</v>
      </c>
      <c r="K8" s="30" t="s">
        <v>182</v>
      </c>
      <c r="L8" s="31" t="s">
        <v>184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239</v>
      </c>
      <c r="H9" s="16"/>
      <c r="I9" s="16" t="s">
        <v>235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BD11" s="1"/>
      <c r="BE11" s="3"/>
      <c r="BF11" s="1"/>
      <c r="BH11" s="1"/>
    </row>
    <row r="12" spans="2:61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BE12" s="3"/>
    </row>
    <row r="13" spans="2:61" ht="20.25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BE13" s="4"/>
    </row>
    <row r="14" spans="2:61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61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6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5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56" ht="20.2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BD18" s="4"/>
    </row>
    <row r="19" spans="2:5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BD21" s="3"/>
    </row>
    <row r="22" spans="2:5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L18" sqref="L18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179</v>
      </c>
      <c r="C1" s="77" t="s" vm="1">
        <v>248</v>
      </c>
    </row>
    <row r="2" spans="1:60">
      <c r="B2" s="56" t="s">
        <v>178</v>
      </c>
      <c r="C2" s="77" t="s">
        <v>249</v>
      </c>
    </row>
    <row r="3" spans="1:60">
      <c r="B3" s="56" t="s">
        <v>180</v>
      </c>
      <c r="C3" s="77" t="s">
        <v>250</v>
      </c>
    </row>
    <row r="4" spans="1:60">
      <c r="B4" s="56" t="s">
        <v>181</v>
      </c>
      <c r="C4" s="77">
        <v>8602</v>
      </c>
    </row>
    <row r="6" spans="1:60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4"/>
      <c r="BD6" s="1" t="s">
        <v>120</v>
      </c>
      <c r="BF6" s="1" t="s">
        <v>187</v>
      </c>
      <c r="BH6" s="3" t="s">
        <v>164</v>
      </c>
    </row>
    <row r="7" spans="1:60" ht="26.25" customHeight="1">
      <c r="B7" s="202" t="s">
        <v>94</v>
      </c>
      <c r="C7" s="203"/>
      <c r="D7" s="203"/>
      <c r="E7" s="203"/>
      <c r="F7" s="203"/>
      <c r="G7" s="203"/>
      <c r="H7" s="203"/>
      <c r="I7" s="203"/>
      <c r="J7" s="203"/>
      <c r="K7" s="204"/>
      <c r="BD7" s="3" t="s">
        <v>122</v>
      </c>
      <c r="BF7" s="1" t="s">
        <v>142</v>
      </c>
      <c r="BH7" s="3" t="s">
        <v>163</v>
      </c>
    </row>
    <row r="8" spans="1:60" s="3" customFormat="1" ht="78.75">
      <c r="A8" s="2"/>
      <c r="B8" s="22" t="s">
        <v>116</v>
      </c>
      <c r="C8" s="30" t="s">
        <v>43</v>
      </c>
      <c r="D8" s="30" t="s">
        <v>119</v>
      </c>
      <c r="E8" s="30" t="s">
        <v>61</v>
      </c>
      <c r="F8" s="30" t="s">
        <v>101</v>
      </c>
      <c r="G8" s="30" t="s">
        <v>232</v>
      </c>
      <c r="H8" s="30" t="s">
        <v>231</v>
      </c>
      <c r="I8" s="30" t="s">
        <v>60</v>
      </c>
      <c r="J8" s="30" t="s">
        <v>182</v>
      </c>
      <c r="K8" s="30" t="s">
        <v>184</v>
      </c>
      <c r="BC8" s="1" t="s">
        <v>135</v>
      </c>
      <c r="BD8" s="1" t="s">
        <v>136</v>
      </c>
      <c r="BE8" s="1" t="s">
        <v>143</v>
      </c>
      <c r="BG8" s="4" t="s">
        <v>165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239</v>
      </c>
      <c r="H9" s="16"/>
      <c r="I9" s="16" t="s">
        <v>235</v>
      </c>
      <c r="J9" s="32" t="s">
        <v>20</v>
      </c>
      <c r="K9" s="57" t="s">
        <v>20</v>
      </c>
      <c r="BC9" s="1" t="s">
        <v>132</v>
      </c>
      <c r="BE9" s="1" t="s">
        <v>144</v>
      </c>
      <c r="BG9" s="4" t="s">
        <v>166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128</v>
      </c>
      <c r="BD10" s="3"/>
      <c r="BE10" s="1" t="s">
        <v>188</v>
      </c>
      <c r="BG10" s="1" t="s">
        <v>172</v>
      </c>
    </row>
    <row r="11" spans="1:60" s="4" customFormat="1" ht="18" customHeight="1">
      <c r="A11" s="2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BC11" s="1" t="s">
        <v>127</v>
      </c>
      <c r="BD11" s="3"/>
      <c r="BE11" s="1" t="s">
        <v>145</v>
      </c>
      <c r="BG11" s="1" t="s">
        <v>167</v>
      </c>
    </row>
    <row r="12" spans="1:60" ht="20.25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P12" s="1"/>
      <c r="BC12" s="1" t="s">
        <v>125</v>
      </c>
      <c r="BD12" s="4"/>
      <c r="BE12" s="1" t="s">
        <v>146</v>
      </c>
      <c r="BG12" s="1" t="s">
        <v>168</v>
      </c>
    </row>
    <row r="13" spans="1:60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P13" s="1"/>
      <c r="BC13" s="1" t="s">
        <v>129</v>
      </c>
      <c r="BE13" s="1" t="s">
        <v>147</v>
      </c>
      <c r="BG13" s="1" t="s">
        <v>169</v>
      </c>
    </row>
    <row r="14" spans="1:60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P14" s="1"/>
      <c r="BC14" s="1" t="s">
        <v>126</v>
      </c>
      <c r="BE14" s="1" t="s">
        <v>148</v>
      </c>
      <c r="BG14" s="1" t="s">
        <v>171</v>
      </c>
    </row>
    <row r="15" spans="1:60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P15" s="1"/>
      <c r="BC15" s="1" t="s">
        <v>137</v>
      </c>
      <c r="BE15" s="1" t="s">
        <v>189</v>
      </c>
      <c r="BG15" s="1" t="s">
        <v>173</v>
      </c>
    </row>
    <row r="16" spans="1:60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P16" s="1"/>
      <c r="BC16" s="4" t="s">
        <v>123</v>
      </c>
      <c r="BD16" s="1" t="s">
        <v>138</v>
      </c>
      <c r="BE16" s="1" t="s">
        <v>149</v>
      </c>
      <c r="BG16" s="1" t="s">
        <v>174</v>
      </c>
    </row>
    <row r="17" spans="2:60">
      <c r="B17" s="78"/>
      <c r="C17" s="78"/>
      <c r="D17" s="78"/>
      <c r="E17" s="78"/>
      <c r="F17" s="78"/>
      <c r="G17" s="78"/>
      <c r="H17" s="78"/>
      <c r="I17" s="78"/>
      <c r="J17" s="78"/>
      <c r="K17" s="78"/>
      <c r="P17" s="1"/>
      <c r="BC17" s="1" t="s">
        <v>133</v>
      </c>
      <c r="BE17" s="1" t="s">
        <v>150</v>
      </c>
      <c r="BG17" s="1" t="s">
        <v>175</v>
      </c>
    </row>
    <row r="18" spans="2:60">
      <c r="B18" s="78"/>
      <c r="C18" s="78"/>
      <c r="D18" s="78"/>
      <c r="E18" s="78"/>
      <c r="F18" s="78"/>
      <c r="G18" s="78"/>
      <c r="H18" s="78"/>
      <c r="I18" s="78"/>
      <c r="J18" s="78"/>
      <c r="K18" s="78"/>
      <c r="BD18" s="1" t="s">
        <v>121</v>
      </c>
      <c r="BF18" s="1" t="s">
        <v>151</v>
      </c>
      <c r="BH18" s="1" t="s">
        <v>27</v>
      </c>
    </row>
    <row r="19" spans="2:60">
      <c r="B19" s="78"/>
      <c r="C19" s="78"/>
      <c r="D19" s="78"/>
      <c r="E19" s="78"/>
      <c r="F19" s="78"/>
      <c r="G19" s="78"/>
      <c r="H19" s="78"/>
      <c r="I19" s="78"/>
      <c r="J19" s="78"/>
      <c r="K19" s="78"/>
      <c r="BD19" s="1" t="s">
        <v>134</v>
      </c>
      <c r="BF19" s="1" t="s">
        <v>152</v>
      </c>
    </row>
    <row r="20" spans="2:60">
      <c r="B20" s="78"/>
      <c r="C20" s="78"/>
      <c r="D20" s="78"/>
      <c r="E20" s="78"/>
      <c r="F20" s="78"/>
      <c r="G20" s="78"/>
      <c r="H20" s="78"/>
      <c r="I20" s="78"/>
      <c r="J20" s="78"/>
      <c r="K20" s="78"/>
      <c r="BD20" s="1" t="s">
        <v>139</v>
      </c>
      <c r="BF20" s="1" t="s">
        <v>153</v>
      </c>
    </row>
    <row r="21" spans="2:60">
      <c r="B21" s="78"/>
      <c r="C21" s="78"/>
      <c r="D21" s="78"/>
      <c r="E21" s="78"/>
      <c r="F21" s="78"/>
      <c r="G21" s="78"/>
      <c r="H21" s="78"/>
      <c r="I21" s="78"/>
      <c r="J21" s="78"/>
      <c r="K21" s="78"/>
      <c r="BD21" s="1" t="s">
        <v>124</v>
      </c>
      <c r="BE21" s="1" t="s">
        <v>140</v>
      </c>
      <c r="BF21" s="1" t="s">
        <v>154</v>
      </c>
    </row>
    <row r="22" spans="2:60">
      <c r="B22" s="78"/>
      <c r="C22" s="78"/>
      <c r="D22" s="78"/>
      <c r="E22" s="78"/>
      <c r="F22" s="78"/>
      <c r="G22" s="78"/>
      <c r="H22" s="78"/>
      <c r="I22" s="78"/>
      <c r="J22" s="78"/>
      <c r="K22" s="78"/>
      <c r="BD22" s="1" t="s">
        <v>130</v>
      </c>
      <c r="BF22" s="1" t="s">
        <v>155</v>
      </c>
    </row>
    <row r="23" spans="2:60">
      <c r="B23" s="78"/>
      <c r="C23" s="78"/>
      <c r="D23" s="78"/>
      <c r="E23" s="78"/>
      <c r="F23" s="78"/>
      <c r="G23" s="78"/>
      <c r="H23" s="78"/>
      <c r="I23" s="78"/>
      <c r="J23" s="78"/>
      <c r="K23" s="78"/>
      <c r="BD23" s="1" t="s">
        <v>27</v>
      </c>
      <c r="BE23" s="1" t="s">
        <v>131</v>
      </c>
      <c r="BF23" s="1" t="s">
        <v>190</v>
      </c>
    </row>
    <row r="24" spans="2:60">
      <c r="B24" s="78"/>
      <c r="C24" s="78"/>
      <c r="D24" s="78"/>
      <c r="E24" s="78"/>
      <c r="F24" s="78"/>
      <c r="G24" s="78"/>
      <c r="H24" s="78"/>
      <c r="I24" s="78"/>
      <c r="J24" s="78"/>
      <c r="K24" s="78"/>
      <c r="BF24" s="1" t="s">
        <v>193</v>
      </c>
    </row>
    <row r="25" spans="2:60">
      <c r="B25" s="78"/>
      <c r="C25" s="78"/>
      <c r="D25" s="78"/>
      <c r="E25" s="78"/>
      <c r="F25" s="78"/>
      <c r="G25" s="78"/>
      <c r="H25" s="78"/>
      <c r="I25" s="78"/>
      <c r="J25" s="78"/>
      <c r="K25" s="78"/>
      <c r="BF25" s="1" t="s">
        <v>156</v>
      </c>
    </row>
    <row r="26" spans="2:60">
      <c r="B26" s="78"/>
      <c r="C26" s="78"/>
      <c r="D26" s="78"/>
      <c r="E26" s="78"/>
      <c r="F26" s="78"/>
      <c r="G26" s="78"/>
      <c r="H26" s="78"/>
      <c r="I26" s="78"/>
      <c r="J26" s="78"/>
      <c r="K26" s="78"/>
      <c r="BF26" s="1" t="s">
        <v>157</v>
      </c>
    </row>
    <row r="27" spans="2:60">
      <c r="B27" s="78"/>
      <c r="C27" s="78"/>
      <c r="D27" s="78"/>
      <c r="E27" s="78"/>
      <c r="F27" s="78"/>
      <c r="G27" s="78"/>
      <c r="H27" s="78"/>
      <c r="I27" s="78"/>
      <c r="J27" s="78"/>
      <c r="K27" s="78"/>
      <c r="BF27" s="1" t="s">
        <v>192</v>
      </c>
    </row>
    <row r="28" spans="2:60">
      <c r="B28" s="78"/>
      <c r="C28" s="78"/>
      <c r="D28" s="78"/>
      <c r="E28" s="78"/>
      <c r="F28" s="78"/>
      <c r="G28" s="78"/>
      <c r="H28" s="78"/>
      <c r="I28" s="78"/>
      <c r="J28" s="78"/>
      <c r="K28" s="78"/>
      <c r="BF28" s="1" t="s">
        <v>158</v>
      </c>
    </row>
    <row r="29" spans="2:60">
      <c r="B29" s="78"/>
      <c r="C29" s="78"/>
      <c r="D29" s="78"/>
      <c r="E29" s="78"/>
      <c r="F29" s="78"/>
      <c r="G29" s="78"/>
      <c r="H29" s="78"/>
      <c r="I29" s="78"/>
      <c r="J29" s="78"/>
      <c r="K29" s="78"/>
      <c r="BF29" s="1" t="s">
        <v>159</v>
      </c>
    </row>
    <row r="30" spans="2:60">
      <c r="B30" s="78"/>
      <c r="C30" s="78"/>
      <c r="D30" s="78"/>
      <c r="E30" s="78"/>
      <c r="F30" s="78"/>
      <c r="G30" s="78"/>
      <c r="H30" s="78"/>
      <c r="I30" s="78"/>
      <c r="J30" s="78"/>
      <c r="K30" s="78"/>
      <c r="BF30" s="1" t="s">
        <v>191</v>
      </c>
    </row>
    <row r="31" spans="2:60">
      <c r="B31" s="78"/>
      <c r="C31" s="78"/>
      <c r="D31" s="78"/>
      <c r="E31" s="78"/>
      <c r="F31" s="78"/>
      <c r="G31" s="78"/>
      <c r="H31" s="78"/>
      <c r="I31" s="78"/>
      <c r="J31" s="78"/>
      <c r="K31" s="78"/>
      <c r="BF31" s="1" t="s">
        <v>27</v>
      </c>
    </row>
    <row r="32" spans="2:60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W114"/>
  <sheetViews>
    <sheetView rightToLeft="1" workbookViewId="0">
      <selection activeCell="A11" sqref="A11:XFD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2.28515625" style="1" customWidth="1"/>
    <col min="13" max="13" width="9.28515625" style="1" customWidth="1"/>
    <col min="14" max="14" width="10.5703125" style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75">
      <c r="B1" s="56" t="s">
        <v>179</v>
      </c>
      <c r="C1" s="77" t="s" vm="1">
        <v>248</v>
      </c>
    </row>
    <row r="2" spans="2:75">
      <c r="B2" s="56" t="s">
        <v>178</v>
      </c>
      <c r="C2" s="77" t="s">
        <v>249</v>
      </c>
    </row>
    <row r="3" spans="2:75">
      <c r="B3" s="56" t="s">
        <v>180</v>
      </c>
      <c r="C3" s="77" t="s">
        <v>250</v>
      </c>
      <c r="E3" s="2"/>
    </row>
    <row r="4" spans="2:75">
      <c r="B4" s="56" t="s">
        <v>181</v>
      </c>
      <c r="C4" s="77">
        <v>8602</v>
      </c>
    </row>
    <row r="6" spans="2:75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2:75" ht="26.25" customHeight="1">
      <c r="B7" s="202" t="s">
        <v>95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</row>
    <row r="8" spans="2:75" s="3" customFormat="1" ht="47.25">
      <c r="B8" s="22" t="s">
        <v>116</v>
      </c>
      <c r="C8" s="30" t="s">
        <v>43</v>
      </c>
      <c r="D8" s="13" t="s">
        <v>48</v>
      </c>
      <c r="E8" s="30" t="s">
        <v>15</v>
      </c>
      <c r="F8" s="30" t="s">
        <v>62</v>
      </c>
      <c r="G8" s="30" t="s">
        <v>102</v>
      </c>
      <c r="H8" s="30" t="s">
        <v>18</v>
      </c>
      <c r="I8" s="30" t="s">
        <v>101</v>
      </c>
      <c r="J8" s="30" t="s">
        <v>17</v>
      </c>
      <c r="K8" s="30" t="s">
        <v>19</v>
      </c>
      <c r="L8" s="30" t="s">
        <v>232</v>
      </c>
      <c r="M8" s="30" t="s">
        <v>231</v>
      </c>
      <c r="N8" s="30" t="s">
        <v>60</v>
      </c>
      <c r="O8" s="30" t="s">
        <v>57</v>
      </c>
      <c r="P8" s="30" t="s">
        <v>182</v>
      </c>
      <c r="Q8" s="31" t="s">
        <v>184</v>
      </c>
      <c r="R8" s="1"/>
    </row>
    <row r="9" spans="2:75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239</v>
      </c>
      <c r="M9" s="32"/>
      <c r="N9" s="32" t="s">
        <v>235</v>
      </c>
      <c r="O9" s="32" t="s">
        <v>20</v>
      </c>
      <c r="P9" s="32" t="s">
        <v>20</v>
      </c>
      <c r="Q9" s="33" t="s">
        <v>20</v>
      </c>
      <c r="R9" s="1"/>
    </row>
    <row r="10" spans="2:7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113</v>
      </c>
      <c r="R10" s="1"/>
    </row>
    <row r="11" spans="2:75" s="134" customFormat="1" ht="18" customHeight="1">
      <c r="B11" s="120" t="s">
        <v>1097</v>
      </c>
      <c r="C11" s="120"/>
      <c r="D11" s="120"/>
      <c r="E11" s="120"/>
      <c r="F11" s="120"/>
      <c r="G11" s="120"/>
      <c r="H11" s="123">
        <v>4.03</v>
      </c>
      <c r="I11" s="120"/>
      <c r="J11" s="120"/>
      <c r="K11" s="139">
        <v>3.5000000000000005E-3</v>
      </c>
      <c r="L11" s="120"/>
      <c r="M11" s="120"/>
      <c r="N11" s="123">
        <v>43.908319999999989</v>
      </c>
      <c r="O11" s="120"/>
      <c r="P11" s="122">
        <f>N11/$N$13</f>
        <v>1</v>
      </c>
      <c r="Q11" s="122">
        <f>N11/'סכום נכסי הקרן'!$C$42</f>
        <v>5.0946310313701416E-4</v>
      </c>
      <c r="R11" s="133"/>
      <c r="BW11" s="133"/>
    </row>
    <row r="12" spans="2:75" s="133" customFormat="1" ht="21.75" customHeight="1">
      <c r="B12" s="120" t="s">
        <v>229</v>
      </c>
      <c r="C12" s="120"/>
      <c r="D12" s="120"/>
      <c r="E12" s="120"/>
      <c r="F12" s="120"/>
      <c r="G12" s="120"/>
      <c r="H12" s="123">
        <v>4.03</v>
      </c>
      <c r="I12" s="120"/>
      <c r="J12" s="120"/>
      <c r="K12" s="139">
        <v>3.5000000000000005E-3</v>
      </c>
      <c r="L12" s="120"/>
      <c r="M12" s="120"/>
      <c r="N12" s="123">
        <v>43.908319999999989</v>
      </c>
      <c r="O12" s="120"/>
      <c r="P12" s="122">
        <f>N12/$N$13</f>
        <v>1</v>
      </c>
      <c r="Q12" s="122">
        <f>N12/'סכום נכסי הקרן'!$C$42</f>
        <v>5.0946310313701416E-4</v>
      </c>
    </row>
    <row r="13" spans="2:75" s="133" customFormat="1">
      <c r="B13" s="140" t="s">
        <v>274</v>
      </c>
      <c r="C13" s="79" t="s">
        <v>275</v>
      </c>
      <c r="D13" s="78" t="s">
        <v>1098</v>
      </c>
      <c r="E13" s="78" t="s">
        <v>277</v>
      </c>
      <c r="F13" s="78" t="s">
        <v>278</v>
      </c>
      <c r="G13" s="78"/>
      <c r="H13" s="86">
        <v>4.03</v>
      </c>
      <c r="I13" s="92" t="s">
        <v>164</v>
      </c>
      <c r="J13" s="93">
        <v>6.1999999999999998E-3</v>
      </c>
      <c r="K13" s="93">
        <v>3.5000000000000005E-3</v>
      </c>
      <c r="L13" s="86">
        <v>42728.999999999993</v>
      </c>
      <c r="M13" s="88">
        <v>102.76</v>
      </c>
      <c r="N13" s="86">
        <v>43.908319999999989</v>
      </c>
      <c r="O13" s="87">
        <v>1.0451685811009137E-5</v>
      </c>
      <c r="P13" s="87">
        <f>N13/$N$13</f>
        <v>1</v>
      </c>
      <c r="Q13" s="87">
        <f>N13/'סכום נכסי הקרן'!$C$42</f>
        <v>5.0946310313701416E-4</v>
      </c>
    </row>
    <row r="14" spans="2:75" s="133" customFormat="1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5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5">
      <c r="B16" s="94" t="s">
        <v>247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94" t="s">
        <v>112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94" t="s">
        <v>230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94" t="s">
        <v>238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</row>
    <row r="112" spans="2:17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</row>
    <row r="113" spans="2:17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</row>
    <row r="114" spans="2:17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</row>
  </sheetData>
  <sheetProtection sheet="1" objects="1" scenarios="1"/>
  <mergeCells count="2">
    <mergeCell ref="B6:Q6"/>
    <mergeCell ref="B7:Q7"/>
  </mergeCells>
  <phoneticPr fontId="5" type="noConversion"/>
  <conditionalFormatting sqref="B13">
    <cfRule type="cellIs" dxfId="89" priority="2" operator="equal">
      <formula>"NR3"</formula>
    </cfRule>
  </conditionalFormatting>
  <conditionalFormatting sqref="B13">
    <cfRule type="containsText" dxfId="88" priority="1" operator="containsText" text="הפרשה ">
      <formula>NOT(ISERROR(SEARCH("הפרשה ",B13)))</formula>
    </cfRule>
  </conditionalFormatting>
  <dataValidations count="2">
    <dataValidation allowBlank="1" showInputMessage="1" showErrorMessage="1" sqref="AB36:XFD39 C5:C12 A1:A1048576 B1:B12 B15:Q1048576 B14:C14 D11:G14 Q12:Q13 H14:Q14 P11:Q11 I11:J12 L11:M12 O11:O12 R11:XFD35 D1:XFD10 R40:XFD1048576 R36:Z39"/>
    <dataValidation type="list" allowBlank="1" showInputMessage="1" showErrorMessage="1" sqref="I13">
      <formula1>$BH$7:$BH$20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83"/>
  <sheetViews>
    <sheetView rightToLeft="1" topLeftCell="A76" workbookViewId="0">
      <selection activeCell="G22" sqref="G22"/>
    </sheetView>
  </sheetViews>
  <sheetFormatPr defaultColWidth="9.140625" defaultRowHeight="18"/>
  <cols>
    <col min="1" max="1" width="3" style="1" customWidth="1"/>
    <col min="2" max="2" width="33.5703125" style="2" bestFit="1" customWidth="1"/>
    <col min="3" max="3" width="41.855468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179</v>
      </c>
      <c r="C1" s="77" t="s" vm="1">
        <v>248</v>
      </c>
    </row>
    <row r="2" spans="2:72">
      <c r="B2" s="56" t="s">
        <v>178</v>
      </c>
      <c r="C2" s="77" t="s">
        <v>249</v>
      </c>
    </row>
    <row r="3" spans="2:72">
      <c r="B3" s="56" t="s">
        <v>180</v>
      </c>
      <c r="C3" s="77" t="s">
        <v>250</v>
      </c>
    </row>
    <row r="4" spans="2:72">
      <c r="B4" s="56" t="s">
        <v>181</v>
      </c>
      <c r="C4" s="77">
        <v>8602</v>
      </c>
    </row>
    <row r="6" spans="2:72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72" ht="26.25" customHeight="1">
      <c r="B7" s="202" t="s">
        <v>86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4"/>
    </row>
    <row r="8" spans="2:72" s="3" customFormat="1" ht="78.75">
      <c r="B8" s="22" t="s">
        <v>116</v>
      </c>
      <c r="C8" s="30" t="s">
        <v>43</v>
      </c>
      <c r="D8" s="30" t="s">
        <v>15</v>
      </c>
      <c r="E8" s="30" t="s">
        <v>62</v>
      </c>
      <c r="F8" s="30" t="s">
        <v>102</v>
      </c>
      <c r="G8" s="30" t="s">
        <v>18</v>
      </c>
      <c r="H8" s="30" t="s">
        <v>101</v>
      </c>
      <c r="I8" s="30" t="s">
        <v>17</v>
      </c>
      <c r="J8" s="30" t="s">
        <v>19</v>
      </c>
      <c r="K8" s="30" t="s">
        <v>232</v>
      </c>
      <c r="L8" s="30" t="s">
        <v>231</v>
      </c>
      <c r="M8" s="30" t="s">
        <v>110</v>
      </c>
      <c r="N8" s="30" t="s">
        <v>57</v>
      </c>
      <c r="O8" s="30" t="s">
        <v>182</v>
      </c>
      <c r="P8" s="31" t="s">
        <v>184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239</v>
      </c>
      <c r="L9" s="32"/>
      <c r="M9" s="32" t="s">
        <v>235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6" t="s">
        <v>26</v>
      </c>
      <c r="C11" s="97"/>
      <c r="D11" s="97"/>
      <c r="E11" s="97"/>
      <c r="F11" s="97"/>
      <c r="G11" s="99">
        <v>6.8501996021724567</v>
      </c>
      <c r="H11" s="97"/>
      <c r="I11" s="97"/>
      <c r="J11" s="100">
        <v>4.8291915106332024E-2</v>
      </c>
      <c r="K11" s="99"/>
      <c r="L11" s="97"/>
      <c r="M11" s="99">
        <v>61121.172930000008</v>
      </c>
      <c r="N11" s="97"/>
      <c r="O11" s="102">
        <f>M11/$M$11</f>
        <v>1</v>
      </c>
      <c r="P11" s="102">
        <f>M11/'סכום נכסי הקרן'!$C$42</f>
        <v>0.70918182313265177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229</v>
      </c>
      <c r="C12" s="81"/>
      <c r="D12" s="81"/>
      <c r="E12" s="81"/>
      <c r="F12" s="81"/>
      <c r="G12" s="89">
        <v>6.8501996021724576</v>
      </c>
      <c r="H12" s="81"/>
      <c r="I12" s="81"/>
      <c r="J12" s="103">
        <v>4.8291915106332045E-2</v>
      </c>
      <c r="K12" s="89"/>
      <c r="L12" s="81"/>
      <c r="M12" s="89">
        <v>61121.172930000001</v>
      </c>
      <c r="N12" s="81"/>
      <c r="O12" s="90">
        <f t="shared" ref="O12:O75" si="0">M12/$M$11</f>
        <v>0.99999999999999989</v>
      </c>
      <c r="P12" s="90">
        <f>M12/'סכום נכסי הקרן'!$C$42</f>
        <v>0.70918182313265177</v>
      </c>
    </row>
    <row r="13" spans="2:72">
      <c r="B13" s="98" t="s">
        <v>65</v>
      </c>
      <c r="C13" s="81"/>
      <c r="D13" s="81"/>
      <c r="E13" s="81"/>
      <c r="F13" s="81"/>
      <c r="G13" s="89">
        <v>6.8501996021724576</v>
      </c>
      <c r="H13" s="81"/>
      <c r="I13" s="81"/>
      <c r="J13" s="103">
        <v>4.8291915106332045E-2</v>
      </c>
      <c r="K13" s="89"/>
      <c r="L13" s="81"/>
      <c r="M13" s="89">
        <v>61121.172930000001</v>
      </c>
      <c r="N13" s="81"/>
      <c r="O13" s="90">
        <f t="shared" si="0"/>
        <v>0.99999999999999989</v>
      </c>
      <c r="P13" s="90">
        <f>M13/'סכום נכסי הקרן'!$C$42</f>
        <v>0.70918182313265177</v>
      </c>
    </row>
    <row r="14" spans="2:72">
      <c r="B14" s="85" t="s">
        <v>795</v>
      </c>
      <c r="C14" s="79" t="s">
        <v>796</v>
      </c>
      <c r="D14" s="79" t="s">
        <v>253</v>
      </c>
      <c r="E14" s="79"/>
      <c r="F14" s="105">
        <v>39203</v>
      </c>
      <c r="G14" s="86">
        <v>3.27</v>
      </c>
      <c r="H14" s="92" t="s">
        <v>164</v>
      </c>
      <c r="I14" s="93">
        <v>4.8000000000000001E-2</v>
      </c>
      <c r="J14" s="93">
        <v>4.8500000000000008E-2</v>
      </c>
      <c r="K14" s="86">
        <v>2023549.9999999998</v>
      </c>
      <c r="L14" s="106">
        <v>123.7444</v>
      </c>
      <c r="M14" s="86">
        <v>2504.1340799999998</v>
      </c>
      <c r="N14" s="79"/>
      <c r="O14" s="87">
        <f t="shared" si="0"/>
        <v>4.0969993865593829E-2</v>
      </c>
      <c r="P14" s="87">
        <f>M14/'סכום נכסי הקרן'!$C$42</f>
        <v>2.9055174943335392E-2</v>
      </c>
    </row>
    <row r="15" spans="2:72">
      <c r="B15" s="85" t="s">
        <v>797</v>
      </c>
      <c r="C15" s="79" t="s">
        <v>798</v>
      </c>
      <c r="D15" s="79" t="s">
        <v>253</v>
      </c>
      <c r="E15" s="79"/>
      <c r="F15" s="105">
        <v>39234</v>
      </c>
      <c r="G15" s="86">
        <v>3.36</v>
      </c>
      <c r="H15" s="92" t="s">
        <v>164</v>
      </c>
      <c r="I15" s="93">
        <v>4.8000000000000001E-2</v>
      </c>
      <c r="J15" s="93">
        <v>4.8500000000000008E-2</v>
      </c>
      <c r="K15" s="86">
        <v>2041773.9999999998</v>
      </c>
      <c r="L15" s="106">
        <v>122.6362</v>
      </c>
      <c r="M15" s="86">
        <v>2504.0156299999994</v>
      </c>
      <c r="N15" s="79"/>
      <c r="O15" s="87">
        <f t="shared" si="0"/>
        <v>4.0968055911946633E-2</v>
      </c>
      <c r="P15" s="87">
        <f>M15/'סכום נכסי הקרן'!$C$42</f>
        <v>2.9053800581834727E-2</v>
      </c>
    </row>
    <row r="16" spans="2:72">
      <c r="B16" s="85" t="s">
        <v>799</v>
      </c>
      <c r="C16" s="79" t="s">
        <v>800</v>
      </c>
      <c r="D16" s="79" t="s">
        <v>253</v>
      </c>
      <c r="E16" s="79"/>
      <c r="F16" s="105">
        <v>39295</v>
      </c>
      <c r="G16" s="86">
        <v>3.5200000000000005</v>
      </c>
      <c r="H16" s="92" t="s">
        <v>164</v>
      </c>
      <c r="I16" s="93">
        <v>4.8000000000000001E-2</v>
      </c>
      <c r="J16" s="93">
        <v>4.8500000000000008E-2</v>
      </c>
      <c r="K16" s="86">
        <v>1102102.9999999998</v>
      </c>
      <c r="L16" s="106">
        <v>120.82299999999999</v>
      </c>
      <c r="M16" s="86">
        <v>1331.6462399999998</v>
      </c>
      <c r="N16" s="79"/>
      <c r="O16" s="87">
        <f t="shared" si="0"/>
        <v>2.1786987653608821E-2</v>
      </c>
      <c r="P16" s="87">
        <f>M16/'סכום נכסי הקרן'!$C$42</f>
        <v>1.5450935624754879E-2</v>
      </c>
    </row>
    <row r="17" spans="2:16">
      <c r="B17" s="85" t="s">
        <v>801</v>
      </c>
      <c r="C17" s="79" t="s">
        <v>802</v>
      </c>
      <c r="D17" s="79" t="s">
        <v>253</v>
      </c>
      <c r="E17" s="79"/>
      <c r="F17" s="105">
        <v>37927</v>
      </c>
      <c r="G17" s="86">
        <v>9.0000000000000011E-2</v>
      </c>
      <c r="H17" s="92" t="s">
        <v>164</v>
      </c>
      <c r="I17" s="93">
        <v>4.8000000000000001E-2</v>
      </c>
      <c r="J17" s="93">
        <v>4.7700000000000006E-2</v>
      </c>
      <c r="K17" s="86">
        <v>331999.99999999994</v>
      </c>
      <c r="L17" s="106">
        <v>127.26309999999999</v>
      </c>
      <c r="M17" s="86">
        <v>422.51270999999991</v>
      </c>
      <c r="N17" s="79"/>
      <c r="O17" s="87">
        <f t="shared" si="0"/>
        <v>6.9127061825840497E-3</v>
      </c>
      <c r="P17" s="87">
        <f>M17/'סכום נכסי הקרן'!$C$42</f>
        <v>4.9023655733453101E-3</v>
      </c>
    </row>
    <row r="18" spans="2:16">
      <c r="B18" s="85" t="s">
        <v>803</v>
      </c>
      <c r="C18" s="79" t="s">
        <v>804</v>
      </c>
      <c r="D18" s="79" t="s">
        <v>253</v>
      </c>
      <c r="E18" s="79"/>
      <c r="F18" s="105">
        <v>37956</v>
      </c>
      <c r="G18" s="86">
        <v>0.17000000000000004</v>
      </c>
      <c r="H18" s="92" t="s">
        <v>164</v>
      </c>
      <c r="I18" s="93">
        <v>4.8000000000000001E-2</v>
      </c>
      <c r="J18" s="93">
        <v>4.9100000000000012E-2</v>
      </c>
      <c r="K18" s="86">
        <v>863864.99999999988</v>
      </c>
      <c r="L18" s="106">
        <v>126.7465</v>
      </c>
      <c r="M18" s="86">
        <v>1095.0656299999996</v>
      </c>
      <c r="N18" s="79"/>
      <c r="O18" s="87">
        <f t="shared" si="0"/>
        <v>1.7916305880682964E-2</v>
      </c>
      <c r="P18" s="87">
        <f>M18/'סכום נכסי הקרן'!$C$42</f>
        <v>1.2705918468264996E-2</v>
      </c>
    </row>
    <row r="19" spans="2:16">
      <c r="B19" s="85" t="s">
        <v>805</v>
      </c>
      <c r="C19" s="79" t="s">
        <v>806</v>
      </c>
      <c r="D19" s="79" t="s">
        <v>253</v>
      </c>
      <c r="E19" s="79"/>
      <c r="F19" s="105">
        <v>40148</v>
      </c>
      <c r="G19" s="86">
        <v>5.3300000000000018</v>
      </c>
      <c r="H19" s="92" t="s">
        <v>164</v>
      </c>
      <c r="I19" s="93">
        <v>4.8000000000000001E-2</v>
      </c>
      <c r="J19" s="93">
        <v>4.8500000000000008E-2</v>
      </c>
      <c r="K19" s="86">
        <v>16999.999999999996</v>
      </c>
      <c r="L19" s="106">
        <v>110.5668</v>
      </c>
      <c r="M19" s="86">
        <v>18.796459999999996</v>
      </c>
      <c r="N19" s="79"/>
      <c r="O19" s="87">
        <f t="shared" si="0"/>
        <v>3.0752780254277744E-4</v>
      </c>
      <c r="P19" s="87">
        <f>M19/'סכום נכסי הקרן'!$C$42</f>
        <v>2.1809312767126507E-4</v>
      </c>
    </row>
    <row r="20" spans="2:16">
      <c r="B20" s="85" t="s">
        <v>807</v>
      </c>
      <c r="C20" s="79" t="s">
        <v>808</v>
      </c>
      <c r="D20" s="79" t="s">
        <v>253</v>
      </c>
      <c r="E20" s="79"/>
      <c r="F20" s="105">
        <v>40269</v>
      </c>
      <c r="G20" s="86">
        <v>5.5299999999999985</v>
      </c>
      <c r="H20" s="92" t="s">
        <v>164</v>
      </c>
      <c r="I20" s="93">
        <v>4.8000000000000001E-2</v>
      </c>
      <c r="J20" s="93">
        <v>4.8499999999999988E-2</v>
      </c>
      <c r="K20" s="86">
        <v>29999.999999999996</v>
      </c>
      <c r="L20" s="106">
        <v>112.1904</v>
      </c>
      <c r="M20" s="86">
        <v>33.658120000000004</v>
      </c>
      <c r="N20" s="79"/>
      <c r="O20" s="87">
        <f t="shared" si="0"/>
        <v>5.5067856826876503E-4</v>
      </c>
      <c r="P20" s="87">
        <f>M20/'סכום נכסי הקרן'!$C$42</f>
        <v>3.9053123100492125E-4</v>
      </c>
    </row>
    <row r="21" spans="2:16">
      <c r="B21" s="85" t="s">
        <v>809</v>
      </c>
      <c r="C21" s="79" t="s">
        <v>810</v>
      </c>
      <c r="D21" s="79" t="s">
        <v>253</v>
      </c>
      <c r="E21" s="79"/>
      <c r="F21" s="105">
        <v>40391</v>
      </c>
      <c r="G21" s="86">
        <v>5.870000000000001</v>
      </c>
      <c r="H21" s="92" t="s">
        <v>164</v>
      </c>
      <c r="I21" s="93">
        <v>4.8000000000000001E-2</v>
      </c>
      <c r="J21" s="93">
        <v>4.8500000000000008E-2</v>
      </c>
      <c r="K21" s="86">
        <v>122999.99999999999</v>
      </c>
      <c r="L21" s="106">
        <v>108.6611</v>
      </c>
      <c r="M21" s="86">
        <v>133.65335999999996</v>
      </c>
      <c r="N21" s="79"/>
      <c r="O21" s="87">
        <f t="shared" si="0"/>
        <v>2.1866949469878235E-3</v>
      </c>
      <c r="P21" s="87">
        <f>M21/'סכום נכסי הקרן'!$C$42</f>
        <v>1.5507643091397822E-3</v>
      </c>
    </row>
    <row r="22" spans="2:16">
      <c r="B22" s="85" t="s">
        <v>811</v>
      </c>
      <c r="C22" s="79" t="s">
        <v>812</v>
      </c>
      <c r="D22" s="79" t="s">
        <v>253</v>
      </c>
      <c r="E22" s="79"/>
      <c r="F22" s="105">
        <v>37895</v>
      </c>
      <c r="G22" s="86">
        <v>3.0000000000000001E-3</v>
      </c>
      <c r="H22" s="92" t="s">
        <v>164</v>
      </c>
      <c r="I22" s="93">
        <v>4.8000000000000001E-2</v>
      </c>
      <c r="J22" s="93">
        <v>1.2099999999999998E-2</v>
      </c>
      <c r="K22" s="86">
        <v>333999.99999999994</v>
      </c>
      <c r="L22" s="106">
        <v>127.1641</v>
      </c>
      <c r="M22" s="86">
        <v>424.72819999999996</v>
      </c>
      <c r="N22" s="79"/>
      <c r="O22" s="87">
        <f t="shared" si="0"/>
        <v>6.9489536872341549E-3</v>
      </c>
      <c r="P22" s="87">
        <f>M22/'סכום נכסי הקרן'!$C$42</f>
        <v>4.9280716447770807E-3</v>
      </c>
    </row>
    <row r="23" spans="2:16">
      <c r="B23" s="85" t="s">
        <v>813</v>
      </c>
      <c r="C23" s="79" t="s">
        <v>814</v>
      </c>
      <c r="D23" s="79" t="s">
        <v>253</v>
      </c>
      <c r="E23" s="79"/>
      <c r="F23" s="105">
        <v>40909</v>
      </c>
      <c r="G23" s="86">
        <v>6.84</v>
      </c>
      <c r="H23" s="92" t="s">
        <v>164</v>
      </c>
      <c r="I23" s="93">
        <v>4.8000000000000001E-2</v>
      </c>
      <c r="J23" s="93">
        <v>4.8499999999999995E-2</v>
      </c>
      <c r="K23" s="86">
        <v>1025999.9999999999</v>
      </c>
      <c r="L23" s="106">
        <v>104.70310000000001</v>
      </c>
      <c r="M23" s="86">
        <v>1074.0472699999998</v>
      </c>
      <c r="N23" s="79"/>
      <c r="O23" s="87">
        <f t="shared" si="0"/>
        <v>1.7572425699848224E-2</v>
      </c>
      <c r="P23" s="87">
        <f>M23/'סכום נכסי הקרן'!$C$42</f>
        <v>1.246204489468143E-2</v>
      </c>
    </row>
    <row r="24" spans="2:16">
      <c r="B24" s="85" t="s">
        <v>815</v>
      </c>
      <c r="C24" s="79" t="s">
        <v>816</v>
      </c>
      <c r="D24" s="79" t="s">
        <v>253</v>
      </c>
      <c r="E24" s="79"/>
      <c r="F24" s="105">
        <v>41214</v>
      </c>
      <c r="G24" s="86">
        <v>7.33</v>
      </c>
      <c r="H24" s="92" t="s">
        <v>164</v>
      </c>
      <c r="I24" s="93">
        <v>4.8000000000000001E-2</v>
      </c>
      <c r="J24" s="93">
        <v>4.8500000000000008E-2</v>
      </c>
      <c r="K24" s="86">
        <v>869999.99999999988</v>
      </c>
      <c r="L24" s="106">
        <v>103.34</v>
      </c>
      <c r="M24" s="86">
        <v>899.0582099999998</v>
      </c>
      <c r="N24" s="79"/>
      <c r="O24" s="87">
        <f t="shared" si="0"/>
        <v>1.4709439739149975E-2</v>
      </c>
      <c r="P24" s="87">
        <f>M24/'סכום נכסי הקרן'!$C$42</f>
        <v>1.0431667291470258E-2</v>
      </c>
    </row>
    <row r="25" spans="2:16">
      <c r="B25" s="85" t="s">
        <v>817</v>
      </c>
      <c r="C25" s="79" t="s">
        <v>818</v>
      </c>
      <c r="D25" s="79" t="s">
        <v>253</v>
      </c>
      <c r="E25" s="79"/>
      <c r="F25" s="105">
        <v>41275</v>
      </c>
      <c r="G25" s="86">
        <v>7.5000000000000009</v>
      </c>
      <c r="H25" s="92" t="s">
        <v>164</v>
      </c>
      <c r="I25" s="93">
        <v>4.8000000000000001E-2</v>
      </c>
      <c r="J25" s="93">
        <v>4.8499999999999995E-2</v>
      </c>
      <c r="K25" s="86">
        <v>941999.99999999988</v>
      </c>
      <c r="L25" s="106">
        <v>103.2026</v>
      </c>
      <c r="M25" s="86">
        <v>972.16829999999982</v>
      </c>
      <c r="N25" s="79"/>
      <c r="O25" s="87">
        <f t="shared" si="0"/>
        <v>1.590558972278544E-2</v>
      </c>
      <c r="P25" s="87">
        <f>M25/'סכום נכסי הקרן'!$C$42</f>
        <v>1.127995511760495E-2</v>
      </c>
    </row>
    <row r="26" spans="2:16">
      <c r="B26" s="85" t="s">
        <v>819</v>
      </c>
      <c r="C26" s="79" t="s">
        <v>820</v>
      </c>
      <c r="D26" s="79" t="s">
        <v>253</v>
      </c>
      <c r="E26" s="79"/>
      <c r="F26" s="105">
        <v>41334</v>
      </c>
      <c r="G26" s="86">
        <v>7.6599999999999993</v>
      </c>
      <c r="H26" s="92" t="s">
        <v>164</v>
      </c>
      <c r="I26" s="93">
        <v>4.8000000000000001E-2</v>
      </c>
      <c r="J26" s="93">
        <v>4.8499999999999995E-2</v>
      </c>
      <c r="K26" s="86">
        <v>319999.99999999994</v>
      </c>
      <c r="L26" s="106">
        <v>102.3749</v>
      </c>
      <c r="M26" s="86">
        <v>327.59963999999997</v>
      </c>
      <c r="N26" s="79"/>
      <c r="O26" s="87">
        <f t="shared" si="0"/>
        <v>5.3598388953560927E-3</v>
      </c>
      <c r="P26" s="87">
        <f>M26/'סכום נכסי הקרן'!$C$42</f>
        <v>3.8011003195059325E-3</v>
      </c>
    </row>
    <row r="27" spans="2:16">
      <c r="B27" s="85" t="s">
        <v>821</v>
      </c>
      <c r="C27" s="79">
        <v>2704</v>
      </c>
      <c r="D27" s="79" t="s">
        <v>253</v>
      </c>
      <c r="E27" s="79"/>
      <c r="F27" s="105">
        <v>41395</v>
      </c>
      <c r="G27" s="86">
        <v>7.6500000000000012</v>
      </c>
      <c r="H27" s="92" t="s">
        <v>164</v>
      </c>
      <c r="I27" s="93">
        <v>4.8000000000000001E-2</v>
      </c>
      <c r="J27" s="93">
        <v>4.8500000000000008E-2</v>
      </c>
      <c r="K27" s="86">
        <v>376999.99999999994</v>
      </c>
      <c r="L27" s="106">
        <v>103.7988</v>
      </c>
      <c r="M27" s="86">
        <v>391.32155999999992</v>
      </c>
      <c r="N27" s="79"/>
      <c r="O27" s="87">
        <f t="shared" si="0"/>
        <v>6.4023895688024041E-3</v>
      </c>
      <c r="P27" s="87">
        <f>M27/'סכום נכסי הקרן'!$C$42</f>
        <v>4.5404583068087614E-3</v>
      </c>
    </row>
    <row r="28" spans="2:16">
      <c r="B28" s="85" t="s">
        <v>822</v>
      </c>
      <c r="C28" s="79" t="s">
        <v>823</v>
      </c>
      <c r="D28" s="79" t="s">
        <v>253</v>
      </c>
      <c r="E28" s="79"/>
      <c r="F28" s="105">
        <v>41427</v>
      </c>
      <c r="G28" s="86">
        <v>7.7300000000000013</v>
      </c>
      <c r="H28" s="92" t="s">
        <v>164</v>
      </c>
      <c r="I28" s="93">
        <v>4.8000000000000001E-2</v>
      </c>
      <c r="J28" s="93">
        <v>4.8599999999999997E-2</v>
      </c>
      <c r="K28" s="86">
        <v>527999.99999999988</v>
      </c>
      <c r="L28" s="106">
        <v>102.9696</v>
      </c>
      <c r="M28" s="86">
        <v>543.68090999999993</v>
      </c>
      <c r="N28" s="79"/>
      <c r="O28" s="87">
        <f t="shared" si="0"/>
        <v>8.8951321438588745E-3</v>
      </c>
      <c r="P28" s="87">
        <f>M28/'סכום נכסי הקרן'!$C$42</f>
        <v>6.30826603078769E-3</v>
      </c>
    </row>
    <row r="29" spans="2:16">
      <c r="B29" s="85" t="s">
        <v>824</v>
      </c>
      <c r="C29" s="79">
        <v>8805</v>
      </c>
      <c r="D29" s="79" t="s">
        <v>253</v>
      </c>
      <c r="E29" s="79"/>
      <c r="F29" s="105">
        <v>41487</v>
      </c>
      <c r="G29" s="86">
        <v>7.9</v>
      </c>
      <c r="H29" s="92" t="s">
        <v>164</v>
      </c>
      <c r="I29" s="93">
        <v>4.8000000000000001E-2</v>
      </c>
      <c r="J29" s="93">
        <v>4.8499999999999995E-2</v>
      </c>
      <c r="K29" s="86">
        <v>510999.99999999994</v>
      </c>
      <c r="L29" s="106">
        <v>101.2663</v>
      </c>
      <c r="M29" s="86">
        <v>517.46848999999997</v>
      </c>
      <c r="N29" s="79"/>
      <c r="O29" s="87">
        <f t="shared" si="0"/>
        <v>8.4662722456690896E-3</v>
      </c>
      <c r="P29" s="87">
        <f>M29/'סכום נכסי הקרן'!$C$42</f>
        <v>6.0041263863209755E-3</v>
      </c>
    </row>
    <row r="30" spans="2:16">
      <c r="B30" s="85" t="s">
        <v>825</v>
      </c>
      <c r="C30" s="79" t="s">
        <v>826</v>
      </c>
      <c r="D30" s="79" t="s">
        <v>253</v>
      </c>
      <c r="E30" s="79"/>
      <c r="F30" s="105">
        <v>41548</v>
      </c>
      <c r="G30" s="86">
        <v>7.879999999999999</v>
      </c>
      <c r="H30" s="92" t="s">
        <v>164</v>
      </c>
      <c r="I30" s="93">
        <v>4.8000000000000001E-2</v>
      </c>
      <c r="J30" s="93">
        <v>4.8500000000000008E-2</v>
      </c>
      <c r="K30" s="86">
        <v>586999.99999999988</v>
      </c>
      <c r="L30" s="106">
        <v>102.38630000000001</v>
      </c>
      <c r="M30" s="86">
        <v>601.0250299999999</v>
      </c>
      <c r="N30" s="79"/>
      <c r="O30" s="87">
        <f t="shared" si="0"/>
        <v>9.833335997794632E-3</v>
      </c>
      <c r="P30" s="87">
        <f>M30/'סכום נכסי הקרן'!$C$42</f>
        <v>6.9736231503919315E-3</v>
      </c>
    </row>
    <row r="31" spans="2:16">
      <c r="B31" s="85" t="s">
        <v>827</v>
      </c>
      <c r="C31" s="79" t="s">
        <v>828</v>
      </c>
      <c r="D31" s="79" t="s">
        <v>253</v>
      </c>
      <c r="E31" s="79"/>
      <c r="F31" s="105">
        <v>41579</v>
      </c>
      <c r="G31" s="86">
        <v>7.9599999999999991</v>
      </c>
      <c r="H31" s="92" t="s">
        <v>164</v>
      </c>
      <c r="I31" s="93">
        <v>4.8000000000000001E-2</v>
      </c>
      <c r="J31" s="93">
        <v>4.8499999999999995E-2</v>
      </c>
      <c r="K31" s="86">
        <v>512999.99999999994</v>
      </c>
      <c r="L31" s="106">
        <v>101.98439999999999</v>
      </c>
      <c r="M31" s="86">
        <v>523.18493999999998</v>
      </c>
      <c r="N31" s="79"/>
      <c r="O31" s="87">
        <f t="shared" si="0"/>
        <v>8.5597987558122587E-3</v>
      </c>
      <c r="P31" s="87">
        <f>M31/'סכום נכסי הקרן'!$C$42</f>
        <v>6.0704536872955425E-3</v>
      </c>
    </row>
    <row r="32" spans="2:16">
      <c r="B32" s="85" t="s">
        <v>829</v>
      </c>
      <c r="C32" s="79" t="s">
        <v>830</v>
      </c>
      <c r="D32" s="79" t="s">
        <v>253</v>
      </c>
      <c r="E32" s="79"/>
      <c r="F32" s="105">
        <v>41609</v>
      </c>
      <c r="G32" s="86">
        <v>8.0399999999999991</v>
      </c>
      <c r="H32" s="92" t="s">
        <v>164</v>
      </c>
      <c r="I32" s="93">
        <v>4.8000000000000001E-2</v>
      </c>
      <c r="J32" s="93">
        <v>4.8499999999999995E-2</v>
      </c>
      <c r="K32" s="86">
        <v>226999.99999999997</v>
      </c>
      <c r="L32" s="106">
        <v>101.58280000000001</v>
      </c>
      <c r="M32" s="86">
        <v>230.59286999999998</v>
      </c>
      <c r="N32" s="79"/>
      <c r="O32" s="87">
        <f t="shared" si="0"/>
        <v>3.7727167026733945E-3</v>
      </c>
      <c r="P32" s="87">
        <f>M32/'סכום נכסי הקרן'!$C$42</f>
        <v>2.6755421093649246E-3</v>
      </c>
    </row>
    <row r="33" spans="2:16">
      <c r="B33" s="85" t="s">
        <v>831</v>
      </c>
      <c r="C33" s="79" t="s">
        <v>832</v>
      </c>
      <c r="D33" s="79" t="s">
        <v>253</v>
      </c>
      <c r="E33" s="79"/>
      <c r="F33" s="105">
        <v>41700</v>
      </c>
      <c r="G33" s="86">
        <v>8.2900000000000009</v>
      </c>
      <c r="H33" s="92" t="s">
        <v>164</v>
      </c>
      <c r="I33" s="93">
        <v>4.8000000000000001E-2</v>
      </c>
      <c r="J33" s="93">
        <v>4.8599999999999997E-2</v>
      </c>
      <c r="K33" s="86">
        <v>148999.99999999997</v>
      </c>
      <c r="L33" s="106">
        <v>100.9575</v>
      </c>
      <c r="M33" s="86">
        <v>150.42700999999997</v>
      </c>
      <c r="N33" s="79"/>
      <c r="O33" s="87">
        <f t="shared" si="0"/>
        <v>2.46112767129451E-3</v>
      </c>
      <c r="P33" s="87">
        <f>M33/'סכום נכסי הקרן'!$C$42</f>
        <v>1.7453870088908585E-3</v>
      </c>
    </row>
    <row r="34" spans="2:16">
      <c r="B34" s="85" t="s">
        <v>833</v>
      </c>
      <c r="C34" s="79" t="s">
        <v>834</v>
      </c>
      <c r="D34" s="79" t="s">
        <v>253</v>
      </c>
      <c r="E34" s="79"/>
      <c r="F34" s="105">
        <v>41730</v>
      </c>
      <c r="G34" s="86">
        <v>8.18</v>
      </c>
      <c r="H34" s="92" t="s">
        <v>164</v>
      </c>
      <c r="I34" s="93">
        <v>4.8000000000000001E-2</v>
      </c>
      <c r="J34" s="93">
        <v>4.8499999999999995E-2</v>
      </c>
      <c r="K34" s="86">
        <v>235999.99999999997</v>
      </c>
      <c r="L34" s="106">
        <v>103.1862</v>
      </c>
      <c r="M34" s="86">
        <v>243.51989999999998</v>
      </c>
      <c r="N34" s="79"/>
      <c r="O34" s="87">
        <f t="shared" si="0"/>
        <v>3.9842150980789427E-3</v>
      </c>
      <c r="P34" s="87">
        <f>M34/'סכום נכסי הקרן'!$C$42</f>
        <v>2.8255329270082613E-3</v>
      </c>
    </row>
    <row r="35" spans="2:16">
      <c r="B35" s="85" t="s">
        <v>835</v>
      </c>
      <c r="C35" s="79" t="s">
        <v>836</v>
      </c>
      <c r="D35" s="79" t="s">
        <v>253</v>
      </c>
      <c r="E35" s="79"/>
      <c r="F35" s="105">
        <v>41791</v>
      </c>
      <c r="G35" s="86">
        <v>8.35</v>
      </c>
      <c r="H35" s="92" t="s">
        <v>164</v>
      </c>
      <c r="I35" s="93">
        <v>4.8000000000000001E-2</v>
      </c>
      <c r="J35" s="93">
        <v>4.8499999999999995E-2</v>
      </c>
      <c r="K35" s="86">
        <v>312999.99999999994</v>
      </c>
      <c r="L35" s="106">
        <v>101.96510000000001</v>
      </c>
      <c r="M35" s="86">
        <v>319.17139999999995</v>
      </c>
      <c r="N35" s="79"/>
      <c r="O35" s="87">
        <f t="shared" si="0"/>
        <v>5.221944944766293E-3</v>
      </c>
      <c r="P35" s="87">
        <f>M35/'סכום נכסי הקרן'!$C$42</f>
        <v>3.7033084362276948E-3</v>
      </c>
    </row>
    <row r="36" spans="2:16">
      <c r="B36" s="85" t="s">
        <v>837</v>
      </c>
      <c r="C36" s="79" t="s">
        <v>838</v>
      </c>
      <c r="D36" s="79" t="s">
        <v>253</v>
      </c>
      <c r="E36" s="79"/>
      <c r="F36" s="105">
        <v>41945</v>
      </c>
      <c r="G36" s="86">
        <v>8.56</v>
      </c>
      <c r="H36" s="92" t="s">
        <v>164</v>
      </c>
      <c r="I36" s="93">
        <v>4.8000000000000001E-2</v>
      </c>
      <c r="J36" s="93">
        <v>4.8500000000000008E-2</v>
      </c>
      <c r="K36" s="86">
        <v>573999.99999999988</v>
      </c>
      <c r="L36" s="106">
        <v>102.2619</v>
      </c>
      <c r="M36" s="86">
        <v>586.98331999999982</v>
      </c>
      <c r="N36" s="79"/>
      <c r="O36" s="87">
        <f t="shared" si="0"/>
        <v>9.6036003869273221E-3</v>
      </c>
      <c r="P36" s="87">
        <f>M36/'סכום נכסי הקרן'!$C$42</f>
        <v>6.8106988310385587E-3</v>
      </c>
    </row>
    <row r="37" spans="2:16">
      <c r="B37" s="85" t="s">
        <v>839</v>
      </c>
      <c r="C37" s="79" t="s">
        <v>840</v>
      </c>
      <c r="D37" s="79" t="s">
        <v>253</v>
      </c>
      <c r="E37" s="79"/>
      <c r="F37" s="105">
        <v>41974</v>
      </c>
      <c r="G37" s="86">
        <v>8.64</v>
      </c>
      <c r="H37" s="92" t="s">
        <v>164</v>
      </c>
      <c r="I37" s="93">
        <v>4.8000000000000001E-2</v>
      </c>
      <c r="J37" s="93">
        <v>4.8500000000000008E-2</v>
      </c>
      <c r="K37" s="86">
        <v>1102999.9999999998</v>
      </c>
      <c r="L37" s="106">
        <v>101.5791</v>
      </c>
      <c r="M37" s="86">
        <v>1120.4550399999998</v>
      </c>
      <c r="N37" s="79"/>
      <c r="O37" s="87">
        <f t="shared" si="0"/>
        <v>1.8331700559529818E-2</v>
      </c>
      <c r="P37" s="87">
        <f>M37/'סכום נכסי הקרן'!$C$42</f>
        <v>1.3000508823929209E-2</v>
      </c>
    </row>
    <row r="38" spans="2:16">
      <c r="B38" s="85" t="s">
        <v>841</v>
      </c>
      <c r="C38" s="79" t="s">
        <v>842</v>
      </c>
      <c r="D38" s="79" t="s">
        <v>253</v>
      </c>
      <c r="E38" s="79"/>
      <c r="F38" s="105">
        <v>42036</v>
      </c>
      <c r="G38" s="86">
        <v>8.8099999999999987</v>
      </c>
      <c r="H38" s="92" t="s">
        <v>164</v>
      </c>
      <c r="I38" s="93">
        <v>4.8000000000000001E-2</v>
      </c>
      <c r="J38" s="93">
        <v>4.8499999999999995E-2</v>
      </c>
      <c r="K38" s="86">
        <v>108999.99999999999</v>
      </c>
      <c r="L38" s="106">
        <v>100.9704</v>
      </c>
      <c r="M38" s="86">
        <v>110.05776999999998</v>
      </c>
      <c r="N38" s="79"/>
      <c r="O38" s="87">
        <f t="shared" si="0"/>
        <v>1.8006488541384078E-3</v>
      </c>
      <c r="P38" s="87">
        <f>M38/'סכום נכסי הקרן'!$C$42</f>
        <v>1.2769874371995964E-3</v>
      </c>
    </row>
    <row r="39" spans="2:16">
      <c r="B39" s="85" t="s">
        <v>843</v>
      </c>
      <c r="C39" s="79" t="s">
        <v>844</v>
      </c>
      <c r="D39" s="79" t="s">
        <v>253</v>
      </c>
      <c r="E39" s="79"/>
      <c r="F39" s="105">
        <v>42064</v>
      </c>
      <c r="G39" s="86">
        <v>8.89</v>
      </c>
      <c r="H39" s="92" t="s">
        <v>164</v>
      </c>
      <c r="I39" s="93">
        <v>4.8000000000000001E-2</v>
      </c>
      <c r="J39" s="93">
        <v>4.8499999999999995E-2</v>
      </c>
      <c r="K39" s="86">
        <v>755999.99999999988</v>
      </c>
      <c r="L39" s="106">
        <v>101.4777</v>
      </c>
      <c r="M39" s="86">
        <v>767.17169999999987</v>
      </c>
      <c r="N39" s="79"/>
      <c r="O39" s="87">
        <f t="shared" si="0"/>
        <v>1.2551652123538523E-2</v>
      </c>
      <c r="P39" s="87">
        <f>M39/'סכום נכסי הקרן'!$C$42</f>
        <v>8.9014035362978694E-3</v>
      </c>
    </row>
    <row r="40" spans="2:16">
      <c r="B40" s="85" t="s">
        <v>845</v>
      </c>
      <c r="C40" s="79" t="s">
        <v>846</v>
      </c>
      <c r="D40" s="79" t="s">
        <v>253</v>
      </c>
      <c r="E40" s="79"/>
      <c r="F40" s="105">
        <v>42095</v>
      </c>
      <c r="G40" s="86">
        <v>8.77</v>
      </c>
      <c r="H40" s="92" t="s">
        <v>164</v>
      </c>
      <c r="I40" s="93">
        <v>4.8000000000000001E-2</v>
      </c>
      <c r="J40" s="93">
        <v>4.8500000000000008E-2</v>
      </c>
      <c r="K40" s="86">
        <v>1227999.9999999998</v>
      </c>
      <c r="L40" s="106">
        <v>104.244</v>
      </c>
      <c r="M40" s="86">
        <v>1280.1164799999997</v>
      </c>
      <c r="N40" s="79"/>
      <c r="O40" s="87">
        <f t="shared" si="0"/>
        <v>2.0943912209703066E-2</v>
      </c>
      <c r="P40" s="87">
        <f>M40/'סכום נכסי הקרן'!$C$42</f>
        <v>1.4853041844407427E-2</v>
      </c>
    </row>
    <row r="41" spans="2:16">
      <c r="B41" s="85" t="s">
        <v>847</v>
      </c>
      <c r="C41" s="79" t="s">
        <v>848</v>
      </c>
      <c r="D41" s="79" t="s">
        <v>253</v>
      </c>
      <c r="E41" s="79"/>
      <c r="F41" s="105">
        <v>42156</v>
      </c>
      <c r="G41" s="86">
        <v>8.93</v>
      </c>
      <c r="H41" s="92" t="s">
        <v>164</v>
      </c>
      <c r="I41" s="93">
        <v>4.8000000000000001E-2</v>
      </c>
      <c r="J41" s="93">
        <v>4.8499999999999995E-2</v>
      </c>
      <c r="K41" s="86">
        <v>151999.99999999997</v>
      </c>
      <c r="L41" s="106">
        <v>102.4872</v>
      </c>
      <c r="M41" s="86">
        <v>155.77974999999998</v>
      </c>
      <c r="N41" s="79"/>
      <c r="O41" s="87">
        <f t="shared" si="0"/>
        <v>2.5487035430162507E-3</v>
      </c>
      <c r="P41" s="87">
        <f>M41/'סכום נכסי הקרן'!$C$42</f>
        <v>1.8074942252609139E-3</v>
      </c>
    </row>
    <row r="42" spans="2:16">
      <c r="B42" s="85" t="s">
        <v>849</v>
      </c>
      <c r="C42" s="79" t="s">
        <v>850</v>
      </c>
      <c r="D42" s="79" t="s">
        <v>253</v>
      </c>
      <c r="E42" s="79"/>
      <c r="F42" s="105">
        <v>42339</v>
      </c>
      <c r="G42" s="86">
        <v>9.2200000000000024</v>
      </c>
      <c r="H42" s="92" t="s">
        <v>164</v>
      </c>
      <c r="I42" s="93">
        <v>4.8000000000000001E-2</v>
      </c>
      <c r="J42" s="93">
        <v>4.8499999999999995E-2</v>
      </c>
      <c r="K42" s="86">
        <v>918999.99999999988</v>
      </c>
      <c r="L42" s="106">
        <v>102.2805</v>
      </c>
      <c r="M42" s="86">
        <v>939.95816999999977</v>
      </c>
      <c r="N42" s="79"/>
      <c r="O42" s="87">
        <f t="shared" si="0"/>
        <v>1.5378601635745795E-2</v>
      </c>
      <c r="P42" s="87">
        <f>M42/'סכום נכסי הקרן'!$C$42</f>
        <v>1.0906224745268984E-2</v>
      </c>
    </row>
    <row r="43" spans="2:16">
      <c r="B43" s="85" t="s">
        <v>851</v>
      </c>
      <c r="C43" s="79" t="s">
        <v>852</v>
      </c>
      <c r="D43" s="79" t="s">
        <v>253</v>
      </c>
      <c r="E43" s="79"/>
      <c r="F43" s="105">
        <v>42370</v>
      </c>
      <c r="G43" s="86">
        <v>9.2999999999999989</v>
      </c>
      <c r="H43" s="92" t="s">
        <v>164</v>
      </c>
      <c r="I43" s="93">
        <v>4.8000000000000001E-2</v>
      </c>
      <c r="J43" s="93">
        <v>4.8500000000000008E-2</v>
      </c>
      <c r="K43" s="86">
        <v>225999.99999999997</v>
      </c>
      <c r="L43" s="106">
        <v>102.2877</v>
      </c>
      <c r="M43" s="86">
        <v>231.17029999999997</v>
      </c>
      <c r="N43" s="79"/>
      <c r="O43" s="87">
        <f t="shared" si="0"/>
        <v>3.7821640017404678E-3</v>
      </c>
      <c r="P43" s="87">
        <f>M43/'סכום נכסי הקרן'!$C$42</f>
        <v>2.6822419621409907E-3</v>
      </c>
    </row>
    <row r="44" spans="2:16">
      <c r="B44" s="85" t="s">
        <v>853</v>
      </c>
      <c r="C44" s="79" t="s">
        <v>854</v>
      </c>
      <c r="D44" s="79" t="s">
        <v>253</v>
      </c>
      <c r="E44" s="79"/>
      <c r="F44" s="105">
        <v>42461</v>
      </c>
      <c r="G44" s="86">
        <v>9.3199999999999985</v>
      </c>
      <c r="H44" s="92" t="s">
        <v>164</v>
      </c>
      <c r="I44" s="93">
        <v>4.8000000000000001E-2</v>
      </c>
      <c r="J44" s="93">
        <v>4.8499999999999995E-2</v>
      </c>
      <c r="K44" s="86">
        <v>1167999.9999999998</v>
      </c>
      <c r="L44" s="106">
        <v>104.4556</v>
      </c>
      <c r="M44" s="86">
        <v>1220.0410999999999</v>
      </c>
      <c r="N44" s="79"/>
      <c r="O44" s="87">
        <f t="shared" si="0"/>
        <v>1.996102236776888E-2</v>
      </c>
      <c r="P44" s="87">
        <f>M44/'סכום נכסי הקרן'!$C$42</f>
        <v>1.4155994234365976E-2</v>
      </c>
    </row>
    <row r="45" spans="2:16">
      <c r="B45" s="85" t="s">
        <v>855</v>
      </c>
      <c r="C45" s="79" t="s">
        <v>856</v>
      </c>
      <c r="D45" s="79" t="s">
        <v>253</v>
      </c>
      <c r="E45" s="79"/>
      <c r="F45" s="105">
        <v>42522</v>
      </c>
      <c r="G45" s="86">
        <v>9.49</v>
      </c>
      <c r="H45" s="92" t="s">
        <v>164</v>
      </c>
      <c r="I45" s="93">
        <v>4.8000000000000001E-2</v>
      </c>
      <c r="J45" s="93">
        <v>4.8499999999999995E-2</v>
      </c>
      <c r="K45" s="86">
        <v>305999.99999999994</v>
      </c>
      <c r="L45" s="106">
        <v>103.4224</v>
      </c>
      <c r="M45" s="86">
        <v>316.47262999999992</v>
      </c>
      <c r="N45" s="79"/>
      <c r="O45" s="87">
        <f t="shared" si="0"/>
        <v>5.1777905237918977E-3</v>
      </c>
      <c r="P45" s="87">
        <f>M45/'סכום נכסי הקרן'!$C$42</f>
        <v>3.6719949234617064E-3</v>
      </c>
    </row>
    <row r="46" spans="2:16">
      <c r="B46" s="85" t="s">
        <v>857</v>
      </c>
      <c r="C46" s="79" t="s">
        <v>858</v>
      </c>
      <c r="D46" s="79" t="s">
        <v>253</v>
      </c>
      <c r="E46" s="79"/>
      <c r="F46" s="105">
        <v>42552</v>
      </c>
      <c r="G46" s="86">
        <v>9.58</v>
      </c>
      <c r="H46" s="92" t="s">
        <v>164</v>
      </c>
      <c r="I46" s="93">
        <v>4.8000000000000001E-2</v>
      </c>
      <c r="J46" s="93">
        <v>4.8499999999999995E-2</v>
      </c>
      <c r="K46" s="86">
        <v>136999.99999999997</v>
      </c>
      <c r="L46" s="106">
        <v>102.7009</v>
      </c>
      <c r="M46" s="86">
        <v>140.70109999999997</v>
      </c>
      <c r="N46" s="79"/>
      <c r="O46" s="87">
        <f t="shared" si="0"/>
        <v>2.3020026163624203E-3</v>
      </c>
      <c r="P46" s="87">
        <f>M46/'סכום נכסי הקרן'!$C$42</f>
        <v>1.6325384123280359E-3</v>
      </c>
    </row>
    <row r="47" spans="2:16">
      <c r="B47" s="85" t="s">
        <v>859</v>
      </c>
      <c r="C47" s="79" t="s">
        <v>860</v>
      </c>
      <c r="D47" s="79" t="s">
        <v>253</v>
      </c>
      <c r="E47" s="79"/>
      <c r="F47" s="105">
        <v>42583</v>
      </c>
      <c r="G47" s="86">
        <v>9.6599999999999984</v>
      </c>
      <c r="H47" s="92" t="s">
        <v>164</v>
      </c>
      <c r="I47" s="93">
        <v>4.8000000000000001E-2</v>
      </c>
      <c r="J47" s="93">
        <v>4.8499999999999995E-2</v>
      </c>
      <c r="K47" s="86">
        <v>284999.99999999994</v>
      </c>
      <c r="L47" s="106">
        <v>101.9987</v>
      </c>
      <c r="M47" s="86">
        <v>290.69623999999999</v>
      </c>
      <c r="N47" s="79"/>
      <c r="O47" s="87">
        <f t="shared" si="0"/>
        <v>4.7560644873900649E-3</v>
      </c>
      <c r="P47" s="87">
        <f>M47/'סכום נכסי הקרן'!$C$42</f>
        <v>3.3729144841037474E-3</v>
      </c>
    </row>
    <row r="48" spans="2:16">
      <c r="B48" s="85" t="s">
        <v>861</v>
      </c>
      <c r="C48" s="79" t="s">
        <v>862</v>
      </c>
      <c r="D48" s="79" t="s">
        <v>253</v>
      </c>
      <c r="E48" s="79"/>
      <c r="F48" s="105">
        <v>42705</v>
      </c>
      <c r="G48" s="86">
        <v>9.759999999999998</v>
      </c>
      <c r="H48" s="92" t="s">
        <v>164</v>
      </c>
      <c r="I48" s="93">
        <v>4.8000000000000001E-2</v>
      </c>
      <c r="J48" s="93">
        <v>4.8500000000000008E-2</v>
      </c>
      <c r="K48" s="86">
        <v>2598999.9999999995</v>
      </c>
      <c r="L48" s="106">
        <v>102.58880000000001</v>
      </c>
      <c r="M48" s="86">
        <v>2666.2848199999994</v>
      </c>
      <c r="N48" s="79"/>
      <c r="O48" s="87">
        <f t="shared" si="0"/>
        <v>4.3622932810101739E-2</v>
      </c>
      <c r="P48" s="87">
        <f>M48/'סכום נכסי הקרן'!$C$42</f>
        <v>3.0936591020661122E-2</v>
      </c>
    </row>
    <row r="49" spans="2:16">
      <c r="B49" s="85" t="s">
        <v>863</v>
      </c>
      <c r="C49" s="79" t="s">
        <v>864</v>
      </c>
      <c r="D49" s="79" t="s">
        <v>253</v>
      </c>
      <c r="E49" s="79"/>
      <c r="F49" s="105">
        <v>42736</v>
      </c>
      <c r="G49" s="86">
        <v>9.85</v>
      </c>
      <c r="H49" s="92" t="s">
        <v>164</v>
      </c>
      <c r="I49" s="93">
        <v>4.8000000000000001E-2</v>
      </c>
      <c r="J49" s="93">
        <v>4.8499999999999995E-2</v>
      </c>
      <c r="K49" s="86">
        <v>286999.99999999994</v>
      </c>
      <c r="L49" s="106">
        <v>102.5973</v>
      </c>
      <c r="M49" s="86">
        <v>294.45436000000001</v>
      </c>
      <c r="N49" s="79"/>
      <c r="O49" s="87">
        <f t="shared" si="0"/>
        <v>4.8175508728739306E-3</v>
      </c>
      <c r="P49" s="87">
        <f>M49/'סכום נכסי הקרן'!$C$42</f>
        <v>3.4165195110590326E-3</v>
      </c>
    </row>
    <row r="50" spans="2:16">
      <c r="B50" s="85" t="s">
        <v>865</v>
      </c>
      <c r="C50" s="79" t="s">
        <v>866</v>
      </c>
      <c r="D50" s="79" t="s">
        <v>253</v>
      </c>
      <c r="E50" s="79"/>
      <c r="F50" s="105">
        <v>42767</v>
      </c>
      <c r="G50" s="86">
        <v>9.93</v>
      </c>
      <c r="H50" s="92" t="s">
        <v>164</v>
      </c>
      <c r="I50" s="93">
        <v>4.8000000000000001E-2</v>
      </c>
      <c r="J50" s="93">
        <v>4.8500000000000008E-2</v>
      </c>
      <c r="K50" s="86">
        <v>800999.99999999988</v>
      </c>
      <c r="L50" s="106">
        <v>102.1925</v>
      </c>
      <c r="M50" s="86">
        <v>818.56186999999989</v>
      </c>
      <c r="N50" s="79"/>
      <c r="O50" s="87">
        <f t="shared" si="0"/>
        <v>1.33924437434712E-2</v>
      </c>
      <c r="P50" s="87">
        <f>M50/'סכום נכסי הקרן'!$C$42</f>
        <v>9.4976776701963823E-3</v>
      </c>
    </row>
    <row r="51" spans="2:16">
      <c r="B51" s="85" t="s">
        <v>867</v>
      </c>
      <c r="C51" s="79" t="s">
        <v>868</v>
      </c>
      <c r="D51" s="79" t="s">
        <v>253</v>
      </c>
      <c r="E51" s="79"/>
      <c r="F51" s="105">
        <v>42795</v>
      </c>
      <c r="G51" s="86">
        <v>10.02</v>
      </c>
      <c r="H51" s="92" t="s">
        <v>164</v>
      </c>
      <c r="I51" s="93">
        <v>4.8000000000000001E-2</v>
      </c>
      <c r="J51" s="93">
        <v>4.8499999999999995E-2</v>
      </c>
      <c r="K51" s="86">
        <v>952999.99999999988</v>
      </c>
      <c r="L51" s="106">
        <v>101.9933</v>
      </c>
      <c r="M51" s="86">
        <v>971.99598999999989</v>
      </c>
      <c r="N51" s="79"/>
      <c r="O51" s="87">
        <f t="shared" si="0"/>
        <v>1.590277056877154E-2</v>
      </c>
      <c r="P51" s="87">
        <f>M51/'סכום נכסי הקרן'!$C$42</f>
        <v>1.1277955824821679E-2</v>
      </c>
    </row>
    <row r="52" spans="2:16">
      <c r="B52" s="85" t="s">
        <v>869</v>
      </c>
      <c r="C52" s="79" t="s">
        <v>870</v>
      </c>
      <c r="D52" s="79" t="s">
        <v>253</v>
      </c>
      <c r="E52" s="79"/>
      <c r="F52" s="105">
        <v>42826</v>
      </c>
      <c r="G52" s="86">
        <v>9.8600000000000012</v>
      </c>
      <c r="H52" s="92" t="s">
        <v>164</v>
      </c>
      <c r="I52" s="93">
        <v>4.8000000000000001E-2</v>
      </c>
      <c r="J52" s="93">
        <v>4.8500000000000008E-2</v>
      </c>
      <c r="K52" s="86">
        <v>1352999.9999999998</v>
      </c>
      <c r="L52" s="106">
        <v>104.02930000000001</v>
      </c>
      <c r="M52" s="86">
        <v>1407.5164599999998</v>
      </c>
      <c r="N52" s="79"/>
      <c r="O52" s="87">
        <f t="shared" si="0"/>
        <v>2.3028295965654658E-2</v>
      </c>
      <c r="P52" s="87">
        <f>M52/'סכום נכסי הקרן'!$C$42</f>
        <v>1.6331248916561261E-2</v>
      </c>
    </row>
    <row r="53" spans="2:16">
      <c r="B53" s="85" t="s">
        <v>871</v>
      </c>
      <c r="C53" s="79" t="s">
        <v>872</v>
      </c>
      <c r="D53" s="79" t="s">
        <v>253</v>
      </c>
      <c r="E53" s="79"/>
      <c r="F53" s="105">
        <v>42856</v>
      </c>
      <c r="G53" s="86">
        <v>9.9400000000000013</v>
      </c>
      <c r="H53" s="92" t="s">
        <v>164</v>
      </c>
      <c r="I53" s="93">
        <v>4.8000000000000001E-2</v>
      </c>
      <c r="J53" s="93">
        <v>4.8499999999999995E-2</v>
      </c>
      <c r="K53" s="86">
        <v>1168999.9999999998</v>
      </c>
      <c r="L53" s="106">
        <v>103.3043</v>
      </c>
      <c r="M53" s="86">
        <v>1207.6727100000001</v>
      </c>
      <c r="N53" s="79"/>
      <c r="O53" s="87">
        <f t="shared" si="0"/>
        <v>1.9758663849319555E-2</v>
      </c>
      <c r="P53" s="87">
        <f>M53/'סכום נכסי הקרן'!$C$42</f>
        <v>1.4012485251325662E-2</v>
      </c>
    </row>
    <row r="54" spans="2:16">
      <c r="B54" s="85" t="s">
        <v>873</v>
      </c>
      <c r="C54" s="79" t="s">
        <v>874</v>
      </c>
      <c r="D54" s="79" t="s">
        <v>253</v>
      </c>
      <c r="E54" s="79"/>
      <c r="F54" s="105">
        <v>42918</v>
      </c>
      <c r="G54" s="86">
        <v>10.110000000000001</v>
      </c>
      <c r="H54" s="92" t="s">
        <v>164</v>
      </c>
      <c r="I54" s="93">
        <v>4.8000000000000001E-2</v>
      </c>
      <c r="J54" s="93">
        <v>4.8499999999999995E-2</v>
      </c>
      <c r="K54" s="86">
        <v>1185999.9999999998</v>
      </c>
      <c r="L54" s="106">
        <v>101.8694</v>
      </c>
      <c r="M54" s="86">
        <v>1208.1741899999997</v>
      </c>
      <c r="N54" s="79"/>
      <c r="O54" s="87">
        <f t="shared" si="0"/>
        <v>1.9766868534798577E-2</v>
      </c>
      <c r="P54" s="87">
        <f>M54/'סכום נכסי הקרן'!$C$42</f>
        <v>1.4018303865131905E-2</v>
      </c>
    </row>
    <row r="55" spans="2:16">
      <c r="B55" s="85" t="s">
        <v>875</v>
      </c>
      <c r="C55" s="79" t="s">
        <v>876</v>
      </c>
      <c r="D55" s="79" t="s">
        <v>253</v>
      </c>
      <c r="E55" s="79"/>
      <c r="F55" s="105">
        <v>42949</v>
      </c>
      <c r="G55" s="86">
        <v>10.199999999999998</v>
      </c>
      <c r="H55" s="92" t="s">
        <v>164</v>
      </c>
      <c r="I55" s="93">
        <v>4.8000000000000001E-2</v>
      </c>
      <c r="J55" s="93">
        <v>4.8499999999999995E-2</v>
      </c>
      <c r="K55" s="86">
        <v>544999.99999999988</v>
      </c>
      <c r="L55" s="106">
        <v>102.1915</v>
      </c>
      <c r="M55" s="86">
        <v>556.94359999999995</v>
      </c>
      <c r="N55" s="79"/>
      <c r="O55" s="87">
        <f t="shared" si="0"/>
        <v>9.1121222532468162E-3</v>
      </c>
      <c r="P55" s="87">
        <f>M55/'סכום נכסי הקרן'!$C$42</f>
        <v>6.4621514721651839E-3</v>
      </c>
    </row>
    <row r="56" spans="2:16">
      <c r="B56" s="85" t="s">
        <v>877</v>
      </c>
      <c r="C56" s="79" t="s">
        <v>878</v>
      </c>
      <c r="D56" s="79" t="s">
        <v>253</v>
      </c>
      <c r="E56" s="79"/>
      <c r="F56" s="105">
        <v>43221</v>
      </c>
      <c r="G56" s="86">
        <v>10.450000000000003</v>
      </c>
      <c r="H56" s="92" t="s">
        <v>164</v>
      </c>
      <c r="I56" s="93">
        <v>4.8000000000000001E-2</v>
      </c>
      <c r="J56" s="93">
        <v>4.8500000000000008E-2</v>
      </c>
      <c r="K56" s="86">
        <v>369999.99999999994</v>
      </c>
      <c r="L56" s="106">
        <v>103.1084</v>
      </c>
      <c r="M56" s="86">
        <v>381.52488999999991</v>
      </c>
      <c r="N56" s="79"/>
      <c r="O56" s="87">
        <f t="shared" si="0"/>
        <v>6.2421068135741983E-3</v>
      </c>
      <c r="P56" s="87">
        <f>M56/'סכום נכסי הקרן'!$C$42</f>
        <v>4.4267886902392981E-3</v>
      </c>
    </row>
    <row r="57" spans="2:16">
      <c r="B57" s="85" t="s">
        <v>879</v>
      </c>
      <c r="C57" s="79" t="s">
        <v>880</v>
      </c>
      <c r="D57" s="79" t="s">
        <v>253</v>
      </c>
      <c r="E57" s="79"/>
      <c r="F57" s="105">
        <v>43252</v>
      </c>
      <c r="G57" s="86">
        <v>10.540000000000001</v>
      </c>
      <c r="H57" s="92" t="s">
        <v>164</v>
      </c>
      <c r="I57" s="93">
        <v>4.8000000000000001E-2</v>
      </c>
      <c r="J57" s="93">
        <v>4.8500000000000008E-2</v>
      </c>
      <c r="K57" s="86">
        <v>694999.99999999988</v>
      </c>
      <c r="L57" s="106">
        <v>102.3001</v>
      </c>
      <c r="M57" s="86">
        <v>710.98561999999993</v>
      </c>
      <c r="N57" s="79"/>
      <c r="O57" s="87">
        <f t="shared" si="0"/>
        <v>1.1632394895534278E-2</v>
      </c>
      <c r="P57" s="87">
        <f>M57/'סכום נכסי הקרן'!$C$42</f>
        <v>8.2494830194139515E-3</v>
      </c>
    </row>
    <row r="58" spans="2:16">
      <c r="B58" s="85" t="s">
        <v>881</v>
      </c>
      <c r="C58" s="79" t="s">
        <v>882</v>
      </c>
      <c r="D58" s="79" t="s">
        <v>253</v>
      </c>
      <c r="E58" s="79"/>
      <c r="F58" s="105">
        <v>43282</v>
      </c>
      <c r="G58" s="86">
        <v>10.62</v>
      </c>
      <c r="H58" s="92" t="s">
        <v>164</v>
      </c>
      <c r="I58" s="93">
        <v>4.8000000000000001E-2</v>
      </c>
      <c r="J58" s="93">
        <v>4.8499999999999995E-2</v>
      </c>
      <c r="K58" s="86">
        <v>990999.99999999988</v>
      </c>
      <c r="L58" s="106">
        <v>101.3931</v>
      </c>
      <c r="M58" s="86">
        <v>1004.8053299999998</v>
      </c>
      <c r="N58" s="79"/>
      <c r="O58" s="87">
        <f t="shared" si="0"/>
        <v>1.643956229620739E-2</v>
      </c>
      <c r="P58" s="87">
        <f>M58/'סכום נכסי הקרן'!$C$42</f>
        <v>1.1658638760727159E-2</v>
      </c>
    </row>
    <row r="59" spans="2:16">
      <c r="B59" s="85" t="s">
        <v>883</v>
      </c>
      <c r="C59" s="79" t="s">
        <v>884</v>
      </c>
      <c r="D59" s="79" t="s">
        <v>253</v>
      </c>
      <c r="E59" s="79"/>
      <c r="F59" s="105">
        <v>43313</v>
      </c>
      <c r="G59" s="86">
        <v>10.71</v>
      </c>
      <c r="H59" s="92" t="s">
        <v>164</v>
      </c>
      <c r="I59" s="93">
        <v>4.8000000000000001E-2</v>
      </c>
      <c r="J59" s="93">
        <v>4.8499999999999995E-2</v>
      </c>
      <c r="K59" s="86">
        <v>328999.99999999994</v>
      </c>
      <c r="L59" s="106">
        <v>100.8934</v>
      </c>
      <c r="M59" s="86">
        <v>331.93914999999998</v>
      </c>
      <c r="N59" s="79"/>
      <c r="O59" s="87">
        <f t="shared" si="0"/>
        <v>5.4308373692396016E-3</v>
      </c>
      <c r="P59" s="87">
        <f>M59/'סכום נכסי הקרן'!$C$42</f>
        <v>3.8514511466542752E-3</v>
      </c>
    </row>
    <row r="60" spans="2:16">
      <c r="B60" s="85" t="s">
        <v>885</v>
      </c>
      <c r="C60" s="79" t="s">
        <v>886</v>
      </c>
      <c r="D60" s="79" t="s">
        <v>253</v>
      </c>
      <c r="E60" s="79"/>
      <c r="F60" s="105">
        <v>43345</v>
      </c>
      <c r="G60" s="86">
        <v>10.790000000000001</v>
      </c>
      <c r="H60" s="92" t="s">
        <v>164</v>
      </c>
      <c r="I60" s="93">
        <v>4.8000000000000001E-2</v>
      </c>
      <c r="J60" s="93">
        <v>4.8500000000000008E-2</v>
      </c>
      <c r="K60" s="86">
        <v>105999.99999999999</v>
      </c>
      <c r="L60" s="106">
        <v>100.4821</v>
      </c>
      <c r="M60" s="86">
        <v>106.51102999999999</v>
      </c>
      <c r="N60" s="79"/>
      <c r="O60" s="87">
        <f t="shared" si="0"/>
        <v>1.742620844694578E-3</v>
      </c>
      <c r="P60" s="87">
        <f>M60/'סכום נכסי הקרן'!$C$42</f>
        <v>1.2358350276694627E-3</v>
      </c>
    </row>
    <row r="61" spans="2:16">
      <c r="B61" s="85" t="s">
        <v>887</v>
      </c>
      <c r="C61" s="79" t="s">
        <v>888</v>
      </c>
      <c r="D61" s="79" t="s">
        <v>253</v>
      </c>
      <c r="E61" s="79"/>
      <c r="F61" s="105">
        <v>39630</v>
      </c>
      <c r="G61" s="86">
        <v>4.26</v>
      </c>
      <c r="H61" s="92" t="s">
        <v>164</v>
      </c>
      <c r="I61" s="93">
        <v>4.8000000000000001E-2</v>
      </c>
      <c r="J61" s="93">
        <v>4.8500000000000008E-2</v>
      </c>
      <c r="K61" s="86">
        <v>1402999.9999999998</v>
      </c>
      <c r="L61" s="106">
        <v>115.8605</v>
      </c>
      <c r="M61" s="86">
        <v>1625.5984499999997</v>
      </c>
      <c r="N61" s="79"/>
      <c r="O61" s="87">
        <f t="shared" si="0"/>
        <v>2.6596322879172199E-2</v>
      </c>
      <c r="P61" s="87">
        <f>M61/'סכום נכסי הקרן'!$C$42</f>
        <v>1.8861628748075999E-2</v>
      </c>
    </row>
    <row r="62" spans="2:16">
      <c r="B62" s="85" t="s">
        <v>889</v>
      </c>
      <c r="C62" s="79" t="s">
        <v>890</v>
      </c>
      <c r="D62" s="79" t="s">
        <v>253</v>
      </c>
      <c r="E62" s="79"/>
      <c r="F62" s="105">
        <v>39904</v>
      </c>
      <c r="G62" s="86">
        <v>4.7899999999999991</v>
      </c>
      <c r="H62" s="92" t="s">
        <v>164</v>
      </c>
      <c r="I62" s="93">
        <v>4.8000000000000001E-2</v>
      </c>
      <c r="J62" s="93">
        <v>4.8500000000000008E-2</v>
      </c>
      <c r="K62" s="86">
        <v>109999.99999999999</v>
      </c>
      <c r="L62" s="106">
        <v>116.20820000000001</v>
      </c>
      <c r="M62" s="86">
        <v>127.81405999999998</v>
      </c>
      <c r="N62" s="79"/>
      <c r="O62" s="87">
        <f t="shared" si="0"/>
        <v>2.0911584950501698E-3</v>
      </c>
      <c r="P62" s="87">
        <f>M62/'סכום נכסי הקרן'!$C$42</f>
        <v>1.4830115939790118E-3</v>
      </c>
    </row>
    <row r="63" spans="2:16">
      <c r="B63" s="85" t="s">
        <v>891</v>
      </c>
      <c r="C63" s="79" t="s">
        <v>892</v>
      </c>
      <c r="D63" s="79" t="s">
        <v>253</v>
      </c>
      <c r="E63" s="79"/>
      <c r="F63" s="105">
        <v>39965</v>
      </c>
      <c r="G63" s="86">
        <v>4.9599999999999991</v>
      </c>
      <c r="H63" s="92" t="s">
        <v>164</v>
      </c>
      <c r="I63" s="93">
        <v>4.8000000000000001E-2</v>
      </c>
      <c r="J63" s="93">
        <v>4.8999999999999988E-2</v>
      </c>
      <c r="K63" s="86">
        <v>2715999.9999999995</v>
      </c>
      <c r="L63" s="106">
        <v>113.59059999999999</v>
      </c>
      <c r="M63" s="86">
        <v>3078.1851799999999</v>
      </c>
      <c r="N63" s="79"/>
      <c r="O63" s="87">
        <f t="shared" si="0"/>
        <v>5.0362010943823678E-2</v>
      </c>
      <c r="P63" s="87">
        <f>M63/'סכום נכסי הקרן'!$C$42</f>
        <v>3.5715822737767439E-2</v>
      </c>
    </row>
    <row r="64" spans="2:16">
      <c r="B64" s="85" t="s">
        <v>893</v>
      </c>
      <c r="C64" s="79" t="s">
        <v>894</v>
      </c>
      <c r="D64" s="79" t="s">
        <v>253</v>
      </c>
      <c r="E64" s="79"/>
      <c r="F64" s="105">
        <v>40027</v>
      </c>
      <c r="G64" s="86">
        <v>5.13</v>
      </c>
      <c r="H64" s="92" t="s">
        <v>164</v>
      </c>
      <c r="I64" s="93">
        <v>4.8000000000000001E-2</v>
      </c>
      <c r="J64" s="93">
        <v>4.8500000000000008E-2</v>
      </c>
      <c r="K64" s="86">
        <v>166999.99999999997</v>
      </c>
      <c r="L64" s="106">
        <v>111.2756</v>
      </c>
      <c r="M64" s="86">
        <v>185.83874999999998</v>
      </c>
      <c r="N64" s="79"/>
      <c r="O64" s="87">
        <f t="shared" si="0"/>
        <v>3.040497115669471E-3</v>
      </c>
      <c r="P64" s="87">
        <f>M64/'סכום נכסי הקרן'!$C$42</f>
        <v>2.1562652877200449E-3</v>
      </c>
    </row>
    <row r="65" spans="2:16">
      <c r="B65" s="85" t="s">
        <v>895</v>
      </c>
      <c r="C65" s="79" t="s">
        <v>896</v>
      </c>
      <c r="D65" s="79" t="s">
        <v>253</v>
      </c>
      <c r="E65" s="79"/>
      <c r="F65" s="105">
        <v>40238</v>
      </c>
      <c r="G65" s="86">
        <v>5.580000000000001</v>
      </c>
      <c r="H65" s="92" t="s">
        <v>164</v>
      </c>
      <c r="I65" s="93">
        <v>4.8000000000000001E-2</v>
      </c>
      <c r="J65" s="93">
        <v>4.8500000000000015E-2</v>
      </c>
      <c r="K65" s="86">
        <v>36999.999999999993</v>
      </c>
      <c r="L65" s="106">
        <v>109.68340000000001</v>
      </c>
      <c r="M65" s="86">
        <v>40.582489999999993</v>
      </c>
      <c r="N65" s="79"/>
      <c r="O65" s="87">
        <f t="shared" si="0"/>
        <v>6.6396778815874054E-4</v>
      </c>
      <c r="P65" s="87">
        <f>M65/'סכום נכסי הקרן'!$C$42</f>
        <v>4.7087388650776999E-4</v>
      </c>
    </row>
    <row r="66" spans="2:16">
      <c r="B66" s="85" t="s">
        <v>897</v>
      </c>
      <c r="C66" s="79" t="s">
        <v>898</v>
      </c>
      <c r="D66" s="79" t="s">
        <v>253</v>
      </c>
      <c r="E66" s="79"/>
      <c r="F66" s="105">
        <v>40422</v>
      </c>
      <c r="G66" s="86">
        <v>5.95</v>
      </c>
      <c r="H66" s="92" t="s">
        <v>164</v>
      </c>
      <c r="I66" s="93">
        <v>4.8000000000000001E-2</v>
      </c>
      <c r="J66" s="93">
        <v>4.8500000000000008E-2</v>
      </c>
      <c r="K66" s="86">
        <v>33999.999999999993</v>
      </c>
      <c r="L66" s="106">
        <v>107.7192</v>
      </c>
      <c r="M66" s="86">
        <v>36.625999999999991</v>
      </c>
      <c r="N66" s="79"/>
      <c r="O66" s="87">
        <f t="shared" si="0"/>
        <v>5.9923588249764933E-4</v>
      </c>
      <c r="P66" s="87">
        <f>M66/'סכום נכסי הקרן'!$C$42</f>
        <v>4.249671956361865E-4</v>
      </c>
    </row>
    <row r="67" spans="2:16">
      <c r="B67" s="85" t="s">
        <v>899</v>
      </c>
      <c r="C67" s="79" t="s">
        <v>900</v>
      </c>
      <c r="D67" s="79" t="s">
        <v>253</v>
      </c>
      <c r="E67" s="79"/>
      <c r="F67" s="105">
        <v>40513</v>
      </c>
      <c r="G67" s="86">
        <v>6.0600000000000005</v>
      </c>
      <c r="H67" s="92" t="s">
        <v>164</v>
      </c>
      <c r="I67" s="93">
        <v>4.8000000000000001E-2</v>
      </c>
      <c r="J67" s="93">
        <v>4.8499999999999995E-2</v>
      </c>
      <c r="K67" s="86">
        <v>2228999.9999999995</v>
      </c>
      <c r="L67" s="106">
        <v>107.89190000000001</v>
      </c>
      <c r="M67" s="86">
        <v>2404.9280999999996</v>
      </c>
      <c r="N67" s="79"/>
      <c r="O67" s="87">
        <f t="shared" si="0"/>
        <v>3.9346890524406028E-2</v>
      </c>
      <c r="P67" s="87">
        <f>M67/'סכום נכסי הקרן'!$C$42</f>
        <v>2.7904099556699129E-2</v>
      </c>
    </row>
    <row r="68" spans="2:16">
      <c r="B68" s="85" t="s">
        <v>901</v>
      </c>
      <c r="C68" s="79" t="s">
        <v>902</v>
      </c>
      <c r="D68" s="79" t="s">
        <v>253</v>
      </c>
      <c r="E68" s="79"/>
      <c r="F68" s="105">
        <v>40544</v>
      </c>
      <c r="G68" s="86">
        <v>6.1399999999999988</v>
      </c>
      <c r="H68" s="92" t="s">
        <v>164</v>
      </c>
      <c r="I68" s="93">
        <v>4.8000000000000001E-2</v>
      </c>
      <c r="J68" s="93">
        <v>4.8499999999999988E-2</v>
      </c>
      <c r="K68" s="86">
        <v>259999.99999999997</v>
      </c>
      <c r="L68" s="106">
        <v>107.3676</v>
      </c>
      <c r="M68" s="86">
        <v>279.1558</v>
      </c>
      <c r="N68" s="79"/>
      <c r="O68" s="87">
        <f t="shared" si="0"/>
        <v>4.5672520113399593E-3</v>
      </c>
      <c r="P68" s="87">
        <f>M68/'סכום נכסי הקרן'!$C$42</f>
        <v>3.2390121081083433E-3</v>
      </c>
    </row>
    <row r="69" spans="2:16">
      <c r="B69" s="85" t="s">
        <v>903</v>
      </c>
      <c r="C69" s="79" t="s">
        <v>904</v>
      </c>
      <c r="D69" s="79" t="s">
        <v>253</v>
      </c>
      <c r="E69" s="79"/>
      <c r="F69" s="105">
        <v>40575</v>
      </c>
      <c r="G69" s="86">
        <v>6.2300000000000013</v>
      </c>
      <c r="H69" s="92" t="s">
        <v>164</v>
      </c>
      <c r="I69" s="93">
        <v>4.8000000000000001E-2</v>
      </c>
      <c r="J69" s="93">
        <v>4.8499999999999995E-2</v>
      </c>
      <c r="K69" s="86">
        <v>3459999.9999999995</v>
      </c>
      <c r="L69" s="106">
        <v>106.54949999999999</v>
      </c>
      <c r="M69" s="86">
        <v>3686.6123699999994</v>
      </c>
      <c r="N69" s="79"/>
      <c r="O69" s="87">
        <f t="shared" si="0"/>
        <v>6.0316453256257868E-2</v>
      </c>
      <c r="P69" s="87">
        <f>M69/'סכום נכסי הקרן'!$C$42</f>
        <v>4.2775332285168333E-2</v>
      </c>
    </row>
    <row r="70" spans="2:16">
      <c r="B70" s="85" t="s">
        <v>905</v>
      </c>
      <c r="C70" s="79" t="s">
        <v>906</v>
      </c>
      <c r="D70" s="79" t="s">
        <v>253</v>
      </c>
      <c r="E70" s="79"/>
      <c r="F70" s="105">
        <v>40603</v>
      </c>
      <c r="G70" s="86">
        <v>6.3100000000000005</v>
      </c>
      <c r="H70" s="92" t="s">
        <v>164</v>
      </c>
      <c r="I70" s="93">
        <v>4.8000000000000001E-2</v>
      </c>
      <c r="J70" s="93">
        <v>4.8499999999999995E-2</v>
      </c>
      <c r="K70" s="86">
        <v>1092999.9999999998</v>
      </c>
      <c r="L70" s="106">
        <v>105.9098</v>
      </c>
      <c r="M70" s="86">
        <v>1157.6062099999999</v>
      </c>
      <c r="N70" s="79"/>
      <c r="O70" s="87">
        <f t="shared" si="0"/>
        <v>1.8939528718235933E-2</v>
      </c>
      <c r="P70" s="87">
        <f>M70/'סכום נכסי הקרן'!$C$42</f>
        <v>1.3431569505671776E-2</v>
      </c>
    </row>
    <row r="71" spans="2:16">
      <c r="B71" s="85" t="s">
        <v>907</v>
      </c>
      <c r="C71" s="79" t="s">
        <v>908</v>
      </c>
      <c r="D71" s="79" t="s">
        <v>253</v>
      </c>
      <c r="E71" s="79"/>
      <c r="F71" s="105">
        <v>40634</v>
      </c>
      <c r="G71" s="86">
        <v>6.24</v>
      </c>
      <c r="H71" s="92" t="s">
        <v>164</v>
      </c>
      <c r="I71" s="93">
        <v>4.8000000000000001E-2</v>
      </c>
      <c r="J71" s="93">
        <v>4.8500000000000008E-2</v>
      </c>
      <c r="K71" s="86">
        <v>3978999.9999999995</v>
      </c>
      <c r="L71" s="106">
        <v>107.70650000000001</v>
      </c>
      <c r="M71" s="86">
        <v>4285.6499599999988</v>
      </c>
      <c r="N71" s="79"/>
      <c r="O71" s="87">
        <f t="shared" si="0"/>
        <v>7.0117272862355043E-2</v>
      </c>
      <c r="P71" s="87">
        <f>M71/'סכום נכסי הקרן'!$C$42</f>
        <v>4.9725895401614553E-2</v>
      </c>
    </row>
    <row r="72" spans="2:16">
      <c r="B72" s="85" t="s">
        <v>909</v>
      </c>
      <c r="C72" s="79" t="s">
        <v>910</v>
      </c>
      <c r="D72" s="79" t="s">
        <v>253</v>
      </c>
      <c r="E72" s="79"/>
      <c r="F72" s="105">
        <v>40664</v>
      </c>
      <c r="G72" s="86">
        <v>6.33</v>
      </c>
      <c r="H72" s="92" t="s">
        <v>164</v>
      </c>
      <c r="I72" s="93">
        <v>4.8000000000000001E-2</v>
      </c>
      <c r="J72" s="93">
        <v>4.8599999999999997E-2</v>
      </c>
      <c r="K72" s="86">
        <v>7604683.9999999991</v>
      </c>
      <c r="L72" s="106">
        <v>107.0779</v>
      </c>
      <c r="M72" s="86">
        <v>8141.8111799999988</v>
      </c>
      <c r="N72" s="79"/>
      <c r="O72" s="87">
        <f t="shared" si="0"/>
        <v>0.13320770511594299</v>
      </c>
      <c r="P72" s="87">
        <f>M72/'סכום נכסי הקרן'!$C$42</f>
        <v>9.446848316944112E-2</v>
      </c>
    </row>
    <row r="73" spans="2:16">
      <c r="B73" s="85" t="s">
        <v>911</v>
      </c>
      <c r="C73" s="79" t="s">
        <v>912</v>
      </c>
      <c r="D73" s="79" t="s">
        <v>253</v>
      </c>
      <c r="E73" s="79"/>
      <c r="F73" s="105">
        <v>40756</v>
      </c>
      <c r="G73" s="86">
        <v>6.58</v>
      </c>
      <c r="H73" s="92" t="s">
        <v>164</v>
      </c>
      <c r="I73" s="93">
        <v>4.8000000000000001E-2</v>
      </c>
      <c r="J73" s="93">
        <v>4.8499999999999995E-2</v>
      </c>
      <c r="K73" s="86">
        <v>602999.99999999988</v>
      </c>
      <c r="L73" s="106">
        <v>104.28319999999999</v>
      </c>
      <c r="M73" s="86">
        <v>628.84453999999994</v>
      </c>
      <c r="N73" s="79"/>
      <c r="O73" s="87">
        <f t="shared" si="0"/>
        <v>1.0288489403176115E-2</v>
      </c>
      <c r="P73" s="87">
        <f>M73/'סכום נכסי הקרן'!$C$42</f>
        <v>7.2964096722254066E-3</v>
      </c>
    </row>
    <row r="74" spans="2:16">
      <c r="B74" s="85" t="s">
        <v>913</v>
      </c>
      <c r="C74" s="79" t="s">
        <v>914</v>
      </c>
      <c r="D74" s="79" t="s">
        <v>253</v>
      </c>
      <c r="E74" s="79"/>
      <c r="F74" s="105">
        <v>40848</v>
      </c>
      <c r="G74" s="86">
        <v>6.67</v>
      </c>
      <c r="H74" s="92" t="s">
        <v>164</v>
      </c>
      <c r="I74" s="93">
        <v>4.8000000000000001E-2</v>
      </c>
      <c r="J74" s="93">
        <v>4.8499999999999995E-2</v>
      </c>
      <c r="K74" s="86">
        <v>676999.99999999988</v>
      </c>
      <c r="L74" s="106">
        <v>105.5294</v>
      </c>
      <c r="M74" s="86">
        <v>714.4079499999998</v>
      </c>
      <c r="N74" s="79"/>
      <c r="O74" s="87">
        <f t="shared" si="0"/>
        <v>1.1688387440113213E-2</v>
      </c>
      <c r="P74" s="87">
        <f>M74/'סכום נכסי הקרן'!$C$42</f>
        <v>8.2891919142602782E-3</v>
      </c>
    </row>
    <row r="75" spans="2:16">
      <c r="B75" s="85" t="s">
        <v>915</v>
      </c>
      <c r="C75" s="79" t="s">
        <v>916</v>
      </c>
      <c r="D75" s="79" t="s">
        <v>253</v>
      </c>
      <c r="E75" s="79"/>
      <c r="F75" s="105">
        <v>40940</v>
      </c>
      <c r="G75" s="86">
        <v>6.92</v>
      </c>
      <c r="H75" s="92" t="s">
        <v>164</v>
      </c>
      <c r="I75" s="93">
        <v>4.8000000000000001E-2</v>
      </c>
      <c r="J75" s="93">
        <v>4.8499999999999995E-2</v>
      </c>
      <c r="K75" s="86">
        <v>416999.99999999994</v>
      </c>
      <c r="L75" s="106">
        <v>104.2953</v>
      </c>
      <c r="M75" s="86">
        <v>434.91398999999996</v>
      </c>
      <c r="N75" s="79"/>
      <c r="O75" s="87">
        <f t="shared" si="0"/>
        <v>7.1156028124344422E-3</v>
      </c>
      <c r="P75" s="87">
        <f>M75/'סכום נכסי הקרן'!$C$42</f>
        <v>5.0462561752100824E-3</v>
      </c>
    </row>
    <row r="76" spans="2:16">
      <c r="B76" s="85" t="s">
        <v>917</v>
      </c>
      <c r="C76" s="79">
        <v>8789</v>
      </c>
      <c r="D76" s="79" t="s">
        <v>253</v>
      </c>
      <c r="E76" s="79"/>
      <c r="F76" s="105">
        <v>41000</v>
      </c>
      <c r="G76" s="86">
        <v>6.92</v>
      </c>
      <c r="H76" s="92" t="s">
        <v>164</v>
      </c>
      <c r="I76" s="93">
        <v>4.8000000000000001E-2</v>
      </c>
      <c r="J76" s="93">
        <v>4.8500000000000008E-2</v>
      </c>
      <c r="K76" s="86">
        <v>55999.999999999993</v>
      </c>
      <c r="L76" s="106">
        <v>105.9482</v>
      </c>
      <c r="M76" s="86">
        <v>59.329589999999989</v>
      </c>
      <c r="N76" s="79"/>
      <c r="O76" s="87">
        <f t="shared" ref="O76:O77" si="1">M76/$M$11</f>
        <v>9.7068801457635872E-4</v>
      </c>
      <c r="P76" s="87">
        <f>M76/'סכום נכסי הקרן'!$C$42</f>
        <v>6.8839429587027614E-4</v>
      </c>
    </row>
    <row r="77" spans="2:16">
      <c r="B77" s="85" t="s">
        <v>918</v>
      </c>
      <c r="C77" s="79" t="s">
        <v>919</v>
      </c>
      <c r="D77" s="79" t="s">
        <v>253</v>
      </c>
      <c r="E77" s="79"/>
      <c r="F77" s="105">
        <v>41640</v>
      </c>
      <c r="G77" s="86">
        <v>8.1300000000000008</v>
      </c>
      <c r="H77" s="92" t="s">
        <v>164</v>
      </c>
      <c r="I77" s="93">
        <v>4.8000000000000001E-2</v>
      </c>
      <c r="J77" s="93">
        <v>4.8500000000000008E-2</v>
      </c>
      <c r="K77" s="86">
        <v>142999.99999999997</v>
      </c>
      <c r="L77" s="106">
        <v>101.2718</v>
      </c>
      <c r="M77" s="86">
        <v>144.81872999999999</v>
      </c>
      <c r="N77" s="79"/>
      <c r="O77" s="87">
        <f t="shared" si="1"/>
        <v>2.3693709243089289E-3</v>
      </c>
      <c r="P77" s="87">
        <f>M77/'סכום נכסי הקרן'!$C$42</f>
        <v>1.6803147917789025E-3</v>
      </c>
    </row>
    <row r="81" spans="2:2">
      <c r="B81" s="94" t="s">
        <v>112</v>
      </c>
    </row>
    <row r="82" spans="2:2">
      <c r="B82" s="94" t="s">
        <v>230</v>
      </c>
    </row>
    <row r="83" spans="2:2">
      <c r="B83" s="94" t="s">
        <v>238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AH25:XFD27 D28:XFD1048576 D25:AF27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179</v>
      </c>
      <c r="C1" s="77" t="s" vm="1">
        <v>248</v>
      </c>
    </row>
    <row r="2" spans="2:65">
      <c r="B2" s="56" t="s">
        <v>178</v>
      </c>
      <c r="C2" s="77" t="s">
        <v>249</v>
      </c>
    </row>
    <row r="3" spans="2:65">
      <c r="B3" s="56" t="s">
        <v>180</v>
      </c>
      <c r="C3" s="77" t="s">
        <v>250</v>
      </c>
    </row>
    <row r="4" spans="2:65">
      <c r="B4" s="56" t="s">
        <v>181</v>
      </c>
      <c r="C4" s="77">
        <v>8602</v>
      </c>
    </row>
    <row r="6" spans="2:65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4"/>
    </row>
    <row r="7" spans="2:65" ht="26.25" customHeight="1">
      <c r="B7" s="202" t="s">
        <v>87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4"/>
    </row>
    <row r="8" spans="2:65" s="3" customFormat="1" ht="78.75">
      <c r="B8" s="22" t="s">
        <v>116</v>
      </c>
      <c r="C8" s="30" t="s">
        <v>43</v>
      </c>
      <c r="D8" s="30" t="s">
        <v>118</v>
      </c>
      <c r="E8" s="30" t="s">
        <v>117</v>
      </c>
      <c r="F8" s="30" t="s">
        <v>61</v>
      </c>
      <c r="G8" s="30" t="s">
        <v>15</v>
      </c>
      <c r="H8" s="30" t="s">
        <v>62</v>
      </c>
      <c r="I8" s="30" t="s">
        <v>102</v>
      </c>
      <c r="J8" s="30" t="s">
        <v>18</v>
      </c>
      <c r="K8" s="30" t="s">
        <v>101</v>
      </c>
      <c r="L8" s="30" t="s">
        <v>17</v>
      </c>
      <c r="M8" s="70" t="s">
        <v>19</v>
      </c>
      <c r="N8" s="30" t="s">
        <v>232</v>
      </c>
      <c r="O8" s="30" t="s">
        <v>231</v>
      </c>
      <c r="P8" s="30" t="s">
        <v>110</v>
      </c>
      <c r="Q8" s="30" t="s">
        <v>57</v>
      </c>
      <c r="R8" s="30" t="s">
        <v>182</v>
      </c>
      <c r="S8" s="31" t="s">
        <v>184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239</v>
      </c>
      <c r="O9" s="32"/>
      <c r="P9" s="32" t="s">
        <v>235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113</v>
      </c>
      <c r="R10" s="20" t="s">
        <v>114</v>
      </c>
      <c r="S10" s="20" t="s">
        <v>185</v>
      </c>
      <c r="T10" s="5"/>
      <c r="BJ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5"/>
      <c r="BJ11" s="1"/>
      <c r="BM11" s="1"/>
    </row>
    <row r="12" spans="2:65" ht="20.25" customHeight="1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2:65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2:65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2:65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2:19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2:19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2:19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2:19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2:19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2:19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2:19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2:19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2:19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2:19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2:19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2:1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2:19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2:19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2:19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2:19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</row>
    <row r="33" spans="2:1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2:1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</row>
    <row r="35" spans="2:1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</row>
    <row r="36" spans="2:1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10" workbookViewId="0">
      <selection activeCell="M31" sqref="M3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179</v>
      </c>
      <c r="C1" s="77" t="s" vm="1">
        <v>248</v>
      </c>
    </row>
    <row r="2" spans="2:81">
      <c r="B2" s="56" t="s">
        <v>178</v>
      </c>
      <c r="C2" s="77" t="s">
        <v>249</v>
      </c>
    </row>
    <row r="3" spans="2:81">
      <c r="B3" s="56" t="s">
        <v>180</v>
      </c>
      <c r="C3" s="77" t="s">
        <v>250</v>
      </c>
    </row>
    <row r="4" spans="2:81">
      <c r="B4" s="56" t="s">
        <v>181</v>
      </c>
      <c r="C4" s="77">
        <v>8602</v>
      </c>
    </row>
    <row r="6" spans="2:81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4"/>
    </row>
    <row r="7" spans="2:81" ht="26.25" customHeight="1">
      <c r="B7" s="202" t="s">
        <v>88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4"/>
    </row>
    <row r="8" spans="2:81" s="3" customFormat="1" ht="78.75">
      <c r="B8" s="22" t="s">
        <v>116</v>
      </c>
      <c r="C8" s="30" t="s">
        <v>43</v>
      </c>
      <c r="D8" s="30" t="s">
        <v>118</v>
      </c>
      <c r="E8" s="30" t="s">
        <v>117</v>
      </c>
      <c r="F8" s="30" t="s">
        <v>61</v>
      </c>
      <c r="G8" s="30" t="s">
        <v>15</v>
      </c>
      <c r="H8" s="30" t="s">
        <v>62</v>
      </c>
      <c r="I8" s="30" t="s">
        <v>102</v>
      </c>
      <c r="J8" s="30" t="s">
        <v>18</v>
      </c>
      <c r="K8" s="30" t="s">
        <v>101</v>
      </c>
      <c r="L8" s="30" t="s">
        <v>17</v>
      </c>
      <c r="M8" s="70" t="s">
        <v>19</v>
      </c>
      <c r="N8" s="70" t="s">
        <v>232</v>
      </c>
      <c r="O8" s="30" t="s">
        <v>231</v>
      </c>
      <c r="P8" s="30" t="s">
        <v>110</v>
      </c>
      <c r="Q8" s="30" t="s">
        <v>57</v>
      </c>
      <c r="R8" s="30" t="s">
        <v>182</v>
      </c>
      <c r="S8" s="31" t="s">
        <v>184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239</v>
      </c>
      <c r="O9" s="32"/>
      <c r="P9" s="32" t="s">
        <v>235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113</v>
      </c>
      <c r="R10" s="20" t="s">
        <v>114</v>
      </c>
      <c r="S10" s="20" t="s">
        <v>185</v>
      </c>
      <c r="T10" s="5"/>
      <c r="BZ10" s="1"/>
    </row>
    <row r="11" spans="2:81" s="4" customFormat="1" ht="18" customHeight="1">
      <c r="B11" s="126" t="s">
        <v>49</v>
      </c>
      <c r="C11" s="81"/>
      <c r="D11" s="81"/>
      <c r="E11" s="81"/>
      <c r="F11" s="81"/>
      <c r="G11" s="81"/>
      <c r="H11" s="81"/>
      <c r="I11" s="81"/>
      <c r="J11" s="91">
        <v>4.3106430935086815</v>
      </c>
      <c r="K11" s="81"/>
      <c r="L11" s="81"/>
      <c r="M11" s="90">
        <v>1.1509136110827307E-2</v>
      </c>
      <c r="N11" s="89"/>
      <c r="O11" s="91"/>
      <c r="P11" s="89">
        <v>2147.2224200000001</v>
      </c>
      <c r="Q11" s="81"/>
      <c r="R11" s="90">
        <f>P11/$P$11</f>
        <v>1</v>
      </c>
      <c r="S11" s="90">
        <f>P11/'סכום נכסי הקרן'!$C$42</f>
        <v>2.491397068297237E-2</v>
      </c>
      <c r="T11" s="5"/>
      <c r="BZ11" s="95"/>
      <c r="CC11" s="95"/>
    </row>
    <row r="12" spans="2:81" s="95" customFormat="1" ht="17.25" customHeight="1">
      <c r="B12" s="127" t="s">
        <v>229</v>
      </c>
      <c r="C12" s="81"/>
      <c r="D12" s="81"/>
      <c r="E12" s="81"/>
      <c r="F12" s="81"/>
      <c r="G12" s="81"/>
      <c r="H12" s="81"/>
      <c r="I12" s="81"/>
      <c r="J12" s="91">
        <v>4.3318129260849787</v>
      </c>
      <c r="K12" s="81"/>
      <c r="L12" s="81"/>
      <c r="M12" s="90">
        <v>1.1109882908489346E-2</v>
      </c>
      <c r="N12" s="89"/>
      <c r="O12" s="91"/>
      <c r="P12" s="89">
        <v>2123.0668099999998</v>
      </c>
      <c r="Q12" s="81"/>
      <c r="R12" s="90">
        <f t="shared" ref="R12:R21" si="0">P12/$P$11</f>
        <v>0.98875029909570322</v>
      </c>
      <c r="S12" s="90">
        <f>P12/'סכום נכסי הקרן'!$C$42</f>
        <v>2.4633695964450513E-2</v>
      </c>
    </row>
    <row r="13" spans="2:81">
      <c r="B13" s="107" t="s">
        <v>58</v>
      </c>
      <c r="C13" s="81"/>
      <c r="D13" s="81"/>
      <c r="E13" s="81"/>
      <c r="F13" s="81"/>
      <c r="G13" s="81"/>
      <c r="H13" s="81"/>
      <c r="I13" s="81"/>
      <c r="J13" s="91">
        <v>4.3111665338557872</v>
      </c>
      <c r="K13" s="81"/>
      <c r="L13" s="81"/>
      <c r="M13" s="90">
        <v>6.9073768000292779E-3</v>
      </c>
      <c r="N13" s="89"/>
      <c r="O13" s="91"/>
      <c r="P13" s="89">
        <v>1884.0700499999994</v>
      </c>
      <c r="Q13" s="81"/>
      <c r="R13" s="90">
        <f t="shared" si="0"/>
        <v>0.87744522060271679</v>
      </c>
      <c r="S13" s="90">
        <f>P13/'סכום נכסי הקרן'!$C$42</f>
        <v>2.186064450201031E-2</v>
      </c>
    </row>
    <row r="14" spans="2:81">
      <c r="B14" s="108" t="s">
        <v>920</v>
      </c>
      <c r="C14" s="79" t="s">
        <v>921</v>
      </c>
      <c r="D14" s="92" t="s">
        <v>922</v>
      </c>
      <c r="E14" s="79" t="s">
        <v>923</v>
      </c>
      <c r="F14" s="92" t="s">
        <v>555</v>
      </c>
      <c r="G14" s="79" t="s">
        <v>277</v>
      </c>
      <c r="H14" s="79" t="s">
        <v>278</v>
      </c>
      <c r="I14" s="105">
        <v>39076</v>
      </c>
      <c r="J14" s="88">
        <v>8.51</v>
      </c>
      <c r="K14" s="92" t="s">
        <v>164</v>
      </c>
      <c r="L14" s="93">
        <v>4.9000000000000002E-2</v>
      </c>
      <c r="M14" s="87">
        <v>1.41E-2</v>
      </c>
      <c r="N14" s="86">
        <v>23770.999999999996</v>
      </c>
      <c r="O14" s="88">
        <v>164.99</v>
      </c>
      <c r="P14" s="86">
        <v>39.219759999999994</v>
      </c>
      <c r="Q14" s="87">
        <v>1.2108934889997811E-5</v>
      </c>
      <c r="R14" s="87">
        <f t="shared" si="0"/>
        <v>1.8265345794964263E-2</v>
      </c>
      <c r="S14" s="87">
        <f>P14/'סכום נכסי הקרן'!$C$42</f>
        <v>4.5506228965009238E-4</v>
      </c>
    </row>
    <row r="15" spans="2:81">
      <c r="B15" s="108" t="s">
        <v>924</v>
      </c>
      <c r="C15" s="79" t="s">
        <v>925</v>
      </c>
      <c r="D15" s="92" t="s">
        <v>922</v>
      </c>
      <c r="E15" s="79" t="s">
        <v>923</v>
      </c>
      <c r="F15" s="92" t="s">
        <v>555</v>
      </c>
      <c r="G15" s="79" t="s">
        <v>277</v>
      </c>
      <c r="H15" s="79" t="s">
        <v>278</v>
      </c>
      <c r="I15" s="105">
        <v>42639</v>
      </c>
      <c r="J15" s="88">
        <v>11.749999999999998</v>
      </c>
      <c r="K15" s="92" t="s">
        <v>164</v>
      </c>
      <c r="L15" s="93">
        <v>4.0999999999999995E-2</v>
      </c>
      <c r="M15" s="87">
        <v>2.4399999999999998E-2</v>
      </c>
      <c r="N15" s="86">
        <v>172764.10999999996</v>
      </c>
      <c r="O15" s="88">
        <v>125.5</v>
      </c>
      <c r="P15" s="86">
        <v>216.81895999999998</v>
      </c>
      <c r="Q15" s="87">
        <v>3.964717777643437E-5</v>
      </c>
      <c r="R15" s="87">
        <f t="shared" si="0"/>
        <v>0.10097647918560759</v>
      </c>
      <c r="S15" s="87">
        <f>P15/'סכום נכסי הקרן'!$C$42</f>
        <v>2.5157250420999974E-3</v>
      </c>
    </row>
    <row r="16" spans="2:81">
      <c r="B16" s="108" t="s">
        <v>926</v>
      </c>
      <c r="C16" s="79" t="s">
        <v>927</v>
      </c>
      <c r="D16" s="92" t="s">
        <v>922</v>
      </c>
      <c r="E16" s="79" t="s">
        <v>928</v>
      </c>
      <c r="F16" s="92" t="s">
        <v>490</v>
      </c>
      <c r="G16" s="79" t="s">
        <v>277</v>
      </c>
      <c r="H16" s="79" t="s">
        <v>278</v>
      </c>
      <c r="I16" s="105">
        <v>38918</v>
      </c>
      <c r="J16" s="88">
        <v>1.47</v>
      </c>
      <c r="K16" s="92" t="s">
        <v>164</v>
      </c>
      <c r="L16" s="93">
        <v>0.05</v>
      </c>
      <c r="M16" s="87">
        <v>-2.2000000000000001E-3</v>
      </c>
      <c r="N16" s="86">
        <v>8233.4999999999982</v>
      </c>
      <c r="O16" s="88">
        <v>128.41999999999999</v>
      </c>
      <c r="P16" s="86">
        <v>10.573459999999997</v>
      </c>
      <c r="Q16" s="87">
        <v>3.8972222014479758E-4</v>
      </c>
      <c r="R16" s="87">
        <f t="shared" si="0"/>
        <v>4.9242499992152638E-3</v>
      </c>
      <c r="S16" s="87">
        <f>P16/'סכום נכסי הקרן'!$C$42</f>
        <v>1.226826201160758E-4</v>
      </c>
    </row>
    <row r="17" spans="2:19">
      <c r="B17" s="108" t="s">
        <v>929</v>
      </c>
      <c r="C17" s="79" t="s">
        <v>930</v>
      </c>
      <c r="D17" s="92" t="s">
        <v>922</v>
      </c>
      <c r="E17" s="79" t="s">
        <v>374</v>
      </c>
      <c r="F17" s="92" t="s">
        <v>375</v>
      </c>
      <c r="G17" s="79" t="s">
        <v>308</v>
      </c>
      <c r="H17" s="79" t="s">
        <v>278</v>
      </c>
      <c r="I17" s="105">
        <v>39856</v>
      </c>
      <c r="J17" s="88">
        <v>1.32</v>
      </c>
      <c r="K17" s="92" t="s">
        <v>164</v>
      </c>
      <c r="L17" s="93">
        <v>6.8499999999999991E-2</v>
      </c>
      <c r="M17" s="87">
        <v>5.1000000000000004E-3</v>
      </c>
      <c r="N17" s="86">
        <v>174399.99999999997</v>
      </c>
      <c r="O17" s="88">
        <v>123.53</v>
      </c>
      <c r="P17" s="86">
        <v>215.43631999999994</v>
      </c>
      <c r="Q17" s="87">
        <v>3.4531166159457155E-4</v>
      </c>
      <c r="R17" s="87">
        <f t="shared" si="0"/>
        <v>0.10033255893443956</v>
      </c>
      <c r="S17" s="87">
        <f>P17/'סכום נכסי הקרן'!$C$42</f>
        <v>2.4996824318402246E-3</v>
      </c>
    </row>
    <row r="18" spans="2:19">
      <c r="B18" s="108" t="s">
        <v>931</v>
      </c>
      <c r="C18" s="79" t="s">
        <v>932</v>
      </c>
      <c r="D18" s="92" t="s">
        <v>922</v>
      </c>
      <c r="E18" s="79" t="s">
        <v>374</v>
      </c>
      <c r="F18" s="92" t="s">
        <v>375</v>
      </c>
      <c r="G18" s="79" t="s">
        <v>334</v>
      </c>
      <c r="H18" s="79" t="s">
        <v>160</v>
      </c>
      <c r="I18" s="105">
        <v>42935</v>
      </c>
      <c r="J18" s="88">
        <v>2.84</v>
      </c>
      <c r="K18" s="92" t="s">
        <v>164</v>
      </c>
      <c r="L18" s="93">
        <v>0.06</v>
      </c>
      <c r="M18" s="87">
        <v>4.1999999999999997E-3</v>
      </c>
      <c r="N18" s="86">
        <v>289443.99999999994</v>
      </c>
      <c r="O18" s="88">
        <v>124.82</v>
      </c>
      <c r="P18" s="86">
        <v>361.28399999999993</v>
      </c>
      <c r="Q18" s="87">
        <v>7.8212279887396655E-5</v>
      </c>
      <c r="R18" s="87">
        <f t="shared" si="0"/>
        <v>0.1682564398708169</v>
      </c>
      <c r="S18" s="87">
        <f>P18/'סכום נכסי הקרן'!$C$42</f>
        <v>4.1919360101628353E-3</v>
      </c>
    </row>
    <row r="19" spans="2:19">
      <c r="B19" s="108" t="s">
        <v>933</v>
      </c>
      <c r="C19" s="79" t="s">
        <v>934</v>
      </c>
      <c r="D19" s="92" t="s">
        <v>922</v>
      </c>
      <c r="E19" s="79" t="s">
        <v>935</v>
      </c>
      <c r="F19" s="92" t="s">
        <v>555</v>
      </c>
      <c r="G19" s="79" t="s">
        <v>334</v>
      </c>
      <c r="H19" s="79" t="s">
        <v>278</v>
      </c>
      <c r="I19" s="105">
        <v>39350</v>
      </c>
      <c r="J19" s="88">
        <v>4.339999999999999</v>
      </c>
      <c r="K19" s="92" t="s">
        <v>164</v>
      </c>
      <c r="L19" s="93">
        <v>5.5999999999999994E-2</v>
      </c>
      <c r="M19" s="87">
        <v>4.899999999999999E-3</v>
      </c>
      <c r="N19" s="86">
        <v>86803.089999999982</v>
      </c>
      <c r="O19" s="88">
        <v>151.61000000000001</v>
      </c>
      <c r="P19" s="86">
        <v>131.60217</v>
      </c>
      <c r="Q19" s="87">
        <v>1.0182663512440061E-4</v>
      </c>
      <c r="R19" s="87">
        <f t="shared" si="0"/>
        <v>6.1289491379286173E-2</v>
      </c>
      <c r="S19" s="87">
        <f>P19/'סכום נכסי הקרן'!$C$42</f>
        <v>1.5269645913978235E-3</v>
      </c>
    </row>
    <row r="20" spans="2:19">
      <c r="B20" s="108" t="s">
        <v>936</v>
      </c>
      <c r="C20" s="79" t="s">
        <v>937</v>
      </c>
      <c r="D20" s="92" t="s">
        <v>922</v>
      </c>
      <c r="E20" s="79" t="s">
        <v>300</v>
      </c>
      <c r="F20" s="92" t="s">
        <v>282</v>
      </c>
      <c r="G20" s="79" t="s">
        <v>501</v>
      </c>
      <c r="H20" s="79" t="s">
        <v>278</v>
      </c>
      <c r="I20" s="105">
        <v>39702</v>
      </c>
      <c r="J20" s="88">
        <v>3.7000000000000006</v>
      </c>
      <c r="K20" s="92" t="s">
        <v>164</v>
      </c>
      <c r="L20" s="93">
        <v>5.7500000000000002E-2</v>
      </c>
      <c r="M20" s="87">
        <v>1.5E-3</v>
      </c>
      <c r="N20" s="86">
        <v>609005.99999999988</v>
      </c>
      <c r="O20" s="88">
        <v>146.46</v>
      </c>
      <c r="P20" s="86">
        <v>891.95015999999976</v>
      </c>
      <c r="Q20" s="87">
        <v>4.6774654377880178E-4</v>
      </c>
      <c r="R20" s="87">
        <f t="shared" si="0"/>
        <v>0.41539719019886151</v>
      </c>
      <c r="S20" s="87">
        <f>P20/'סכום נכסי הקרן'!$C$42</f>
        <v>1.0349193418403534E-2</v>
      </c>
    </row>
    <row r="21" spans="2:19">
      <c r="B21" s="108" t="s">
        <v>938</v>
      </c>
      <c r="C21" s="79" t="s">
        <v>939</v>
      </c>
      <c r="D21" s="92" t="s">
        <v>922</v>
      </c>
      <c r="E21" s="79" t="s">
        <v>940</v>
      </c>
      <c r="F21" s="92" t="s">
        <v>694</v>
      </c>
      <c r="G21" s="79" t="s">
        <v>941</v>
      </c>
      <c r="H21" s="79"/>
      <c r="I21" s="105">
        <v>39104</v>
      </c>
      <c r="J21" s="88">
        <v>2.5499999999999998</v>
      </c>
      <c r="K21" s="92" t="s">
        <v>164</v>
      </c>
      <c r="L21" s="93">
        <v>5.5999999999999994E-2</v>
      </c>
      <c r="M21" s="87">
        <v>0.151</v>
      </c>
      <c r="N21" s="86">
        <v>17560.839999999997</v>
      </c>
      <c r="O21" s="88">
        <v>97.861099999999993</v>
      </c>
      <c r="P21" s="86">
        <v>17.185219999999997</v>
      </c>
      <c r="Q21" s="87">
        <v>2.7786136954305181E-5</v>
      </c>
      <c r="R21" s="87">
        <f t="shared" si="0"/>
        <v>8.0034652395255812E-3</v>
      </c>
      <c r="S21" s="87">
        <f>P21/'סכום נכסי הקרן'!$C$42</f>
        <v>1.9939809833972877E-4</v>
      </c>
    </row>
    <row r="22" spans="2:19">
      <c r="B22" s="109"/>
      <c r="C22" s="79"/>
      <c r="D22" s="79"/>
      <c r="E22" s="79"/>
      <c r="F22" s="79"/>
      <c r="G22" s="79"/>
      <c r="H22" s="79"/>
      <c r="I22" s="79"/>
      <c r="J22" s="88"/>
      <c r="K22" s="79"/>
      <c r="L22" s="79"/>
      <c r="M22" s="87"/>
      <c r="N22" s="86"/>
      <c r="O22" s="88"/>
      <c r="P22" s="79"/>
      <c r="Q22" s="79"/>
      <c r="R22" s="87"/>
      <c r="S22" s="79"/>
    </row>
    <row r="23" spans="2:19">
      <c r="B23" s="107" t="s">
        <v>59</v>
      </c>
      <c r="C23" s="81"/>
      <c r="D23" s="81"/>
      <c r="E23" s="81"/>
      <c r="F23" s="81"/>
      <c r="G23" s="81"/>
      <c r="H23" s="81"/>
      <c r="I23" s="81"/>
      <c r="J23" s="91">
        <v>5.2916421285459645</v>
      </c>
      <c r="K23" s="81"/>
      <c r="L23" s="81"/>
      <c r="M23" s="90">
        <v>2.7497942624118719E-2</v>
      </c>
      <c r="N23" s="89"/>
      <c r="O23" s="91"/>
      <c r="P23" s="89">
        <v>142.33227999999997</v>
      </c>
      <c r="Q23" s="81"/>
      <c r="R23" s="90">
        <f t="shared" ref="R23:R26" si="1">P23/$P$11</f>
        <v>6.6286696093644529E-2</v>
      </c>
      <c r="S23" s="90">
        <f>P23/'סכום נכסי הקרן'!$C$42</f>
        <v>1.6514648031481591E-3</v>
      </c>
    </row>
    <row r="24" spans="2:19">
      <c r="B24" s="108" t="s">
        <v>942</v>
      </c>
      <c r="C24" s="79" t="s">
        <v>943</v>
      </c>
      <c r="D24" s="92" t="s">
        <v>922</v>
      </c>
      <c r="E24" s="79" t="s">
        <v>944</v>
      </c>
      <c r="F24" s="92" t="s">
        <v>555</v>
      </c>
      <c r="G24" s="79" t="s">
        <v>277</v>
      </c>
      <c r="H24" s="79" t="s">
        <v>160</v>
      </c>
      <c r="I24" s="105">
        <v>43124</v>
      </c>
      <c r="J24" s="88">
        <v>4.22</v>
      </c>
      <c r="K24" s="92" t="s">
        <v>164</v>
      </c>
      <c r="L24" s="93">
        <v>2.5000000000000001E-2</v>
      </c>
      <c r="M24" s="87">
        <v>1.9199999999999998E-2</v>
      </c>
      <c r="N24" s="86">
        <v>18381.999999999996</v>
      </c>
      <c r="O24" s="88">
        <v>102.58</v>
      </c>
      <c r="P24" s="86">
        <v>18.856249999999996</v>
      </c>
      <c r="Q24" s="87">
        <v>2.5344135359908225E-5</v>
      </c>
      <c r="R24" s="87">
        <f t="shared" si="1"/>
        <v>8.7816938871195255E-3</v>
      </c>
      <c r="S24" s="87">
        <f>P24/'סכום נכסי הקרן'!$C$42</f>
        <v>2.1878686405053354E-4</v>
      </c>
    </row>
    <row r="25" spans="2:19">
      <c r="B25" s="108" t="s">
        <v>945</v>
      </c>
      <c r="C25" s="79" t="s">
        <v>946</v>
      </c>
      <c r="D25" s="92" t="s">
        <v>922</v>
      </c>
      <c r="E25" s="79" t="s">
        <v>947</v>
      </c>
      <c r="F25" s="92" t="s">
        <v>322</v>
      </c>
      <c r="G25" s="79" t="s">
        <v>334</v>
      </c>
      <c r="H25" s="79" t="s">
        <v>160</v>
      </c>
      <c r="I25" s="105">
        <v>42598</v>
      </c>
      <c r="J25" s="88">
        <v>5.67</v>
      </c>
      <c r="K25" s="92" t="s">
        <v>164</v>
      </c>
      <c r="L25" s="93">
        <v>3.1E-2</v>
      </c>
      <c r="M25" s="87">
        <v>2.63E-2</v>
      </c>
      <c r="N25" s="86">
        <v>72348.62999999999</v>
      </c>
      <c r="O25" s="88">
        <v>102.81</v>
      </c>
      <c r="P25" s="86">
        <v>74.381629999999987</v>
      </c>
      <c r="Q25" s="87">
        <v>2.0096841666666663E-4</v>
      </c>
      <c r="R25" s="87">
        <f t="shared" si="1"/>
        <v>3.4640859422471935E-2</v>
      </c>
      <c r="S25" s="87">
        <f>P25/'סכום נכסי הקרן'!$C$42</f>
        <v>8.6304135608443293E-4</v>
      </c>
    </row>
    <row r="26" spans="2:19">
      <c r="B26" s="108" t="s">
        <v>948</v>
      </c>
      <c r="C26" s="79" t="s">
        <v>949</v>
      </c>
      <c r="D26" s="92" t="s">
        <v>922</v>
      </c>
      <c r="E26" s="79" t="s">
        <v>950</v>
      </c>
      <c r="F26" s="92" t="s">
        <v>322</v>
      </c>
      <c r="G26" s="79" t="s">
        <v>501</v>
      </c>
      <c r="H26" s="79" t="s">
        <v>278</v>
      </c>
      <c r="I26" s="105">
        <v>43312</v>
      </c>
      <c r="J26" s="88">
        <v>5.13</v>
      </c>
      <c r="K26" s="92" t="s">
        <v>164</v>
      </c>
      <c r="L26" s="93">
        <v>3.5499999999999997E-2</v>
      </c>
      <c r="M26" s="87">
        <v>3.2499999999999994E-2</v>
      </c>
      <c r="N26" s="86">
        <v>47999.999999999993</v>
      </c>
      <c r="O26" s="88">
        <v>102.28</v>
      </c>
      <c r="P26" s="86">
        <v>49.094399999999993</v>
      </c>
      <c r="Q26" s="87">
        <v>1.4999999999999999E-4</v>
      </c>
      <c r="R26" s="87">
        <f t="shared" si="1"/>
        <v>2.286414278405308E-2</v>
      </c>
      <c r="S26" s="87">
        <f>P26/'סכום נכסי הקרן'!$C$42</f>
        <v>5.6963658301319273E-4</v>
      </c>
    </row>
    <row r="27" spans="2:19">
      <c r="B27" s="109"/>
      <c r="C27" s="79"/>
      <c r="D27" s="79"/>
      <c r="E27" s="79"/>
      <c r="F27" s="79"/>
      <c r="G27" s="79"/>
      <c r="H27" s="79"/>
      <c r="I27" s="79"/>
      <c r="J27" s="88"/>
      <c r="K27" s="79"/>
      <c r="L27" s="79"/>
      <c r="M27" s="87"/>
      <c r="N27" s="86"/>
      <c r="O27" s="88"/>
      <c r="P27" s="79"/>
      <c r="Q27" s="79"/>
      <c r="R27" s="87"/>
      <c r="S27" s="79"/>
    </row>
    <row r="28" spans="2:19">
      <c r="B28" s="107" t="s">
        <v>45</v>
      </c>
      <c r="C28" s="81"/>
      <c r="D28" s="81"/>
      <c r="E28" s="81"/>
      <c r="F28" s="81"/>
      <c r="G28" s="81"/>
      <c r="H28" s="81"/>
      <c r="I28" s="81"/>
      <c r="J28" s="91">
        <v>3.320940788177829</v>
      </c>
      <c r="K28" s="81"/>
      <c r="L28" s="81"/>
      <c r="M28" s="90">
        <v>6.8889803617626644E-2</v>
      </c>
      <c r="N28" s="89"/>
      <c r="O28" s="91"/>
      <c r="P28" s="89">
        <v>96.664479999999998</v>
      </c>
      <c r="Q28" s="81"/>
      <c r="R28" s="90">
        <f t="shared" ref="R28:R31" si="2">P28/$P$11</f>
        <v>4.501838239934175E-2</v>
      </c>
      <c r="S28" s="90">
        <f>P28/'סכום נכסי הקרן'!$C$42</f>
        <v>1.1215866592920397E-3</v>
      </c>
    </row>
    <row r="29" spans="2:19">
      <c r="B29" s="108" t="s">
        <v>951</v>
      </c>
      <c r="C29" s="79" t="s">
        <v>952</v>
      </c>
      <c r="D29" s="92" t="s">
        <v>922</v>
      </c>
      <c r="E29" s="79" t="s">
        <v>726</v>
      </c>
      <c r="F29" s="92" t="s">
        <v>190</v>
      </c>
      <c r="G29" s="79" t="s">
        <v>414</v>
      </c>
      <c r="H29" s="79" t="s">
        <v>278</v>
      </c>
      <c r="I29" s="105">
        <v>42954</v>
      </c>
      <c r="J29" s="88">
        <v>1.9100000000000001</v>
      </c>
      <c r="K29" s="92" t="s">
        <v>163</v>
      </c>
      <c r="L29" s="93">
        <v>3.7000000000000005E-2</v>
      </c>
      <c r="M29" s="87">
        <v>4.0199999999999993E-2</v>
      </c>
      <c r="N29" s="86">
        <v>3842.9999999999995</v>
      </c>
      <c r="O29" s="88">
        <v>99.61</v>
      </c>
      <c r="P29" s="86">
        <v>13.884189999999997</v>
      </c>
      <c r="Q29" s="87">
        <v>5.7184096184750899E-5</v>
      </c>
      <c r="R29" s="87">
        <f t="shared" si="2"/>
        <v>6.4661163513745337E-3</v>
      </c>
      <c r="S29" s="87">
        <f>P29/'סכום נכסי הקרן'!$C$42</f>
        <v>1.6109663321083341E-4</v>
      </c>
    </row>
    <row r="30" spans="2:19">
      <c r="B30" s="108" t="s">
        <v>953</v>
      </c>
      <c r="C30" s="79" t="s">
        <v>954</v>
      </c>
      <c r="D30" s="92" t="s">
        <v>922</v>
      </c>
      <c r="E30" s="79" t="s">
        <v>726</v>
      </c>
      <c r="F30" s="92" t="s">
        <v>190</v>
      </c>
      <c r="G30" s="79" t="s">
        <v>414</v>
      </c>
      <c r="H30" s="79" t="s">
        <v>278</v>
      </c>
      <c r="I30" s="105">
        <v>42625</v>
      </c>
      <c r="J30" s="88">
        <v>3.669999999999999</v>
      </c>
      <c r="K30" s="92" t="s">
        <v>163</v>
      </c>
      <c r="L30" s="93">
        <v>4.4500000000000005E-2</v>
      </c>
      <c r="M30" s="87">
        <v>4.9999999999999982E-2</v>
      </c>
      <c r="N30" s="86">
        <v>22025.999999999996</v>
      </c>
      <c r="O30" s="88">
        <v>98.42</v>
      </c>
      <c r="P30" s="86">
        <v>78.626070000000013</v>
      </c>
      <c r="Q30" s="87">
        <v>1.6062342716969115E-4</v>
      </c>
      <c r="R30" s="87">
        <f t="shared" si="2"/>
        <v>3.6617571271447512E-2</v>
      </c>
      <c r="S30" s="87">
        <f>P30/'סכום נכסי הקרן'!$C$42</f>
        <v>9.1228909713849467E-4</v>
      </c>
    </row>
    <row r="31" spans="2:19">
      <c r="B31" s="108" t="s">
        <v>955</v>
      </c>
      <c r="C31" s="79" t="s">
        <v>956</v>
      </c>
      <c r="D31" s="92" t="s">
        <v>922</v>
      </c>
      <c r="E31" s="79" t="s">
        <v>957</v>
      </c>
      <c r="F31" s="92" t="s">
        <v>555</v>
      </c>
      <c r="G31" s="79" t="s">
        <v>941</v>
      </c>
      <c r="H31" s="79"/>
      <c r="I31" s="105">
        <v>41840</v>
      </c>
      <c r="J31" s="88">
        <v>1.4300000000000002</v>
      </c>
      <c r="K31" s="92" t="s">
        <v>163</v>
      </c>
      <c r="L31" s="93">
        <v>5.1799999999999999E-2</v>
      </c>
      <c r="M31" s="141">
        <v>0.52590000000000003</v>
      </c>
      <c r="N31" s="86">
        <v>2045.2699999999998</v>
      </c>
      <c r="O31" s="88">
        <v>56</v>
      </c>
      <c r="P31" s="86">
        <v>4.1542199999999996</v>
      </c>
      <c r="Q31" s="87">
        <v>7.5397564585709303E-5</v>
      </c>
      <c r="R31" s="87">
        <f t="shared" si="2"/>
        <v>1.9346947765197047E-3</v>
      </c>
      <c r="S31" s="87">
        <f>P31/'סכום נכסי הקרן'!$C$42</f>
        <v>4.8200928942711706E-5</v>
      </c>
    </row>
    <row r="32" spans="2:19">
      <c r="B32" s="109"/>
      <c r="C32" s="79"/>
      <c r="D32" s="79"/>
      <c r="E32" s="79"/>
      <c r="F32" s="79"/>
      <c r="G32" s="79"/>
      <c r="H32" s="79"/>
      <c r="I32" s="79"/>
      <c r="J32" s="88"/>
      <c r="K32" s="79"/>
      <c r="L32" s="79"/>
      <c r="M32" s="87"/>
      <c r="N32" s="86"/>
      <c r="O32" s="88"/>
      <c r="P32" s="79"/>
      <c r="Q32" s="79"/>
      <c r="R32" s="87"/>
      <c r="S32" s="79"/>
    </row>
    <row r="33" spans="2:19" s="95" customFormat="1">
      <c r="B33" s="128" t="s">
        <v>228</v>
      </c>
      <c r="C33" s="121"/>
      <c r="D33" s="121"/>
      <c r="E33" s="121"/>
      <c r="F33" s="121"/>
      <c r="G33" s="121"/>
      <c r="H33" s="121"/>
      <c r="I33" s="121"/>
      <c r="J33" s="125">
        <v>2.4500000000000002</v>
      </c>
      <c r="K33" s="121"/>
      <c r="L33" s="121"/>
      <c r="M33" s="122">
        <v>4.6600000000000003E-2</v>
      </c>
      <c r="N33" s="123"/>
      <c r="O33" s="125"/>
      <c r="P33" s="123">
        <v>24.155609999999996</v>
      </c>
      <c r="Q33" s="121"/>
      <c r="R33" s="122">
        <f t="shared" ref="R33:R35" si="3">P33/$P$11</f>
        <v>1.1249700904296629E-2</v>
      </c>
      <c r="S33" s="122">
        <f>P33/'סכום נכסי הקרן'!$C$42</f>
        <v>2.8027471852185395E-4</v>
      </c>
    </row>
    <row r="34" spans="2:19">
      <c r="B34" s="107" t="s">
        <v>66</v>
      </c>
      <c r="C34" s="81"/>
      <c r="D34" s="81"/>
      <c r="E34" s="81"/>
      <c r="F34" s="81"/>
      <c r="G34" s="81"/>
      <c r="H34" s="81"/>
      <c r="I34" s="81"/>
      <c r="J34" s="91">
        <v>2.4500000000000002</v>
      </c>
      <c r="K34" s="81"/>
      <c r="L34" s="81"/>
      <c r="M34" s="90">
        <v>4.6600000000000003E-2</v>
      </c>
      <c r="N34" s="89"/>
      <c r="O34" s="91"/>
      <c r="P34" s="89">
        <v>24.155609999999996</v>
      </c>
      <c r="Q34" s="81"/>
      <c r="R34" s="90">
        <f t="shared" si="3"/>
        <v>1.1249700904296629E-2</v>
      </c>
      <c r="S34" s="90">
        <f>P34/'סכום נכסי הקרן'!$C$42</f>
        <v>2.8027471852185395E-4</v>
      </c>
    </row>
    <row r="35" spans="2:19">
      <c r="B35" s="108" t="s">
        <v>958</v>
      </c>
      <c r="C35" s="79" t="s">
        <v>959</v>
      </c>
      <c r="D35" s="92" t="s">
        <v>922</v>
      </c>
      <c r="E35" s="79"/>
      <c r="F35" s="92" t="s">
        <v>960</v>
      </c>
      <c r="G35" s="79" t="s">
        <v>961</v>
      </c>
      <c r="H35" s="79" t="s">
        <v>962</v>
      </c>
      <c r="I35" s="105">
        <v>42135</v>
      </c>
      <c r="J35" s="88">
        <v>2.4500000000000002</v>
      </c>
      <c r="K35" s="92" t="s">
        <v>163</v>
      </c>
      <c r="L35" s="93">
        <v>0.06</v>
      </c>
      <c r="M35" s="87">
        <v>4.6600000000000003E-2</v>
      </c>
      <c r="N35" s="86">
        <v>6257.579999999999</v>
      </c>
      <c r="O35" s="88">
        <v>106.43</v>
      </c>
      <c r="P35" s="86">
        <v>24.155609999999996</v>
      </c>
      <c r="Q35" s="87">
        <v>7.5849454545454536E-6</v>
      </c>
      <c r="R35" s="87">
        <f t="shared" si="3"/>
        <v>1.1249700904296629E-2</v>
      </c>
      <c r="S35" s="87">
        <f>P35/'סכום נכסי הקרן'!$C$42</f>
        <v>2.8027471852185395E-4</v>
      </c>
    </row>
    <row r="36" spans="2:19">
      <c r="B36" s="110"/>
      <c r="C36" s="111"/>
      <c r="D36" s="111"/>
      <c r="E36" s="111"/>
      <c r="F36" s="111"/>
      <c r="G36" s="111"/>
      <c r="H36" s="111"/>
      <c r="I36" s="111"/>
      <c r="J36" s="112"/>
      <c r="K36" s="111"/>
      <c r="L36" s="111"/>
      <c r="M36" s="113"/>
      <c r="N36" s="114"/>
      <c r="O36" s="112"/>
      <c r="P36" s="111"/>
      <c r="Q36" s="111"/>
      <c r="R36" s="113"/>
      <c r="S36" s="111"/>
    </row>
    <row r="37" spans="2:19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</row>
    <row r="38" spans="2:1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</row>
    <row r="39" spans="2:19">
      <c r="B39" s="94" t="s">
        <v>247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</row>
    <row r="40" spans="2:19">
      <c r="B40" s="94" t="s">
        <v>112</v>
      </c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</row>
    <row r="41" spans="2:19">
      <c r="B41" s="94" t="s">
        <v>230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2:19">
      <c r="B42" s="94" t="s">
        <v>238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2:1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2:1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2:1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2:1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2:1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2:1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2:19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2:19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2:19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2:19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2:19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2:19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2:19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2:19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2:19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2:19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2:19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2:19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2:19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2:19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2:19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2:19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  <row r="65" spans="2:19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</row>
    <row r="66" spans="2:19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</row>
    <row r="67" spans="2:19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</row>
    <row r="68" spans="2:19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</row>
    <row r="69" spans="2:1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</row>
    <row r="70" spans="2:19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</row>
    <row r="71" spans="2:19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</row>
    <row r="72" spans="2:19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</row>
    <row r="73" spans="2:19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</row>
    <row r="74" spans="2:19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</row>
    <row r="75" spans="2:19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</row>
    <row r="76" spans="2:19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</row>
    <row r="77" spans="2:19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</row>
    <row r="78" spans="2:19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</row>
    <row r="79" spans="2:19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</row>
    <row r="80" spans="2:19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</row>
    <row r="81" spans="2:19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</row>
    <row r="82" spans="2:19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</row>
    <row r="83" spans="2:19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</row>
    <row r="84" spans="2:19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</row>
    <row r="85" spans="2:19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</row>
    <row r="86" spans="2:19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</row>
    <row r="87" spans="2:19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</row>
    <row r="88" spans="2:19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</row>
    <row r="89" spans="2:19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</row>
    <row r="90" spans="2:19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</row>
    <row r="91" spans="2:19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</row>
    <row r="92" spans="2:19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</row>
    <row r="93" spans="2:19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</row>
    <row r="94" spans="2:19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</row>
    <row r="95" spans="2:19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</row>
    <row r="96" spans="2:19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</row>
    <row r="97" spans="2:19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</row>
    <row r="98" spans="2:19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</row>
    <row r="99" spans="2:19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</row>
    <row r="100" spans="2:19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</row>
    <row r="101" spans="2:19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</row>
    <row r="102" spans="2:19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</row>
    <row r="103" spans="2:19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</row>
    <row r="104" spans="2:19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</row>
    <row r="105" spans="2:19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</row>
    <row r="106" spans="2:19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</row>
    <row r="107" spans="2:19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</row>
    <row r="108" spans="2:19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</row>
    <row r="109" spans="2:19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</row>
    <row r="110" spans="2:19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</row>
    <row r="111" spans="2:19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</row>
    <row r="112" spans="2:19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</row>
    <row r="113" spans="2:19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</row>
    <row r="114" spans="2:19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</row>
    <row r="115" spans="2:19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</row>
    <row r="116" spans="2:19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</row>
    <row r="117" spans="2:19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</row>
    <row r="118" spans="2:19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</row>
    <row r="119" spans="2:19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</row>
    <row r="120" spans="2:19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</row>
    <row r="121" spans="2:19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</row>
    <row r="122" spans="2:19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</row>
    <row r="123" spans="2:19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</row>
    <row r="124" spans="2:19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</row>
    <row r="125" spans="2:19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</row>
    <row r="126" spans="2:19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</row>
    <row r="127" spans="2:19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</row>
    <row r="128" spans="2:19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</row>
    <row r="129" spans="2:19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</row>
    <row r="130" spans="2:19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</row>
    <row r="131" spans="2:19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</row>
    <row r="132" spans="2:19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</row>
    <row r="133" spans="2:19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</row>
    <row r="134" spans="2:19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</row>
    <row r="135" spans="2:19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8 B43:B135">
    <cfRule type="cellIs" dxfId="87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L31 N1:XFD31 M1:M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G14" sqref="G13:K14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855468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7.28515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179</v>
      </c>
      <c r="C1" s="77" t="s" vm="1">
        <v>248</v>
      </c>
    </row>
    <row r="2" spans="2:98">
      <c r="B2" s="56" t="s">
        <v>178</v>
      </c>
      <c r="C2" s="77" t="s">
        <v>249</v>
      </c>
    </row>
    <row r="3" spans="2:98">
      <c r="B3" s="56" t="s">
        <v>180</v>
      </c>
      <c r="C3" s="77" t="s">
        <v>250</v>
      </c>
    </row>
    <row r="4" spans="2:98">
      <c r="B4" s="56" t="s">
        <v>181</v>
      </c>
      <c r="C4" s="77">
        <v>8602</v>
      </c>
    </row>
    <row r="6" spans="2:98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4"/>
    </row>
    <row r="7" spans="2:98" ht="26.25" customHeight="1">
      <c r="B7" s="202" t="s">
        <v>89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4"/>
    </row>
    <row r="8" spans="2:98" s="3" customFormat="1" ht="63">
      <c r="B8" s="22" t="s">
        <v>116</v>
      </c>
      <c r="C8" s="30" t="s">
        <v>43</v>
      </c>
      <c r="D8" s="30" t="s">
        <v>118</v>
      </c>
      <c r="E8" s="30" t="s">
        <v>117</v>
      </c>
      <c r="F8" s="30" t="s">
        <v>61</v>
      </c>
      <c r="G8" s="30" t="s">
        <v>101</v>
      </c>
      <c r="H8" s="30" t="s">
        <v>232</v>
      </c>
      <c r="I8" s="30" t="s">
        <v>231</v>
      </c>
      <c r="J8" s="30" t="s">
        <v>110</v>
      </c>
      <c r="K8" s="30" t="s">
        <v>57</v>
      </c>
      <c r="L8" s="30" t="s">
        <v>182</v>
      </c>
      <c r="M8" s="31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239</v>
      </c>
      <c r="I9" s="32"/>
      <c r="J9" s="32" t="s">
        <v>235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29</v>
      </c>
      <c r="C11" s="121"/>
      <c r="D11" s="121"/>
      <c r="E11" s="121"/>
      <c r="F11" s="121"/>
      <c r="G11" s="121"/>
      <c r="H11" s="123"/>
      <c r="I11" s="123"/>
      <c r="J11" s="123">
        <v>8.9730499999999971</v>
      </c>
      <c r="K11" s="121"/>
      <c r="L11" s="122">
        <f>J11/$J$11</f>
        <v>1</v>
      </c>
      <c r="M11" s="122">
        <f>J11/'סכום נכסי הקרן'!$C$42</f>
        <v>1.0411325000828054E-4</v>
      </c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CT11" s="95"/>
    </row>
    <row r="12" spans="2:98" s="95" customFormat="1" ht="17.25" customHeight="1">
      <c r="B12" s="124" t="s">
        <v>229</v>
      </c>
      <c r="C12" s="121"/>
      <c r="D12" s="121"/>
      <c r="E12" s="121"/>
      <c r="F12" s="121"/>
      <c r="G12" s="121"/>
      <c r="H12" s="123"/>
      <c r="I12" s="123"/>
      <c r="J12" s="123">
        <v>8.9730499999999971</v>
      </c>
      <c r="K12" s="121"/>
      <c r="L12" s="122">
        <f t="shared" ref="L12:L15" si="0">J12/$J$11</f>
        <v>1</v>
      </c>
      <c r="M12" s="122">
        <f>J12/'סכום נכסי הקרן'!$C$42</f>
        <v>1.0411325000828054E-4</v>
      </c>
    </row>
    <row r="13" spans="2:98">
      <c r="B13" s="98" t="s">
        <v>229</v>
      </c>
      <c r="C13" s="81"/>
      <c r="D13" s="81"/>
      <c r="E13" s="81"/>
      <c r="F13" s="81"/>
      <c r="G13" s="81"/>
      <c r="H13" s="89"/>
      <c r="I13" s="89"/>
      <c r="J13" s="89">
        <v>8.9730499999999971</v>
      </c>
      <c r="K13" s="81"/>
      <c r="L13" s="90">
        <f t="shared" si="0"/>
        <v>1</v>
      </c>
      <c r="M13" s="90">
        <f>J13/'סכום נכסי הקרן'!$C$42</f>
        <v>1.0411325000828054E-4</v>
      </c>
    </row>
    <row r="14" spans="2:98">
      <c r="B14" s="85" t="s">
        <v>963</v>
      </c>
      <c r="C14" s="79">
        <v>5992</v>
      </c>
      <c r="D14" s="92" t="s">
        <v>27</v>
      </c>
      <c r="E14" s="79" t="s">
        <v>940</v>
      </c>
      <c r="F14" s="92" t="s">
        <v>694</v>
      </c>
      <c r="G14" s="92" t="s">
        <v>164</v>
      </c>
      <c r="H14" s="86">
        <v>758.99999999999989</v>
      </c>
      <c r="I14" s="86">
        <v>0</v>
      </c>
      <c r="J14" s="86">
        <v>0</v>
      </c>
      <c r="K14" s="87">
        <v>2.7802197802197797E-5</v>
      </c>
      <c r="L14" s="87">
        <f t="shared" si="0"/>
        <v>0</v>
      </c>
      <c r="M14" s="87">
        <f>J14/'סכום נכסי הקרן'!$C$42</f>
        <v>0</v>
      </c>
    </row>
    <row r="15" spans="2:98">
      <c r="B15" s="85" t="s">
        <v>965</v>
      </c>
      <c r="C15" s="79" t="s">
        <v>966</v>
      </c>
      <c r="D15" s="92" t="s">
        <v>27</v>
      </c>
      <c r="E15" s="79" t="s">
        <v>957</v>
      </c>
      <c r="F15" s="92" t="s">
        <v>555</v>
      </c>
      <c r="G15" s="92" t="s">
        <v>163</v>
      </c>
      <c r="H15" s="86">
        <v>154.57999999999998</v>
      </c>
      <c r="I15" s="86">
        <v>1600.441</v>
      </c>
      <c r="J15" s="86">
        <v>8.9730499999999971</v>
      </c>
      <c r="K15" s="87">
        <v>1.576522552610999E-5</v>
      </c>
      <c r="L15" s="87">
        <f t="shared" si="0"/>
        <v>1</v>
      </c>
      <c r="M15" s="87">
        <f>J15/'סכום נכסי הקרן'!$C$42</f>
        <v>1.0411325000828054E-4</v>
      </c>
    </row>
    <row r="16" spans="2:98">
      <c r="B16" s="82"/>
      <c r="C16" s="79"/>
      <c r="D16" s="79"/>
      <c r="E16" s="79"/>
      <c r="F16" s="79"/>
      <c r="G16" s="79"/>
      <c r="H16" s="86"/>
      <c r="I16" s="86"/>
      <c r="J16" s="79"/>
      <c r="K16" s="79"/>
      <c r="L16" s="87"/>
      <c r="M16" s="79"/>
    </row>
    <row r="17" spans="2:1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2:1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2:13">
      <c r="B19" s="94" t="s">
        <v>247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2:13">
      <c r="B20" s="94" t="s">
        <v>112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2:13">
      <c r="B21" s="94" t="s">
        <v>230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</row>
    <row r="22" spans="2:13">
      <c r="B22" s="94" t="s">
        <v>238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</row>
    <row r="23" spans="2:1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</row>
    <row r="25" spans="2:1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</row>
    <row r="26" spans="2:1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</row>
    <row r="28" spans="2:1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2:1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2:1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</row>
    <row r="42" spans="2:1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</row>
    <row r="45" spans="2:1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</row>
    <row r="46" spans="2:1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2:1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</row>
    <row r="49" spans="2:1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</row>
    <row r="50" spans="2:13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</row>
    <row r="51" spans="2:13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</row>
    <row r="52" spans="2:13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</row>
    <row r="53" spans="2:13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2:13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2:13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2:1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2:1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2:1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2:1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2:1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2:1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2:1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2:1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2:1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2:1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</row>
    <row r="66" spans="2:1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</row>
    <row r="67" spans="2:1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</row>
    <row r="68" spans="2:1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</row>
    <row r="69" spans="2:1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</row>
    <row r="70" spans="2:1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</row>
    <row r="71" spans="2:1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</row>
    <row r="72" spans="2:1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</row>
    <row r="73" spans="2:1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</row>
    <row r="74" spans="2:1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2:1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2:1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2:1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2:1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2:1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2:1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2:1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2:1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</row>
    <row r="84" spans="2:1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</row>
    <row r="85" spans="2:1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</row>
    <row r="86" spans="2:1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</row>
    <row r="87" spans="2:1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</row>
    <row r="88" spans="2:1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</row>
    <row r="89" spans="2:1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</row>
    <row r="90" spans="2:1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</row>
    <row r="91" spans="2:1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</row>
    <row r="92" spans="2:1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</row>
    <row r="93" spans="2:1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</row>
    <row r="94" spans="2:1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</row>
    <row r="95" spans="2:1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</row>
    <row r="96" spans="2:1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</row>
    <row r="97" spans="2:1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2:1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2:1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2:1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2:1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2:1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</row>
    <row r="104" spans="2:1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2:1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2:1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2:1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</row>
    <row r="108" spans="2:1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</row>
    <row r="109" spans="2:1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</row>
    <row r="110" spans="2:1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</row>
    <row r="111" spans="2:1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</row>
    <row r="112" spans="2:1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</row>
    <row r="113" spans="2:1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</row>
    <row r="114" spans="2:1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2:1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179</v>
      </c>
      <c r="C1" s="77" t="s" vm="1">
        <v>248</v>
      </c>
    </row>
    <row r="2" spans="2:55">
      <c r="B2" s="56" t="s">
        <v>178</v>
      </c>
      <c r="C2" s="77" t="s">
        <v>249</v>
      </c>
    </row>
    <row r="3" spans="2:55">
      <c r="B3" s="56" t="s">
        <v>180</v>
      </c>
      <c r="C3" s="77" t="s">
        <v>250</v>
      </c>
    </row>
    <row r="4" spans="2:55">
      <c r="B4" s="56" t="s">
        <v>181</v>
      </c>
      <c r="C4" s="77">
        <v>8602</v>
      </c>
    </row>
    <row r="6" spans="2:55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55" ht="26.25" customHeight="1">
      <c r="B7" s="202" t="s">
        <v>96</v>
      </c>
      <c r="C7" s="203"/>
      <c r="D7" s="203"/>
      <c r="E7" s="203"/>
      <c r="F7" s="203"/>
      <c r="G7" s="203"/>
      <c r="H7" s="203"/>
      <c r="I7" s="203"/>
      <c r="J7" s="203"/>
      <c r="K7" s="204"/>
    </row>
    <row r="8" spans="2:55" s="3" customFormat="1" ht="78.75">
      <c r="B8" s="22" t="s">
        <v>116</v>
      </c>
      <c r="C8" s="30" t="s">
        <v>43</v>
      </c>
      <c r="D8" s="30" t="s">
        <v>101</v>
      </c>
      <c r="E8" s="30" t="s">
        <v>102</v>
      </c>
      <c r="F8" s="30" t="s">
        <v>232</v>
      </c>
      <c r="G8" s="30" t="s">
        <v>231</v>
      </c>
      <c r="H8" s="30" t="s">
        <v>110</v>
      </c>
      <c r="I8" s="30" t="s">
        <v>57</v>
      </c>
      <c r="J8" s="30" t="s">
        <v>182</v>
      </c>
      <c r="K8" s="31" t="s">
        <v>184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239</v>
      </c>
      <c r="G9" s="32"/>
      <c r="H9" s="32" t="s">
        <v>235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4" t="s">
        <v>112</v>
      </c>
      <c r="C12" s="78"/>
      <c r="D12" s="78"/>
      <c r="E12" s="78"/>
      <c r="F12" s="78"/>
      <c r="G12" s="78"/>
      <c r="H12" s="78"/>
      <c r="I12" s="78"/>
      <c r="J12" s="78"/>
      <c r="K12" s="78"/>
      <c r="V12" s="1"/>
    </row>
    <row r="13" spans="2:55">
      <c r="B13" s="94" t="s">
        <v>230</v>
      </c>
      <c r="C13" s="78"/>
      <c r="D13" s="78"/>
      <c r="E13" s="78"/>
      <c r="F13" s="78"/>
      <c r="G13" s="78"/>
      <c r="H13" s="78"/>
      <c r="I13" s="78"/>
      <c r="J13" s="78"/>
      <c r="K13" s="78"/>
      <c r="V13" s="1"/>
    </row>
    <row r="14" spans="2:55">
      <c r="B14" s="94" t="s">
        <v>238</v>
      </c>
      <c r="C14" s="78"/>
      <c r="D14" s="78"/>
      <c r="E14" s="78"/>
      <c r="F14" s="78"/>
      <c r="G14" s="78"/>
      <c r="H14" s="78"/>
      <c r="I14" s="78"/>
      <c r="J14" s="78"/>
      <c r="K14" s="78"/>
      <c r="V14" s="1"/>
    </row>
    <row r="15" spans="2:55">
      <c r="B15" s="78"/>
      <c r="C15" s="78"/>
      <c r="D15" s="78"/>
      <c r="E15" s="78"/>
      <c r="F15" s="78"/>
      <c r="G15" s="78"/>
      <c r="H15" s="78"/>
      <c r="I15" s="78"/>
      <c r="J15" s="78"/>
      <c r="K15" s="78"/>
      <c r="V15" s="1"/>
    </row>
    <row r="16" spans="2:55">
      <c r="B16" s="78"/>
      <c r="C16" s="78"/>
      <c r="D16" s="78"/>
      <c r="E16" s="78"/>
      <c r="F16" s="78"/>
      <c r="G16" s="78"/>
      <c r="H16" s="78"/>
      <c r="I16" s="78"/>
      <c r="J16" s="78"/>
      <c r="K16" s="78"/>
      <c r="V16" s="1"/>
    </row>
    <row r="17" spans="2:22">
      <c r="B17" s="78"/>
      <c r="C17" s="78"/>
      <c r="D17" s="78"/>
      <c r="E17" s="78"/>
      <c r="F17" s="78"/>
      <c r="G17" s="78"/>
      <c r="H17" s="78"/>
      <c r="I17" s="78"/>
      <c r="J17" s="78"/>
      <c r="K17" s="78"/>
      <c r="V17" s="1"/>
    </row>
    <row r="18" spans="2:22">
      <c r="B18" s="78"/>
      <c r="C18" s="78"/>
      <c r="D18" s="78"/>
      <c r="E18" s="78"/>
      <c r="F18" s="78"/>
      <c r="G18" s="78"/>
      <c r="H18" s="78"/>
      <c r="I18" s="78"/>
      <c r="J18" s="78"/>
      <c r="K18" s="78"/>
      <c r="V18" s="1"/>
    </row>
    <row r="19" spans="2:22">
      <c r="B19" s="78"/>
      <c r="C19" s="78"/>
      <c r="D19" s="78"/>
      <c r="E19" s="78"/>
      <c r="F19" s="78"/>
      <c r="G19" s="78"/>
      <c r="H19" s="78"/>
      <c r="I19" s="78"/>
      <c r="J19" s="78"/>
      <c r="K19" s="78"/>
      <c r="V19" s="1"/>
    </row>
    <row r="20" spans="2:22">
      <c r="B20" s="78"/>
      <c r="C20" s="78"/>
      <c r="D20" s="78"/>
      <c r="E20" s="78"/>
      <c r="F20" s="78"/>
      <c r="G20" s="78"/>
      <c r="H20" s="78"/>
      <c r="I20" s="78"/>
      <c r="J20" s="78"/>
      <c r="K20" s="78"/>
      <c r="V20" s="1"/>
    </row>
    <row r="21" spans="2:22">
      <c r="B21" s="78"/>
      <c r="C21" s="78"/>
      <c r="D21" s="78"/>
      <c r="E21" s="78"/>
      <c r="F21" s="78"/>
      <c r="G21" s="78"/>
      <c r="H21" s="78"/>
      <c r="I21" s="78"/>
      <c r="J21" s="78"/>
      <c r="K21" s="78"/>
      <c r="V21" s="1"/>
    </row>
    <row r="22" spans="2:22" ht="16.5" customHeight="1">
      <c r="B22" s="78"/>
      <c r="C22" s="78"/>
      <c r="D22" s="78"/>
      <c r="E22" s="78"/>
      <c r="F22" s="78"/>
      <c r="G22" s="78"/>
      <c r="H22" s="78"/>
      <c r="I22" s="78"/>
      <c r="J22" s="78"/>
      <c r="K22" s="78"/>
      <c r="V22" s="1"/>
    </row>
    <row r="23" spans="2:22" ht="16.5" customHeight="1">
      <c r="B23" s="78"/>
      <c r="C23" s="78"/>
      <c r="D23" s="78"/>
      <c r="E23" s="78"/>
      <c r="F23" s="78"/>
      <c r="G23" s="78"/>
      <c r="H23" s="78"/>
      <c r="I23" s="78"/>
      <c r="J23" s="78"/>
      <c r="K23" s="78"/>
      <c r="V23" s="1"/>
    </row>
    <row r="24" spans="2:22" ht="16.5" customHeight="1">
      <c r="B24" s="78"/>
      <c r="C24" s="78"/>
      <c r="D24" s="78"/>
      <c r="E24" s="78"/>
      <c r="F24" s="78"/>
      <c r="G24" s="78"/>
      <c r="H24" s="78"/>
      <c r="I24" s="78"/>
      <c r="J24" s="78"/>
      <c r="K24" s="78"/>
      <c r="V24" s="1"/>
    </row>
    <row r="25" spans="2:22">
      <c r="B25" s="78"/>
      <c r="C25" s="78"/>
      <c r="D25" s="78"/>
      <c r="E25" s="78"/>
      <c r="F25" s="78"/>
      <c r="G25" s="78"/>
      <c r="H25" s="78"/>
      <c r="I25" s="78"/>
      <c r="J25" s="78"/>
      <c r="K25" s="78"/>
      <c r="V25" s="1"/>
    </row>
    <row r="26" spans="2:22">
      <c r="B26" s="78"/>
      <c r="C26" s="78"/>
      <c r="D26" s="78"/>
      <c r="E26" s="78"/>
      <c r="F26" s="78"/>
      <c r="G26" s="78"/>
      <c r="H26" s="78"/>
      <c r="I26" s="78"/>
      <c r="J26" s="78"/>
      <c r="K26" s="78"/>
      <c r="V26" s="1"/>
    </row>
    <row r="27" spans="2:22">
      <c r="B27" s="78"/>
      <c r="C27" s="78"/>
      <c r="D27" s="78"/>
      <c r="E27" s="78"/>
      <c r="F27" s="78"/>
      <c r="G27" s="78"/>
      <c r="H27" s="78"/>
      <c r="I27" s="78"/>
      <c r="J27" s="78"/>
      <c r="K27" s="78"/>
      <c r="V27" s="1"/>
    </row>
    <row r="28" spans="2:22">
      <c r="B28" s="78"/>
      <c r="C28" s="78"/>
      <c r="D28" s="78"/>
      <c r="E28" s="78"/>
      <c r="F28" s="78"/>
      <c r="G28" s="78"/>
      <c r="H28" s="78"/>
      <c r="I28" s="78"/>
      <c r="J28" s="78"/>
      <c r="K28" s="78"/>
      <c r="V28" s="1"/>
    </row>
    <row r="29" spans="2:22">
      <c r="B29" s="78"/>
      <c r="C29" s="78"/>
      <c r="D29" s="78"/>
      <c r="E29" s="78"/>
      <c r="F29" s="78"/>
      <c r="G29" s="78"/>
      <c r="H29" s="78"/>
      <c r="I29" s="78"/>
      <c r="J29" s="78"/>
      <c r="K29" s="78"/>
      <c r="V29" s="1"/>
    </row>
    <row r="30" spans="2:22">
      <c r="B30" s="78"/>
      <c r="C30" s="78"/>
      <c r="D30" s="78"/>
      <c r="E30" s="78"/>
      <c r="F30" s="78"/>
      <c r="G30" s="78"/>
      <c r="H30" s="78"/>
      <c r="I30" s="78"/>
      <c r="J30" s="78"/>
      <c r="K30" s="78"/>
      <c r="V30" s="1"/>
    </row>
    <row r="31" spans="2:22">
      <c r="B31" s="78"/>
      <c r="C31" s="78"/>
      <c r="D31" s="78"/>
      <c r="E31" s="78"/>
      <c r="F31" s="78"/>
      <c r="G31" s="78"/>
      <c r="H31" s="78"/>
      <c r="I31" s="78"/>
      <c r="J31" s="78"/>
      <c r="K31" s="78"/>
      <c r="V31" s="1"/>
    </row>
    <row r="32" spans="2:22">
      <c r="B32" s="78"/>
      <c r="C32" s="78"/>
      <c r="D32" s="78"/>
      <c r="E32" s="78"/>
      <c r="F32" s="78"/>
      <c r="G32" s="78"/>
      <c r="H32" s="78"/>
      <c r="I32" s="78"/>
      <c r="J32" s="78"/>
      <c r="K32" s="78"/>
      <c r="V32" s="1"/>
    </row>
    <row r="33" spans="2:22">
      <c r="B33" s="78"/>
      <c r="C33" s="78"/>
      <c r="D33" s="78"/>
      <c r="E33" s="78"/>
      <c r="F33" s="78"/>
      <c r="G33" s="78"/>
      <c r="H33" s="78"/>
      <c r="I33" s="78"/>
      <c r="J33" s="78"/>
      <c r="K33" s="78"/>
      <c r="V33" s="1"/>
    </row>
    <row r="34" spans="2:22">
      <c r="B34" s="78"/>
      <c r="C34" s="78"/>
      <c r="D34" s="78"/>
      <c r="E34" s="78"/>
      <c r="F34" s="78"/>
      <c r="G34" s="78"/>
      <c r="H34" s="78"/>
      <c r="I34" s="78"/>
      <c r="J34" s="78"/>
      <c r="K34" s="78"/>
      <c r="V34" s="1"/>
    </row>
    <row r="35" spans="2:22">
      <c r="B35" s="78"/>
      <c r="C35" s="78"/>
      <c r="D35" s="78"/>
      <c r="E35" s="78"/>
      <c r="F35" s="78"/>
      <c r="G35" s="78"/>
      <c r="H35" s="78"/>
      <c r="I35" s="78"/>
      <c r="J35" s="78"/>
      <c r="K35" s="78"/>
      <c r="V35" s="1"/>
    </row>
    <row r="36" spans="2:22">
      <c r="B36" s="78"/>
      <c r="C36" s="78"/>
      <c r="D36" s="78"/>
      <c r="E36" s="78"/>
      <c r="F36" s="78"/>
      <c r="G36" s="78"/>
      <c r="H36" s="78"/>
      <c r="I36" s="78"/>
      <c r="J36" s="78"/>
      <c r="K36" s="78"/>
      <c r="V36" s="1"/>
    </row>
    <row r="37" spans="2:22">
      <c r="B37" s="78"/>
      <c r="C37" s="78"/>
      <c r="D37" s="78"/>
      <c r="E37" s="78"/>
      <c r="F37" s="78"/>
      <c r="G37" s="78"/>
      <c r="H37" s="78"/>
      <c r="I37" s="78"/>
      <c r="J37" s="78"/>
      <c r="K37" s="78"/>
      <c r="V37" s="1"/>
    </row>
    <row r="38" spans="2:22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22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22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22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22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22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22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22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22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22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22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A11" sqref="A11:XFD16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85546875" style="2" bestFit="1" customWidth="1"/>
    <col min="4" max="4" width="15.7109375" style="2" bestFit="1" customWidth="1"/>
    <col min="5" max="5" width="9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179</v>
      </c>
      <c r="C1" s="77" t="s" vm="1">
        <v>248</v>
      </c>
    </row>
    <row r="2" spans="2:59">
      <c r="B2" s="56" t="s">
        <v>178</v>
      </c>
      <c r="C2" s="77" t="s">
        <v>249</v>
      </c>
    </row>
    <row r="3" spans="2:59">
      <c r="B3" s="56" t="s">
        <v>180</v>
      </c>
      <c r="C3" s="77" t="s">
        <v>250</v>
      </c>
    </row>
    <row r="4" spans="2:59">
      <c r="B4" s="56" t="s">
        <v>181</v>
      </c>
      <c r="C4" s="77">
        <v>8602</v>
      </c>
    </row>
    <row r="6" spans="2:59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59" ht="26.25" customHeight="1">
      <c r="B7" s="202" t="s">
        <v>97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</row>
    <row r="8" spans="2:59" s="3" customFormat="1" ht="78.75">
      <c r="B8" s="22" t="s">
        <v>116</v>
      </c>
      <c r="C8" s="30" t="s">
        <v>43</v>
      </c>
      <c r="D8" s="30" t="s">
        <v>61</v>
      </c>
      <c r="E8" s="30" t="s">
        <v>101</v>
      </c>
      <c r="F8" s="30" t="s">
        <v>102</v>
      </c>
      <c r="G8" s="30" t="s">
        <v>232</v>
      </c>
      <c r="H8" s="30" t="s">
        <v>231</v>
      </c>
      <c r="I8" s="30" t="s">
        <v>110</v>
      </c>
      <c r="J8" s="30" t="s">
        <v>57</v>
      </c>
      <c r="K8" s="30" t="s">
        <v>182</v>
      </c>
      <c r="L8" s="31" t="s">
        <v>184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239</v>
      </c>
      <c r="H9" s="16"/>
      <c r="I9" s="16" t="s">
        <v>235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134" customFormat="1" ht="18" customHeight="1">
      <c r="B11" s="120" t="s">
        <v>46</v>
      </c>
      <c r="C11" s="121"/>
      <c r="D11" s="121"/>
      <c r="E11" s="121"/>
      <c r="F11" s="121"/>
      <c r="G11" s="123"/>
      <c r="H11" s="125"/>
      <c r="I11" s="125">
        <v>3.7383177570093464E-6</v>
      </c>
      <c r="J11" s="121"/>
      <c r="K11" s="122">
        <f>I11/$I$11</f>
        <v>1</v>
      </c>
      <c r="L11" s="122">
        <f>I11/'סכום נכסי הקרן'!$C$42</f>
        <v>4.3375263845170675E-11</v>
      </c>
      <c r="M11" s="132"/>
      <c r="N11" s="132"/>
      <c r="O11" s="132"/>
      <c r="P11" s="132"/>
      <c r="BG11" s="132"/>
    </row>
    <row r="12" spans="2:59" s="132" customFormat="1" ht="21" customHeight="1">
      <c r="B12" s="124" t="s">
        <v>967</v>
      </c>
      <c r="C12" s="121"/>
      <c r="D12" s="121"/>
      <c r="E12" s="121"/>
      <c r="F12" s="121"/>
      <c r="G12" s="123"/>
      <c r="H12" s="125"/>
      <c r="I12" s="125">
        <v>3.7383177570093464E-6</v>
      </c>
      <c r="J12" s="121"/>
      <c r="K12" s="122">
        <f t="shared" ref="K12:K13" si="0">I12/$I$11</f>
        <v>1</v>
      </c>
      <c r="L12" s="122">
        <f>I12/'סכום נכסי הקרן'!$C$42</f>
        <v>4.3375263845170675E-11</v>
      </c>
    </row>
    <row r="13" spans="2:59" s="133" customFormat="1">
      <c r="B13" s="82" t="s">
        <v>968</v>
      </c>
      <c r="C13" s="79" t="s">
        <v>969</v>
      </c>
      <c r="D13" s="92" t="s">
        <v>970</v>
      </c>
      <c r="E13" s="92" t="s">
        <v>164</v>
      </c>
      <c r="F13" s="105">
        <v>41546</v>
      </c>
      <c r="G13" s="86">
        <v>26.749999999999996</v>
      </c>
      <c r="H13" s="88">
        <v>1E-4</v>
      </c>
      <c r="I13" s="88">
        <f>H13/G13</f>
        <v>3.7383177570093464E-6</v>
      </c>
      <c r="J13" s="87">
        <v>0</v>
      </c>
      <c r="K13" s="87">
        <f t="shared" si="0"/>
        <v>1</v>
      </c>
      <c r="L13" s="142">
        <f>I13/'סכום נכסי הקרן'!$C$42</f>
        <v>4.3375263845170675E-11</v>
      </c>
    </row>
    <row r="14" spans="2:59" s="133" customFormat="1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9" s="133" customForma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9" s="133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</row>
    <row r="17" spans="2:12">
      <c r="B17" s="115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2:12">
      <c r="B18" s="115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2:12">
      <c r="B19" s="115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12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12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12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12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12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12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12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12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12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12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12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12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12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</row>
    <row r="112" spans="2:12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</row>
    <row r="113" spans="2:12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84</v>
      </c>
      <c r="C6" s="13" t="s">
        <v>43</v>
      </c>
      <c r="E6" s="13" t="s">
        <v>117</v>
      </c>
      <c r="I6" s="13" t="s">
        <v>15</v>
      </c>
      <c r="J6" s="13" t="s">
        <v>62</v>
      </c>
      <c r="M6" s="13" t="s">
        <v>101</v>
      </c>
      <c r="Q6" s="13" t="s">
        <v>17</v>
      </c>
      <c r="R6" s="13" t="s">
        <v>19</v>
      </c>
      <c r="U6" s="13" t="s">
        <v>60</v>
      </c>
      <c r="W6" s="14" t="s">
        <v>56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86</v>
      </c>
      <c r="C8" s="30" t="s">
        <v>43</v>
      </c>
      <c r="D8" s="30" t="s">
        <v>119</v>
      </c>
      <c r="I8" s="30" t="s">
        <v>15</v>
      </c>
      <c r="J8" s="30" t="s">
        <v>62</v>
      </c>
      <c r="K8" s="30" t="s">
        <v>102</v>
      </c>
      <c r="L8" s="30" t="s">
        <v>18</v>
      </c>
      <c r="M8" s="30" t="s">
        <v>101</v>
      </c>
      <c r="Q8" s="30" t="s">
        <v>17</v>
      </c>
      <c r="R8" s="30" t="s">
        <v>19</v>
      </c>
      <c r="S8" s="30" t="s">
        <v>0</v>
      </c>
      <c r="T8" s="30" t="s">
        <v>105</v>
      </c>
      <c r="U8" s="30" t="s">
        <v>60</v>
      </c>
      <c r="V8" s="30" t="s">
        <v>57</v>
      </c>
      <c r="W8" s="31" t="s">
        <v>111</v>
      </c>
    </row>
    <row r="9" spans="2:25" ht="31.5">
      <c r="B9" s="48" t="str">
        <f>'תעודות חוב מסחריות '!B7:T7</f>
        <v>2. תעודות חוב מסחריות</v>
      </c>
      <c r="C9" s="13" t="s">
        <v>43</v>
      </c>
      <c r="D9" s="13" t="s">
        <v>119</v>
      </c>
      <c r="E9" s="41" t="s">
        <v>117</v>
      </c>
      <c r="G9" s="13" t="s">
        <v>61</v>
      </c>
      <c r="I9" s="13" t="s">
        <v>15</v>
      </c>
      <c r="J9" s="13" t="s">
        <v>62</v>
      </c>
      <c r="K9" s="13" t="s">
        <v>102</v>
      </c>
      <c r="L9" s="13" t="s">
        <v>18</v>
      </c>
      <c r="M9" s="13" t="s">
        <v>101</v>
      </c>
      <c r="Q9" s="13" t="s">
        <v>17</v>
      </c>
      <c r="R9" s="13" t="s">
        <v>19</v>
      </c>
      <c r="S9" s="13" t="s">
        <v>0</v>
      </c>
      <c r="T9" s="13" t="s">
        <v>105</v>
      </c>
      <c r="U9" s="13" t="s">
        <v>60</v>
      </c>
      <c r="V9" s="13" t="s">
        <v>57</v>
      </c>
      <c r="W9" s="38" t="s">
        <v>111</v>
      </c>
    </row>
    <row r="10" spans="2:25" ht="31.5">
      <c r="B10" s="48" t="str">
        <f>'אג"ח קונצרני'!B7:U7</f>
        <v>3. אג"ח קונצרני</v>
      </c>
      <c r="C10" s="30" t="s">
        <v>43</v>
      </c>
      <c r="D10" s="13" t="s">
        <v>119</v>
      </c>
      <c r="E10" s="41" t="s">
        <v>117</v>
      </c>
      <c r="G10" s="30" t="s">
        <v>61</v>
      </c>
      <c r="I10" s="30" t="s">
        <v>15</v>
      </c>
      <c r="J10" s="30" t="s">
        <v>62</v>
      </c>
      <c r="K10" s="30" t="s">
        <v>102</v>
      </c>
      <c r="L10" s="30" t="s">
        <v>18</v>
      </c>
      <c r="M10" s="30" t="s">
        <v>101</v>
      </c>
      <c r="Q10" s="30" t="s">
        <v>17</v>
      </c>
      <c r="R10" s="30" t="s">
        <v>19</v>
      </c>
      <c r="S10" s="30" t="s">
        <v>0</v>
      </c>
      <c r="T10" s="30" t="s">
        <v>105</v>
      </c>
      <c r="U10" s="30" t="s">
        <v>60</v>
      </c>
      <c r="V10" s="13" t="s">
        <v>57</v>
      </c>
      <c r="W10" s="31" t="s">
        <v>111</v>
      </c>
    </row>
    <row r="11" spans="2:25" ht="31.5">
      <c r="B11" s="48" t="str">
        <f>מניות!B7</f>
        <v>4. מניות</v>
      </c>
      <c r="C11" s="30" t="s">
        <v>43</v>
      </c>
      <c r="D11" s="13" t="s">
        <v>119</v>
      </c>
      <c r="E11" s="41" t="s">
        <v>117</v>
      </c>
      <c r="H11" s="30" t="s">
        <v>101</v>
      </c>
      <c r="S11" s="30" t="s">
        <v>0</v>
      </c>
      <c r="T11" s="13" t="s">
        <v>105</v>
      </c>
      <c r="U11" s="13" t="s">
        <v>60</v>
      </c>
      <c r="V11" s="13" t="s">
        <v>57</v>
      </c>
      <c r="W11" s="14" t="s">
        <v>111</v>
      </c>
    </row>
    <row r="12" spans="2:25" ht="31.5">
      <c r="B12" s="48" t="str">
        <f>'תעודות סל'!B7:N7</f>
        <v>5. תעודות סל</v>
      </c>
      <c r="C12" s="30" t="s">
        <v>43</v>
      </c>
      <c r="D12" s="13" t="s">
        <v>119</v>
      </c>
      <c r="E12" s="41" t="s">
        <v>117</v>
      </c>
      <c r="H12" s="30" t="s">
        <v>101</v>
      </c>
      <c r="S12" s="30" t="s">
        <v>0</v>
      </c>
      <c r="T12" s="30" t="s">
        <v>105</v>
      </c>
      <c r="U12" s="30" t="s">
        <v>60</v>
      </c>
      <c r="V12" s="30" t="s">
        <v>57</v>
      </c>
      <c r="W12" s="31" t="s">
        <v>111</v>
      </c>
    </row>
    <row r="13" spans="2:25" ht="31.5">
      <c r="B13" s="48" t="str">
        <f>'קרנות נאמנות'!B7:O7</f>
        <v>6. קרנות נאמנות</v>
      </c>
      <c r="C13" s="30" t="s">
        <v>43</v>
      </c>
      <c r="D13" s="30" t="s">
        <v>119</v>
      </c>
      <c r="G13" s="30" t="s">
        <v>61</v>
      </c>
      <c r="H13" s="30" t="s">
        <v>101</v>
      </c>
      <c r="S13" s="30" t="s">
        <v>0</v>
      </c>
      <c r="T13" s="30" t="s">
        <v>105</v>
      </c>
      <c r="U13" s="30" t="s">
        <v>60</v>
      </c>
      <c r="V13" s="30" t="s">
        <v>57</v>
      </c>
      <c r="W13" s="31" t="s">
        <v>111</v>
      </c>
    </row>
    <row r="14" spans="2:25" ht="31.5">
      <c r="B14" s="48" t="str">
        <f>'כתבי אופציה'!B7:L7</f>
        <v>7. כתבי אופציה</v>
      </c>
      <c r="C14" s="30" t="s">
        <v>43</v>
      </c>
      <c r="D14" s="30" t="s">
        <v>119</v>
      </c>
      <c r="G14" s="30" t="s">
        <v>61</v>
      </c>
      <c r="H14" s="30" t="s">
        <v>101</v>
      </c>
      <c r="S14" s="30" t="s">
        <v>0</v>
      </c>
      <c r="T14" s="30" t="s">
        <v>105</v>
      </c>
      <c r="U14" s="30" t="s">
        <v>60</v>
      </c>
      <c r="V14" s="30" t="s">
        <v>57</v>
      </c>
      <c r="W14" s="31" t="s">
        <v>111</v>
      </c>
    </row>
    <row r="15" spans="2:25" ht="31.5">
      <c r="B15" s="48" t="str">
        <f>אופציות!B7</f>
        <v>8. אופציות</v>
      </c>
      <c r="C15" s="30" t="s">
        <v>43</v>
      </c>
      <c r="D15" s="30" t="s">
        <v>119</v>
      </c>
      <c r="G15" s="30" t="s">
        <v>61</v>
      </c>
      <c r="H15" s="30" t="s">
        <v>101</v>
      </c>
      <c r="S15" s="30" t="s">
        <v>0</v>
      </c>
      <c r="T15" s="30" t="s">
        <v>105</v>
      </c>
      <c r="U15" s="30" t="s">
        <v>60</v>
      </c>
      <c r="V15" s="30" t="s">
        <v>57</v>
      </c>
      <c r="W15" s="31" t="s">
        <v>111</v>
      </c>
    </row>
    <row r="16" spans="2:25" ht="31.5">
      <c r="B16" s="48" t="str">
        <f>'חוזים עתידיים'!B7:I7</f>
        <v>9. חוזים עתידיים</v>
      </c>
      <c r="C16" s="30" t="s">
        <v>43</v>
      </c>
      <c r="D16" s="30" t="s">
        <v>119</v>
      </c>
      <c r="G16" s="30" t="s">
        <v>61</v>
      </c>
      <c r="H16" s="30" t="s">
        <v>101</v>
      </c>
      <c r="S16" s="30" t="s">
        <v>0</v>
      </c>
      <c r="T16" s="31" t="s">
        <v>105</v>
      </c>
    </row>
    <row r="17" spans="2:25" ht="31.5">
      <c r="B17" s="48" t="str">
        <f>'מוצרים מובנים'!B7:Q7</f>
        <v>10. מוצרים מובנים</v>
      </c>
      <c r="C17" s="30" t="s">
        <v>43</v>
      </c>
      <c r="F17" s="13" t="s">
        <v>48</v>
      </c>
      <c r="I17" s="30" t="s">
        <v>15</v>
      </c>
      <c r="J17" s="30" t="s">
        <v>62</v>
      </c>
      <c r="K17" s="30" t="s">
        <v>102</v>
      </c>
      <c r="L17" s="30" t="s">
        <v>18</v>
      </c>
      <c r="M17" s="30" t="s">
        <v>101</v>
      </c>
      <c r="Q17" s="30" t="s">
        <v>17</v>
      </c>
      <c r="R17" s="30" t="s">
        <v>19</v>
      </c>
      <c r="S17" s="30" t="s">
        <v>0</v>
      </c>
      <c r="T17" s="30" t="s">
        <v>105</v>
      </c>
      <c r="U17" s="30" t="s">
        <v>60</v>
      </c>
      <c r="V17" s="30" t="s">
        <v>57</v>
      </c>
      <c r="W17" s="31" t="s">
        <v>111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43</v>
      </c>
      <c r="I19" s="30" t="s">
        <v>15</v>
      </c>
      <c r="J19" s="30" t="s">
        <v>62</v>
      </c>
      <c r="K19" s="30" t="s">
        <v>102</v>
      </c>
      <c r="L19" s="30" t="s">
        <v>18</v>
      </c>
      <c r="M19" s="30" t="s">
        <v>101</v>
      </c>
      <c r="Q19" s="30" t="s">
        <v>17</v>
      </c>
      <c r="R19" s="30" t="s">
        <v>19</v>
      </c>
      <c r="S19" s="30" t="s">
        <v>0</v>
      </c>
      <c r="T19" s="30" t="s">
        <v>105</v>
      </c>
      <c r="U19" s="30" t="s">
        <v>110</v>
      </c>
      <c r="V19" s="30" t="s">
        <v>57</v>
      </c>
      <c r="W19" s="31" t="s">
        <v>111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43</v>
      </c>
      <c r="D20" s="41" t="s">
        <v>118</v>
      </c>
      <c r="E20" s="41" t="s">
        <v>117</v>
      </c>
      <c r="G20" s="30" t="s">
        <v>61</v>
      </c>
      <c r="I20" s="30" t="s">
        <v>15</v>
      </c>
      <c r="J20" s="30" t="s">
        <v>62</v>
      </c>
      <c r="K20" s="30" t="s">
        <v>102</v>
      </c>
      <c r="L20" s="30" t="s">
        <v>18</v>
      </c>
      <c r="M20" s="30" t="s">
        <v>101</v>
      </c>
      <c r="Q20" s="30" t="s">
        <v>17</v>
      </c>
      <c r="R20" s="30" t="s">
        <v>19</v>
      </c>
      <c r="S20" s="30" t="s">
        <v>0</v>
      </c>
      <c r="T20" s="30" t="s">
        <v>105</v>
      </c>
      <c r="U20" s="30" t="s">
        <v>110</v>
      </c>
      <c r="V20" s="30" t="s">
        <v>57</v>
      </c>
      <c r="W20" s="31" t="s">
        <v>111</v>
      </c>
    </row>
    <row r="21" spans="2:25" ht="31.5">
      <c r="B21" s="48" t="str">
        <f>'לא סחיר - אג"ח קונצרני'!B7:S7</f>
        <v>3. אג"ח קונצרני</v>
      </c>
      <c r="C21" s="30" t="s">
        <v>43</v>
      </c>
      <c r="D21" s="41" t="s">
        <v>118</v>
      </c>
      <c r="E21" s="41" t="s">
        <v>117</v>
      </c>
      <c r="G21" s="30" t="s">
        <v>61</v>
      </c>
      <c r="I21" s="30" t="s">
        <v>15</v>
      </c>
      <c r="J21" s="30" t="s">
        <v>62</v>
      </c>
      <c r="K21" s="30" t="s">
        <v>102</v>
      </c>
      <c r="L21" s="30" t="s">
        <v>18</v>
      </c>
      <c r="M21" s="30" t="s">
        <v>101</v>
      </c>
      <c r="Q21" s="30" t="s">
        <v>17</v>
      </c>
      <c r="R21" s="30" t="s">
        <v>19</v>
      </c>
      <c r="S21" s="30" t="s">
        <v>0</v>
      </c>
      <c r="T21" s="30" t="s">
        <v>105</v>
      </c>
      <c r="U21" s="30" t="s">
        <v>110</v>
      </c>
      <c r="V21" s="30" t="s">
        <v>57</v>
      </c>
      <c r="W21" s="31" t="s">
        <v>111</v>
      </c>
    </row>
    <row r="22" spans="2:25" ht="31.5">
      <c r="B22" s="48" t="str">
        <f>'לא סחיר - מניות'!B7:M7</f>
        <v>4. מניות</v>
      </c>
      <c r="C22" s="30" t="s">
        <v>43</v>
      </c>
      <c r="D22" s="41" t="s">
        <v>118</v>
      </c>
      <c r="E22" s="41" t="s">
        <v>117</v>
      </c>
      <c r="G22" s="30" t="s">
        <v>61</v>
      </c>
      <c r="H22" s="30" t="s">
        <v>101</v>
      </c>
      <c r="S22" s="30" t="s">
        <v>0</v>
      </c>
      <c r="T22" s="30" t="s">
        <v>105</v>
      </c>
      <c r="U22" s="30" t="s">
        <v>110</v>
      </c>
      <c r="V22" s="30" t="s">
        <v>57</v>
      </c>
      <c r="W22" s="31" t="s">
        <v>111</v>
      </c>
    </row>
    <row r="23" spans="2:25" ht="31.5">
      <c r="B23" s="48" t="str">
        <f>'לא סחיר - קרנות השקעה'!B7:K7</f>
        <v>5. קרנות השקעה</v>
      </c>
      <c r="C23" s="30" t="s">
        <v>43</v>
      </c>
      <c r="G23" s="30" t="s">
        <v>61</v>
      </c>
      <c r="H23" s="30" t="s">
        <v>101</v>
      </c>
      <c r="K23" s="30" t="s">
        <v>102</v>
      </c>
      <c r="S23" s="30" t="s">
        <v>0</v>
      </c>
      <c r="T23" s="30" t="s">
        <v>105</v>
      </c>
      <c r="U23" s="30" t="s">
        <v>110</v>
      </c>
      <c r="V23" s="30" t="s">
        <v>57</v>
      </c>
      <c r="W23" s="31" t="s">
        <v>111</v>
      </c>
    </row>
    <row r="24" spans="2:25" ht="31.5">
      <c r="B24" s="48" t="str">
        <f>'לא סחיר - כתבי אופציה'!B7:L7</f>
        <v>6. כתבי אופציה</v>
      </c>
      <c r="C24" s="30" t="s">
        <v>43</v>
      </c>
      <c r="G24" s="30" t="s">
        <v>61</v>
      </c>
      <c r="H24" s="30" t="s">
        <v>101</v>
      </c>
      <c r="K24" s="30" t="s">
        <v>102</v>
      </c>
      <c r="S24" s="30" t="s">
        <v>0</v>
      </c>
      <c r="T24" s="30" t="s">
        <v>105</v>
      </c>
      <c r="U24" s="30" t="s">
        <v>110</v>
      </c>
      <c r="V24" s="30" t="s">
        <v>57</v>
      </c>
      <c r="W24" s="31" t="s">
        <v>111</v>
      </c>
    </row>
    <row r="25" spans="2:25" ht="31.5">
      <c r="B25" s="48" t="str">
        <f>'לא סחיר - אופציות'!B7:L7</f>
        <v>7. אופציות</v>
      </c>
      <c r="C25" s="30" t="s">
        <v>43</v>
      </c>
      <c r="G25" s="30" t="s">
        <v>61</v>
      </c>
      <c r="H25" s="30" t="s">
        <v>101</v>
      </c>
      <c r="K25" s="30" t="s">
        <v>102</v>
      </c>
      <c r="S25" s="30" t="s">
        <v>0</v>
      </c>
      <c r="T25" s="30" t="s">
        <v>105</v>
      </c>
      <c r="U25" s="30" t="s">
        <v>110</v>
      </c>
      <c r="V25" s="30" t="s">
        <v>57</v>
      </c>
      <c r="W25" s="31" t="s">
        <v>111</v>
      </c>
    </row>
    <row r="26" spans="2:25" ht="31.5">
      <c r="B26" s="48" t="str">
        <f>'לא סחיר - חוזים עתידיים'!B7:K7</f>
        <v>8. חוזים עתידיים</v>
      </c>
      <c r="C26" s="30" t="s">
        <v>43</v>
      </c>
      <c r="G26" s="30" t="s">
        <v>61</v>
      </c>
      <c r="H26" s="30" t="s">
        <v>101</v>
      </c>
      <c r="K26" s="30" t="s">
        <v>102</v>
      </c>
      <c r="S26" s="30" t="s">
        <v>0</v>
      </c>
      <c r="T26" s="30" t="s">
        <v>105</v>
      </c>
      <c r="U26" s="30" t="s">
        <v>110</v>
      </c>
      <c r="V26" s="31" t="s">
        <v>111</v>
      </c>
    </row>
    <row r="27" spans="2:25" ht="31.5">
      <c r="B27" s="48" t="str">
        <f>'לא סחיר - מוצרים מובנים'!B7:Q7</f>
        <v>9. מוצרים מובנים</v>
      </c>
      <c r="C27" s="30" t="s">
        <v>43</v>
      </c>
      <c r="F27" s="30" t="s">
        <v>48</v>
      </c>
      <c r="I27" s="30" t="s">
        <v>15</v>
      </c>
      <c r="J27" s="30" t="s">
        <v>62</v>
      </c>
      <c r="K27" s="30" t="s">
        <v>102</v>
      </c>
      <c r="L27" s="30" t="s">
        <v>18</v>
      </c>
      <c r="M27" s="30" t="s">
        <v>101</v>
      </c>
      <c r="Q27" s="30" t="s">
        <v>17</v>
      </c>
      <c r="R27" s="30" t="s">
        <v>19</v>
      </c>
      <c r="S27" s="30" t="s">
        <v>0</v>
      </c>
      <c r="T27" s="30" t="s">
        <v>105</v>
      </c>
      <c r="U27" s="30" t="s">
        <v>110</v>
      </c>
      <c r="V27" s="30" t="s">
        <v>57</v>
      </c>
      <c r="W27" s="31" t="s">
        <v>111</v>
      </c>
    </row>
    <row r="28" spans="2:25" ht="31.5">
      <c r="B28" s="52" t="str">
        <f>הלוואות!B6</f>
        <v>1.ד. הלוואות:</v>
      </c>
      <c r="C28" s="30" t="s">
        <v>43</v>
      </c>
      <c r="I28" s="30" t="s">
        <v>15</v>
      </c>
      <c r="J28" s="30" t="s">
        <v>62</v>
      </c>
      <c r="L28" s="30" t="s">
        <v>18</v>
      </c>
      <c r="M28" s="30" t="s">
        <v>101</v>
      </c>
      <c r="Q28" s="13" t="s">
        <v>34</v>
      </c>
      <c r="R28" s="30" t="s">
        <v>19</v>
      </c>
      <c r="S28" s="30" t="s">
        <v>0</v>
      </c>
      <c r="T28" s="30" t="s">
        <v>105</v>
      </c>
      <c r="U28" s="30" t="s">
        <v>110</v>
      </c>
      <c r="V28" s="31" t="s">
        <v>111</v>
      </c>
    </row>
    <row r="29" spans="2:25" ht="47.25">
      <c r="B29" s="52" t="str">
        <f>'פקדונות מעל 3 חודשים'!B6:O6</f>
        <v>1.ה. פקדונות מעל 3 חודשים:</v>
      </c>
      <c r="C29" s="30" t="s">
        <v>43</v>
      </c>
      <c r="E29" s="30" t="s">
        <v>117</v>
      </c>
      <c r="I29" s="30" t="s">
        <v>15</v>
      </c>
      <c r="J29" s="30" t="s">
        <v>62</v>
      </c>
      <c r="L29" s="30" t="s">
        <v>18</v>
      </c>
      <c r="M29" s="30" t="s">
        <v>101</v>
      </c>
      <c r="O29" s="49" t="s">
        <v>50</v>
      </c>
      <c r="P29" s="50"/>
      <c r="R29" s="30" t="s">
        <v>19</v>
      </c>
      <c r="S29" s="30" t="s">
        <v>0</v>
      </c>
      <c r="T29" s="30" t="s">
        <v>105</v>
      </c>
      <c r="U29" s="30" t="s">
        <v>110</v>
      </c>
      <c r="V29" s="31" t="s">
        <v>111</v>
      </c>
    </row>
    <row r="30" spans="2:25" ht="63">
      <c r="B30" s="52" t="str">
        <f>'זכויות מקרקעין'!B6</f>
        <v>1. ו. זכויות במקרקעין:</v>
      </c>
      <c r="C30" s="13" t="s">
        <v>52</v>
      </c>
      <c r="N30" s="49" t="s">
        <v>85</v>
      </c>
      <c r="P30" s="50" t="s">
        <v>53</v>
      </c>
      <c r="U30" s="30" t="s">
        <v>110</v>
      </c>
      <c r="V30" s="14" t="s">
        <v>56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55</v>
      </c>
      <c r="R31" s="13" t="s">
        <v>51</v>
      </c>
      <c r="U31" s="30" t="s">
        <v>110</v>
      </c>
      <c r="V31" s="14" t="s">
        <v>56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107</v>
      </c>
      <c r="Y32" s="14" t="s">
        <v>106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179</v>
      </c>
      <c r="C1" s="77" t="s" vm="1">
        <v>248</v>
      </c>
    </row>
    <row r="2" spans="2:54">
      <c r="B2" s="56" t="s">
        <v>178</v>
      </c>
      <c r="C2" s="77" t="s">
        <v>249</v>
      </c>
    </row>
    <row r="3" spans="2:54">
      <c r="B3" s="56" t="s">
        <v>180</v>
      </c>
      <c r="C3" s="77" t="s">
        <v>250</v>
      </c>
    </row>
    <row r="4" spans="2:54">
      <c r="B4" s="56" t="s">
        <v>181</v>
      </c>
      <c r="C4" s="77">
        <v>8602</v>
      </c>
    </row>
    <row r="6" spans="2:54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4"/>
    </row>
    <row r="7" spans="2:54" ht="26.25" customHeight="1">
      <c r="B7" s="202" t="s">
        <v>98</v>
      </c>
      <c r="C7" s="203"/>
      <c r="D7" s="203"/>
      <c r="E7" s="203"/>
      <c r="F7" s="203"/>
      <c r="G7" s="203"/>
      <c r="H7" s="203"/>
      <c r="I7" s="203"/>
      <c r="J7" s="203"/>
      <c r="K7" s="203"/>
      <c r="L7" s="204"/>
    </row>
    <row r="8" spans="2:54" s="3" customFormat="1" ht="78.75">
      <c r="B8" s="22" t="s">
        <v>116</v>
      </c>
      <c r="C8" s="30" t="s">
        <v>43</v>
      </c>
      <c r="D8" s="30" t="s">
        <v>61</v>
      </c>
      <c r="E8" s="30" t="s">
        <v>101</v>
      </c>
      <c r="F8" s="30" t="s">
        <v>102</v>
      </c>
      <c r="G8" s="30" t="s">
        <v>232</v>
      </c>
      <c r="H8" s="30" t="s">
        <v>231</v>
      </c>
      <c r="I8" s="30" t="s">
        <v>110</v>
      </c>
      <c r="J8" s="30" t="s">
        <v>57</v>
      </c>
      <c r="K8" s="30" t="s">
        <v>182</v>
      </c>
      <c r="L8" s="31" t="s">
        <v>184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239</v>
      </c>
      <c r="H9" s="16"/>
      <c r="I9" s="16" t="s">
        <v>235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AZ11" s="1"/>
    </row>
    <row r="12" spans="2:54" ht="19.5" customHeight="1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</row>
    <row r="13" spans="2:54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2:54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</row>
    <row r="15" spans="2:54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</row>
    <row r="16" spans="2:54" s="7" customFormat="1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AZ16" s="1"/>
      <c r="BB16" s="1"/>
    </row>
    <row r="17" spans="2:54" s="7" customFormat="1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AZ17" s="1"/>
      <c r="BB17" s="1"/>
    </row>
    <row r="18" spans="2:54" s="7" customFormat="1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AZ18" s="1"/>
      <c r="BB18" s="1"/>
    </row>
    <row r="19" spans="2:54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2:54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2:54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2:54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</row>
    <row r="23" spans="2:54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</row>
    <row r="24" spans="2:54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2:54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</row>
    <row r="26" spans="2:54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</row>
    <row r="27" spans="2:54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</row>
    <row r="28" spans="2:54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</row>
    <row r="29" spans="2:54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</row>
    <row r="30" spans="2:5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</row>
    <row r="31" spans="2:5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2:54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2:12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</row>
    <row r="34" spans="2:12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</row>
    <row r="35" spans="2:12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</row>
    <row r="36" spans="2:12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</row>
    <row r="37" spans="2:12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</row>
    <row r="38" spans="2:12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</row>
    <row r="39" spans="2:12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</row>
    <row r="40" spans="2:12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2:12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</row>
    <row r="42" spans="2:12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2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</row>
    <row r="44" spans="2:12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</row>
    <row r="45" spans="2:12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</row>
    <row r="46" spans="2:12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</row>
    <row r="47" spans="2:12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</row>
    <row r="48" spans="2:12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</row>
    <row r="49" spans="2:12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2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</row>
    <row r="51" spans="2:12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</row>
    <row r="52" spans="2:12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</row>
    <row r="53" spans="2:12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</row>
    <row r="54" spans="2:12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</row>
    <row r="55" spans="2:12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</row>
    <row r="56" spans="2:12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2:12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2:12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2:12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</row>
    <row r="60" spans="2:12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</row>
    <row r="61" spans="2:12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</row>
    <row r="62" spans="2:12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</row>
    <row r="63" spans="2:12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</row>
    <row r="64" spans="2:12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</row>
    <row r="65" spans="2:12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</row>
    <row r="66" spans="2:12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</row>
    <row r="67" spans="2:12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</row>
    <row r="68" spans="2:12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</row>
    <row r="69" spans="2:12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</row>
    <row r="70" spans="2:12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</row>
    <row r="71" spans="2:12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</row>
    <row r="72" spans="2:12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2:12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2:12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2:12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2:12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2:12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2:12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2:12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2:12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2:12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2:12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2:12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2:12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2:12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2:12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2:12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2:12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2:12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2:12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2:12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2:12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2:12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2:12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2:12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2:12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2:12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2:12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2:12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2:12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2:12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  <row r="102" spans="2:12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</row>
    <row r="103" spans="2:12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</row>
    <row r="104" spans="2:12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</row>
    <row r="105" spans="2:12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</row>
    <row r="106" spans="2:12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</row>
    <row r="107" spans="2:12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</row>
    <row r="108" spans="2:12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</row>
    <row r="109" spans="2:12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2:12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A11" sqref="A11:XFD1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179</v>
      </c>
      <c r="C1" s="77" t="s" vm="1">
        <v>248</v>
      </c>
    </row>
    <row r="2" spans="2:51">
      <c r="B2" s="56" t="s">
        <v>178</v>
      </c>
      <c r="C2" s="77" t="s">
        <v>249</v>
      </c>
    </row>
    <row r="3" spans="2:51">
      <c r="B3" s="56" t="s">
        <v>180</v>
      </c>
      <c r="C3" s="77" t="s">
        <v>250</v>
      </c>
    </row>
    <row r="4" spans="2:51">
      <c r="B4" s="56" t="s">
        <v>181</v>
      </c>
      <c r="C4" s="77">
        <v>8602</v>
      </c>
    </row>
    <row r="6" spans="2:51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51" ht="26.25" customHeight="1">
      <c r="B7" s="202" t="s">
        <v>99</v>
      </c>
      <c r="C7" s="203"/>
      <c r="D7" s="203"/>
      <c r="E7" s="203"/>
      <c r="F7" s="203"/>
      <c r="G7" s="203"/>
      <c r="H7" s="203"/>
      <c r="I7" s="203"/>
      <c r="J7" s="203"/>
      <c r="K7" s="204"/>
    </row>
    <row r="8" spans="2:51" s="3" customFormat="1" ht="63">
      <c r="B8" s="22" t="s">
        <v>116</v>
      </c>
      <c r="C8" s="30" t="s">
        <v>43</v>
      </c>
      <c r="D8" s="30" t="s">
        <v>61</v>
      </c>
      <c r="E8" s="30" t="s">
        <v>101</v>
      </c>
      <c r="F8" s="30" t="s">
        <v>102</v>
      </c>
      <c r="G8" s="30" t="s">
        <v>232</v>
      </c>
      <c r="H8" s="30" t="s">
        <v>231</v>
      </c>
      <c r="I8" s="30" t="s">
        <v>110</v>
      </c>
      <c r="J8" s="30" t="s">
        <v>182</v>
      </c>
      <c r="K8" s="31" t="s">
        <v>184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239</v>
      </c>
      <c r="H9" s="16"/>
      <c r="I9" s="16" t="s">
        <v>235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20" t="s">
        <v>47</v>
      </c>
      <c r="C11" s="121"/>
      <c r="D11" s="121"/>
      <c r="E11" s="121"/>
      <c r="F11" s="121"/>
      <c r="G11" s="123"/>
      <c r="H11" s="125"/>
      <c r="I11" s="123">
        <v>-29.930819999999997</v>
      </c>
      <c r="J11" s="122">
        <f>I11/$I$11</f>
        <v>1</v>
      </c>
      <c r="K11" s="122">
        <f>I11/'סכום נכסי הקרן'!$C$42</f>
        <v>-3.472838049061182E-4</v>
      </c>
      <c r="AW11" s="95"/>
    </row>
    <row r="12" spans="2:51" s="95" customFormat="1" ht="19.5" customHeight="1">
      <c r="B12" s="124" t="s">
        <v>33</v>
      </c>
      <c r="C12" s="121"/>
      <c r="D12" s="121"/>
      <c r="E12" s="121"/>
      <c r="F12" s="121"/>
      <c r="G12" s="123"/>
      <c r="H12" s="125"/>
      <c r="I12" s="123">
        <v>-29.930819999999997</v>
      </c>
      <c r="J12" s="122">
        <f t="shared" ref="J12:J20" si="0">I12/$I$11</f>
        <v>1</v>
      </c>
      <c r="K12" s="122">
        <f>I12/'סכום נכסי הקרן'!$C$42</f>
        <v>-3.472838049061182E-4</v>
      </c>
    </row>
    <row r="13" spans="2:51">
      <c r="B13" s="98" t="s">
        <v>971</v>
      </c>
      <c r="C13" s="81"/>
      <c r="D13" s="81"/>
      <c r="E13" s="81"/>
      <c r="F13" s="81"/>
      <c r="G13" s="89"/>
      <c r="H13" s="91"/>
      <c r="I13" s="89">
        <v>-30.098539999999989</v>
      </c>
      <c r="J13" s="90">
        <f t="shared" si="0"/>
        <v>1.005603588541844</v>
      </c>
      <c r="K13" s="90">
        <f>I13/'סכום נכסי הקרן'!$C$42</f>
        <v>-3.4922984045605805E-4</v>
      </c>
    </row>
    <row r="14" spans="2:51">
      <c r="B14" s="85" t="s">
        <v>972</v>
      </c>
      <c r="C14" s="79" t="s">
        <v>973</v>
      </c>
      <c r="D14" s="92" t="s">
        <v>964</v>
      </c>
      <c r="E14" s="92" t="s">
        <v>163</v>
      </c>
      <c r="F14" s="105">
        <v>43171</v>
      </c>
      <c r="G14" s="86">
        <v>84597.499999999985</v>
      </c>
      <c r="H14" s="88">
        <v>-6.5110000000000001</v>
      </c>
      <c r="I14" s="86">
        <v>-5.50814</v>
      </c>
      <c r="J14" s="87">
        <f t="shared" si="0"/>
        <v>0.18402903762743555</v>
      </c>
      <c r="K14" s="87">
        <f>I14/'סכום נכסי הקרן'!$C$42</f>
        <v>-6.3910304400467008E-5</v>
      </c>
    </row>
    <row r="15" spans="2:51">
      <c r="B15" s="85" t="s">
        <v>974</v>
      </c>
      <c r="C15" s="79" t="s">
        <v>975</v>
      </c>
      <c r="D15" s="92" t="s">
        <v>964</v>
      </c>
      <c r="E15" s="92" t="s">
        <v>163</v>
      </c>
      <c r="F15" s="105">
        <v>43103</v>
      </c>
      <c r="G15" s="86">
        <v>84772.499999999985</v>
      </c>
      <c r="H15" s="88">
        <v>-6.3201999999999998</v>
      </c>
      <c r="I15" s="86">
        <v>-5.3577499999999993</v>
      </c>
      <c r="J15" s="87">
        <f t="shared" si="0"/>
        <v>0.17900445093051243</v>
      </c>
      <c r="K15" s="87">
        <f>I15/'סכום נכסי הקרן'!$C$42</f>
        <v>-6.2165346814278886E-5</v>
      </c>
    </row>
    <row r="16" spans="2:51" s="7" customFormat="1">
      <c r="B16" s="85" t="s">
        <v>976</v>
      </c>
      <c r="C16" s="79" t="s">
        <v>977</v>
      </c>
      <c r="D16" s="92" t="s">
        <v>964</v>
      </c>
      <c r="E16" s="92" t="s">
        <v>163</v>
      </c>
      <c r="F16" s="105">
        <v>43255</v>
      </c>
      <c r="G16" s="86">
        <v>763047.99999999988</v>
      </c>
      <c r="H16" s="88">
        <v>-2.9056000000000002</v>
      </c>
      <c r="I16" s="86">
        <v>-22.170909999999996</v>
      </c>
      <c r="J16" s="87">
        <f t="shared" si="0"/>
        <v>0.74073847625958789</v>
      </c>
      <c r="K16" s="87">
        <f>I16/'סכום נכסי הקרן'!$C$42</f>
        <v>-2.5724647647578996E-4</v>
      </c>
      <c r="AW16" s="1"/>
      <c r="AY16" s="1"/>
    </row>
    <row r="17" spans="2:51" s="7" customFormat="1">
      <c r="B17" s="85" t="s">
        <v>978</v>
      </c>
      <c r="C17" s="79" t="s">
        <v>979</v>
      </c>
      <c r="D17" s="92" t="s">
        <v>964</v>
      </c>
      <c r="E17" s="92" t="s">
        <v>163</v>
      </c>
      <c r="F17" s="105">
        <v>43349</v>
      </c>
      <c r="G17" s="86">
        <v>197035.99999999997</v>
      </c>
      <c r="H17" s="88">
        <v>-1.4421999999999999</v>
      </c>
      <c r="I17" s="86">
        <v>-2.8415599999999994</v>
      </c>
      <c r="J17" s="87">
        <f t="shared" si="0"/>
        <v>9.4937592755560976E-2</v>
      </c>
      <c r="K17" s="87">
        <f>I17/'סכום נכסי הקרן'!$C$42</f>
        <v>-3.297028844077874E-5</v>
      </c>
      <c r="AW17" s="1"/>
      <c r="AY17" s="1"/>
    </row>
    <row r="18" spans="2:51" s="7" customFormat="1">
      <c r="B18" s="85" t="s">
        <v>980</v>
      </c>
      <c r="C18" s="79" t="s">
        <v>981</v>
      </c>
      <c r="D18" s="92" t="s">
        <v>964</v>
      </c>
      <c r="E18" s="92" t="s">
        <v>163</v>
      </c>
      <c r="F18" s="105">
        <v>43297</v>
      </c>
      <c r="G18" s="86">
        <v>193049.99999999997</v>
      </c>
      <c r="H18" s="88">
        <v>-0.31009999999999999</v>
      </c>
      <c r="I18" s="86">
        <v>-0.59858999999999996</v>
      </c>
      <c r="J18" s="87">
        <f t="shared" si="0"/>
        <v>1.9999117966029666E-2</v>
      </c>
      <c r="K18" s="87">
        <f>I18/'סכום נכסי הקרן'!$C$42</f>
        <v>-6.9453697820090898E-6</v>
      </c>
      <c r="AW18" s="1"/>
      <c r="AY18" s="1"/>
    </row>
    <row r="19" spans="2:51">
      <c r="B19" s="85" t="s">
        <v>982</v>
      </c>
      <c r="C19" s="79" t="s">
        <v>983</v>
      </c>
      <c r="D19" s="92" t="s">
        <v>964</v>
      </c>
      <c r="E19" s="92" t="s">
        <v>163</v>
      </c>
      <c r="F19" s="105">
        <v>43327</v>
      </c>
      <c r="G19" s="86">
        <v>82399.799999999988</v>
      </c>
      <c r="H19" s="88">
        <v>1.1658999999999999</v>
      </c>
      <c r="I19" s="86">
        <v>0.96067999999999987</v>
      </c>
      <c r="J19" s="87">
        <f t="shared" si="0"/>
        <v>-3.209668161446963E-2</v>
      </c>
      <c r="K19" s="87">
        <f>I19/'סכום נכסי הקרן'!$C$42</f>
        <v>1.1146657715933262E-5</v>
      </c>
    </row>
    <row r="20" spans="2:51">
      <c r="B20" s="85" t="s">
        <v>984</v>
      </c>
      <c r="C20" s="79" t="s">
        <v>985</v>
      </c>
      <c r="D20" s="92" t="s">
        <v>964</v>
      </c>
      <c r="E20" s="92" t="s">
        <v>163</v>
      </c>
      <c r="F20" s="105">
        <v>43171</v>
      </c>
      <c r="G20" s="86">
        <v>90674.999999999985</v>
      </c>
      <c r="H20" s="88">
        <v>5.9748999999999999</v>
      </c>
      <c r="I20" s="86">
        <v>5.4177299999999988</v>
      </c>
      <c r="J20" s="87">
        <f t="shared" si="0"/>
        <v>-0.18100840538281274</v>
      </c>
      <c r="K20" s="87">
        <f>I20/'סכום נכסי הקרן'!$C$42</f>
        <v>6.2861287741332301E-5</v>
      </c>
    </row>
    <row r="21" spans="2:51">
      <c r="B21" s="82"/>
      <c r="C21" s="79"/>
      <c r="D21" s="79"/>
      <c r="E21" s="79"/>
      <c r="F21" s="79"/>
      <c r="G21" s="86"/>
      <c r="H21" s="88"/>
      <c r="I21" s="79"/>
      <c r="J21" s="87"/>
      <c r="K21" s="79"/>
    </row>
    <row r="22" spans="2:51">
      <c r="B22" s="98" t="s">
        <v>227</v>
      </c>
      <c r="C22" s="81"/>
      <c r="D22" s="81"/>
      <c r="E22" s="81"/>
      <c r="F22" s="81"/>
      <c r="G22" s="89"/>
      <c r="H22" s="91"/>
      <c r="I22" s="89">
        <v>0.16771999999999998</v>
      </c>
      <c r="J22" s="90">
        <f t="shared" ref="J22:J23" si="1">I22/$I$11</f>
        <v>-5.6035885418441594E-3</v>
      </c>
      <c r="K22" s="90">
        <f>I22/'סכום נכסי הקרן'!$C$42</f>
        <v>1.9460355499399662E-6</v>
      </c>
    </row>
    <row r="23" spans="2:51">
      <c r="B23" s="85" t="s">
        <v>986</v>
      </c>
      <c r="C23" s="79" t="s">
        <v>987</v>
      </c>
      <c r="D23" s="92" t="s">
        <v>964</v>
      </c>
      <c r="E23" s="92" t="s">
        <v>165</v>
      </c>
      <c r="F23" s="105">
        <v>43306</v>
      </c>
      <c r="G23" s="86">
        <v>12910.739999999998</v>
      </c>
      <c r="H23" s="88">
        <v>1.2990999999999999</v>
      </c>
      <c r="I23" s="86">
        <v>0.16771999999999998</v>
      </c>
      <c r="J23" s="87">
        <f t="shared" si="1"/>
        <v>-5.6035885418441594E-3</v>
      </c>
      <c r="K23" s="87">
        <f>I23/'סכום נכסי הקרן'!$C$42</f>
        <v>1.9460355499399662E-6</v>
      </c>
    </row>
    <row r="24" spans="2:51">
      <c r="B24" s="82"/>
      <c r="C24" s="79"/>
      <c r="D24" s="79"/>
      <c r="E24" s="79"/>
      <c r="F24" s="79"/>
      <c r="G24" s="86"/>
      <c r="H24" s="88"/>
      <c r="I24" s="79"/>
      <c r="J24" s="87"/>
      <c r="K24" s="79"/>
    </row>
    <row r="25" spans="2:5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5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51">
      <c r="B27" s="94" t="s">
        <v>247</v>
      </c>
      <c r="C27" s="78"/>
      <c r="D27" s="78"/>
      <c r="E27" s="78"/>
      <c r="F27" s="78"/>
      <c r="G27" s="78"/>
      <c r="H27" s="78"/>
      <c r="I27" s="78"/>
      <c r="J27" s="78"/>
      <c r="K27" s="78"/>
    </row>
    <row r="28" spans="2:51">
      <c r="B28" s="94" t="s">
        <v>112</v>
      </c>
      <c r="C28" s="78"/>
      <c r="D28" s="78"/>
      <c r="E28" s="78"/>
      <c r="F28" s="78"/>
      <c r="G28" s="78"/>
      <c r="H28" s="78"/>
      <c r="I28" s="78"/>
      <c r="J28" s="78"/>
      <c r="K28" s="78"/>
    </row>
    <row r="29" spans="2:51">
      <c r="B29" s="94" t="s">
        <v>230</v>
      </c>
      <c r="C29" s="78"/>
      <c r="D29" s="78"/>
      <c r="E29" s="78"/>
      <c r="F29" s="78"/>
      <c r="G29" s="78"/>
      <c r="H29" s="78"/>
      <c r="I29" s="78"/>
      <c r="J29" s="78"/>
      <c r="K29" s="78"/>
    </row>
    <row r="30" spans="2:51">
      <c r="B30" s="94" t="s">
        <v>238</v>
      </c>
      <c r="C30" s="78"/>
      <c r="D30" s="78"/>
      <c r="E30" s="78"/>
      <c r="F30" s="78"/>
      <c r="G30" s="78"/>
      <c r="H30" s="78"/>
      <c r="I30" s="78"/>
      <c r="J30" s="78"/>
      <c r="K30" s="78"/>
    </row>
    <row r="31" spans="2:5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5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2:11">
      <c r="B113" s="78"/>
      <c r="C113" s="78"/>
      <c r="D113" s="78"/>
      <c r="E113" s="78"/>
      <c r="F113" s="78"/>
      <c r="G113" s="78"/>
      <c r="H113" s="78"/>
      <c r="I113" s="78"/>
      <c r="J113" s="78"/>
      <c r="K113" s="78"/>
    </row>
    <row r="114" spans="2:11">
      <c r="B114" s="78"/>
      <c r="C114" s="78"/>
      <c r="D114" s="78"/>
      <c r="E114" s="78"/>
      <c r="F114" s="78"/>
      <c r="G114" s="78"/>
      <c r="H114" s="78"/>
      <c r="I114" s="78"/>
      <c r="J114" s="78"/>
      <c r="K114" s="78"/>
    </row>
    <row r="115" spans="2:11"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2:11">
      <c r="B116" s="78"/>
      <c r="C116" s="78"/>
      <c r="D116" s="78"/>
      <c r="E116" s="78"/>
      <c r="F116" s="78"/>
      <c r="G116" s="78"/>
      <c r="H116" s="78"/>
      <c r="I116" s="78"/>
      <c r="J116" s="78"/>
      <c r="K116" s="78"/>
    </row>
    <row r="117" spans="2:11">
      <c r="B117" s="78"/>
      <c r="C117" s="78"/>
      <c r="D117" s="78"/>
      <c r="E117" s="78"/>
      <c r="F117" s="78"/>
      <c r="G117" s="78"/>
      <c r="H117" s="78"/>
      <c r="I117" s="78"/>
      <c r="J117" s="78"/>
      <c r="K117" s="78"/>
    </row>
    <row r="118" spans="2:11"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2:11">
      <c r="B119" s="78"/>
      <c r="C119" s="78"/>
      <c r="D119" s="78"/>
      <c r="E119" s="78"/>
      <c r="F119" s="78"/>
      <c r="G119" s="78"/>
      <c r="H119" s="78"/>
      <c r="I119" s="78"/>
      <c r="J119" s="78"/>
      <c r="K119" s="78"/>
    </row>
    <row r="120" spans="2:11">
      <c r="B120" s="78"/>
      <c r="C120" s="78"/>
      <c r="D120" s="78"/>
      <c r="E120" s="78"/>
      <c r="F120" s="78"/>
      <c r="G120" s="78"/>
      <c r="H120" s="78"/>
      <c r="I120" s="78"/>
      <c r="J120" s="78"/>
      <c r="K120" s="78"/>
    </row>
    <row r="121" spans="2:11">
      <c r="B121" s="78"/>
      <c r="C121" s="78"/>
      <c r="D121" s="78"/>
      <c r="E121" s="78"/>
      <c r="F121" s="78"/>
      <c r="G121" s="78"/>
      <c r="H121" s="78"/>
      <c r="I121" s="78"/>
      <c r="J121" s="78"/>
      <c r="K121" s="78"/>
    </row>
    <row r="122" spans="2:11">
      <c r="B122" s="78"/>
      <c r="C122" s="78"/>
      <c r="D122" s="78"/>
      <c r="E122" s="78"/>
      <c r="F122" s="78"/>
      <c r="G122" s="78"/>
      <c r="H122" s="78"/>
      <c r="I122" s="78"/>
      <c r="J122" s="78"/>
      <c r="K122" s="78"/>
    </row>
    <row r="123" spans="2:11">
      <c r="B123" s="78"/>
      <c r="C123" s="78"/>
      <c r="D123" s="78"/>
      <c r="E123" s="78"/>
      <c r="F123" s="78"/>
      <c r="G123" s="78"/>
      <c r="H123" s="78"/>
      <c r="I123" s="78"/>
      <c r="J123" s="78"/>
      <c r="K123" s="78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179</v>
      </c>
      <c r="C1" s="77" t="s" vm="1">
        <v>248</v>
      </c>
    </row>
    <row r="2" spans="2:78">
      <c r="B2" s="56" t="s">
        <v>178</v>
      </c>
      <c r="C2" s="77" t="s">
        <v>249</v>
      </c>
    </row>
    <row r="3" spans="2:78">
      <c r="B3" s="56" t="s">
        <v>180</v>
      </c>
      <c r="C3" s="77" t="s">
        <v>250</v>
      </c>
    </row>
    <row r="4" spans="2:78">
      <c r="B4" s="56" t="s">
        <v>181</v>
      </c>
      <c r="C4" s="77">
        <v>8602</v>
      </c>
    </row>
    <row r="6" spans="2:78" ht="26.25" customHeight="1">
      <c r="B6" s="202" t="s">
        <v>210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2:78" ht="26.25" customHeight="1">
      <c r="B7" s="202" t="s">
        <v>100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4"/>
    </row>
    <row r="8" spans="2:78" s="3" customFormat="1" ht="47.25">
      <c r="B8" s="22" t="s">
        <v>116</v>
      </c>
      <c r="C8" s="30" t="s">
        <v>43</v>
      </c>
      <c r="D8" s="30" t="s">
        <v>48</v>
      </c>
      <c r="E8" s="30" t="s">
        <v>15</v>
      </c>
      <c r="F8" s="30" t="s">
        <v>62</v>
      </c>
      <c r="G8" s="30" t="s">
        <v>102</v>
      </c>
      <c r="H8" s="30" t="s">
        <v>18</v>
      </c>
      <c r="I8" s="30" t="s">
        <v>101</v>
      </c>
      <c r="J8" s="30" t="s">
        <v>17</v>
      </c>
      <c r="K8" s="30" t="s">
        <v>19</v>
      </c>
      <c r="L8" s="30" t="s">
        <v>232</v>
      </c>
      <c r="M8" s="30" t="s">
        <v>231</v>
      </c>
      <c r="N8" s="30" t="s">
        <v>110</v>
      </c>
      <c r="O8" s="30" t="s">
        <v>57</v>
      </c>
      <c r="P8" s="30" t="s">
        <v>182</v>
      </c>
      <c r="Q8" s="31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239</v>
      </c>
      <c r="M9" s="16"/>
      <c r="N9" s="16" t="s">
        <v>235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113</v>
      </c>
      <c r="R10" s="1"/>
      <c r="S10" s="1"/>
      <c r="T10" s="1"/>
      <c r="U10" s="1"/>
      <c r="V10" s="1"/>
    </row>
    <row r="11" spans="2:78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1"/>
      <c r="S11" s="1"/>
      <c r="T11" s="1"/>
      <c r="U11" s="1"/>
      <c r="V11" s="1"/>
      <c r="BZ11" s="1"/>
    </row>
    <row r="12" spans="2:78" ht="18" customHeight="1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2:78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</row>
    <row r="14" spans="2:78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2:78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7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  <row r="17" spans="2:17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2:17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</row>
    <row r="19" spans="2:17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2:17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2:17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2:17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</row>
    <row r="23" spans="2:17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7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2:17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2:17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</row>
    <row r="27" spans="2:17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</row>
    <row r="28" spans="2:17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</row>
    <row r="29" spans="2:17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2:17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2:17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2:17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2:17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  <row r="34" spans="2:17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</row>
    <row r="35" spans="2:17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</row>
    <row r="36" spans="2:17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</row>
    <row r="37" spans="2:17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</row>
    <row r="38" spans="2:17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</row>
    <row r="39" spans="2:17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</row>
    <row r="40" spans="2:17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</row>
    <row r="41" spans="2:17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</row>
    <row r="42" spans="2:17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2:17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2:17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2:17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</row>
    <row r="46" spans="2:17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2:17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</row>
    <row r="48" spans="2:17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</row>
    <row r="49" spans="2:17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</row>
    <row r="50" spans="2:17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2:17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2:17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</row>
    <row r="53" spans="2:17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</row>
    <row r="54" spans="2:17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</row>
    <row r="55" spans="2:17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</row>
    <row r="56" spans="2:17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</row>
    <row r="57" spans="2:17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</row>
    <row r="58" spans="2:17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</row>
    <row r="59" spans="2:17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</row>
    <row r="60" spans="2:17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</row>
    <row r="61" spans="2:17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</row>
    <row r="62" spans="2:17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</row>
    <row r="63" spans="2:17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</row>
    <row r="64" spans="2:17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</row>
    <row r="65" spans="2:17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</row>
    <row r="66" spans="2:17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</row>
    <row r="67" spans="2:17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</row>
    <row r="68" spans="2:17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</row>
    <row r="69" spans="2:17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2:17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2:17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2:17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2:17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</row>
    <row r="74" spans="2:17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</row>
    <row r="75" spans="2:17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</row>
    <row r="76" spans="2:17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</row>
    <row r="77" spans="2:17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</row>
    <row r="78" spans="2:17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</row>
    <row r="79" spans="2:17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</row>
    <row r="80" spans="2:17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</row>
    <row r="81" spans="2:17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</row>
    <row r="82" spans="2:17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2:17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</row>
    <row r="84" spans="2:17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</row>
    <row r="85" spans="2:17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</row>
    <row r="86" spans="2:17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</row>
    <row r="87" spans="2:17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</row>
    <row r="88" spans="2:17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</row>
    <row r="89" spans="2:17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2:17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2:17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2:17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</row>
    <row r="93" spans="2:17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</row>
    <row r="94" spans="2:17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</row>
    <row r="95" spans="2:17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</row>
    <row r="96" spans="2:17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</row>
    <row r="97" spans="2:17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</row>
    <row r="98" spans="2:17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2:17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2:17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2:17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2:17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2:17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</row>
    <row r="107" spans="2:17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</row>
    <row r="109" spans="2:17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</row>
    <row r="110" spans="2:17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8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Q120"/>
  <sheetViews>
    <sheetView rightToLeft="1" workbookViewId="0">
      <selection activeCell="A10" sqref="A10:XFD119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855468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6" t="s">
        <v>179</v>
      </c>
      <c r="C1" s="77" t="s" vm="1">
        <v>248</v>
      </c>
    </row>
    <row r="2" spans="2:43">
      <c r="B2" s="56" t="s">
        <v>178</v>
      </c>
      <c r="C2" s="77" t="s">
        <v>249</v>
      </c>
    </row>
    <row r="3" spans="2:43">
      <c r="B3" s="56" t="s">
        <v>180</v>
      </c>
      <c r="C3" s="77" t="s">
        <v>250</v>
      </c>
    </row>
    <row r="4" spans="2:43">
      <c r="B4" s="56" t="s">
        <v>181</v>
      </c>
      <c r="C4" s="77">
        <v>8602</v>
      </c>
    </row>
    <row r="6" spans="2:43" ht="26.25" customHeight="1">
      <c r="B6" s="202" t="s">
        <v>211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4"/>
    </row>
    <row r="7" spans="2:43" s="3" customFormat="1" ht="63">
      <c r="B7" s="22" t="s">
        <v>116</v>
      </c>
      <c r="C7" s="30" t="s">
        <v>223</v>
      </c>
      <c r="D7" s="30" t="s">
        <v>43</v>
      </c>
      <c r="E7" s="30" t="s">
        <v>117</v>
      </c>
      <c r="F7" s="30" t="s">
        <v>15</v>
      </c>
      <c r="G7" s="30" t="s">
        <v>102</v>
      </c>
      <c r="H7" s="30" t="s">
        <v>62</v>
      </c>
      <c r="I7" s="30" t="s">
        <v>18</v>
      </c>
      <c r="J7" s="30" t="s">
        <v>101</v>
      </c>
      <c r="K7" s="13" t="s">
        <v>34</v>
      </c>
      <c r="L7" s="70" t="s">
        <v>19</v>
      </c>
      <c r="M7" s="30" t="s">
        <v>232</v>
      </c>
      <c r="N7" s="30" t="s">
        <v>231</v>
      </c>
      <c r="O7" s="30" t="s">
        <v>110</v>
      </c>
      <c r="P7" s="30" t="s">
        <v>182</v>
      </c>
      <c r="Q7" s="31" t="s">
        <v>184</v>
      </c>
      <c r="AP7" s="3" t="s">
        <v>162</v>
      </c>
      <c r="AQ7" s="3" t="s">
        <v>164</v>
      </c>
    </row>
    <row r="8" spans="2:43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239</v>
      </c>
      <c r="N8" s="16"/>
      <c r="O8" s="16" t="s">
        <v>235</v>
      </c>
      <c r="P8" s="32" t="s">
        <v>20</v>
      </c>
      <c r="Q8" s="17" t="s">
        <v>20</v>
      </c>
      <c r="AP8" s="3" t="s">
        <v>160</v>
      </c>
      <c r="AQ8" s="3" t="s">
        <v>163</v>
      </c>
    </row>
    <row r="9" spans="2:43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113</v>
      </c>
      <c r="AP9" s="4" t="s">
        <v>161</v>
      </c>
      <c r="AQ9" s="4" t="s">
        <v>165</v>
      </c>
    </row>
    <row r="10" spans="2:43" s="134" customFormat="1" ht="18" customHeight="1">
      <c r="B10" s="96" t="s">
        <v>39</v>
      </c>
      <c r="C10" s="97"/>
      <c r="D10" s="97"/>
      <c r="E10" s="97"/>
      <c r="F10" s="97"/>
      <c r="G10" s="97"/>
      <c r="H10" s="97"/>
      <c r="I10" s="99">
        <v>5.1079230278196368</v>
      </c>
      <c r="J10" s="97"/>
      <c r="K10" s="97"/>
      <c r="L10" s="100">
        <v>1.6677969657702872E-2</v>
      </c>
      <c r="M10" s="99"/>
      <c r="N10" s="101"/>
      <c r="O10" s="99">
        <v>1806.3437899999994</v>
      </c>
      <c r="P10" s="102">
        <f>O10/$O$10</f>
        <v>1</v>
      </c>
      <c r="Q10" s="102">
        <f>O10/'סכום נכסי הקרן'!$C$42</f>
        <v>2.0958795795094756E-2</v>
      </c>
      <c r="AP10" s="133" t="s">
        <v>27</v>
      </c>
      <c r="AQ10" s="134" t="s">
        <v>166</v>
      </c>
    </row>
    <row r="11" spans="2:43" s="133" customFormat="1" ht="21.75" customHeight="1">
      <c r="B11" s="80" t="s">
        <v>37</v>
      </c>
      <c r="C11" s="81"/>
      <c r="D11" s="81"/>
      <c r="E11" s="81"/>
      <c r="F11" s="81"/>
      <c r="G11" s="81"/>
      <c r="H11" s="81"/>
      <c r="I11" s="89">
        <v>5.1710871082643939</v>
      </c>
      <c r="J11" s="81"/>
      <c r="K11" s="81"/>
      <c r="L11" s="103">
        <v>1.4734459313122205E-2</v>
      </c>
      <c r="M11" s="89"/>
      <c r="N11" s="91"/>
      <c r="O11" s="89">
        <v>1732.0227999999997</v>
      </c>
      <c r="P11" s="90">
        <f t="shared" ref="P11:P74" si="0">O11/$O$10</f>
        <v>0.95885556757719981</v>
      </c>
      <c r="Q11" s="90">
        <f>O11/'סכום נכסי הקרן'!$C$42</f>
        <v>2.0096458037840211E-2</v>
      </c>
      <c r="AQ11" s="133" t="s">
        <v>172</v>
      </c>
    </row>
    <row r="12" spans="2:43" s="133" customFormat="1">
      <c r="B12" s="98" t="s">
        <v>36</v>
      </c>
      <c r="C12" s="81"/>
      <c r="D12" s="81"/>
      <c r="E12" s="81"/>
      <c r="F12" s="81"/>
      <c r="G12" s="81"/>
      <c r="H12" s="81"/>
      <c r="I12" s="89">
        <v>5.2077054415207726</v>
      </c>
      <c r="J12" s="81"/>
      <c r="K12" s="81"/>
      <c r="L12" s="103">
        <v>1.4738715418649663E-2</v>
      </c>
      <c r="M12" s="89"/>
      <c r="N12" s="91"/>
      <c r="O12" s="89">
        <v>1718.3290099999992</v>
      </c>
      <c r="P12" s="90">
        <f t="shared" si="0"/>
        <v>0.95127462419543063</v>
      </c>
      <c r="Q12" s="90">
        <f>O12/'סכום נכסי הקרן'!$C$42</f>
        <v>1.9937570593567534E-2</v>
      </c>
      <c r="AQ12" s="133" t="s">
        <v>167</v>
      </c>
    </row>
    <row r="13" spans="2:43" s="133" customFormat="1">
      <c r="B13" s="143" t="s">
        <v>1130</v>
      </c>
      <c r="C13" s="92" t="s">
        <v>1010</v>
      </c>
      <c r="D13" s="79" t="s">
        <v>1011</v>
      </c>
      <c r="E13" s="79"/>
      <c r="F13" s="79" t="s">
        <v>308</v>
      </c>
      <c r="G13" s="105">
        <v>42368</v>
      </c>
      <c r="H13" s="79" t="s">
        <v>278</v>
      </c>
      <c r="I13" s="86">
        <v>9.7999999999999972</v>
      </c>
      <c r="J13" s="92" t="s">
        <v>164</v>
      </c>
      <c r="K13" s="93">
        <v>3.1699999999999999E-2</v>
      </c>
      <c r="L13" s="93">
        <v>1.8699999999999998E-2</v>
      </c>
      <c r="M13" s="86">
        <v>3837.8299999999995</v>
      </c>
      <c r="N13" s="88">
        <v>114.69</v>
      </c>
      <c r="O13" s="86">
        <v>4.4016000000000002</v>
      </c>
      <c r="P13" s="87">
        <f t="shared" si="0"/>
        <v>2.4367454436788035E-3</v>
      </c>
      <c r="Q13" s="87">
        <f>O13/'סכום נכסי הקרן'!$C$42</f>
        <v>5.1071250158691612E-5</v>
      </c>
      <c r="AQ13" s="133" t="s">
        <v>168</v>
      </c>
    </row>
    <row r="14" spans="2:43" s="133" customFormat="1">
      <c r="B14" s="143" t="s">
        <v>1130</v>
      </c>
      <c r="C14" s="92" t="s">
        <v>1010</v>
      </c>
      <c r="D14" s="79" t="s">
        <v>1012</v>
      </c>
      <c r="E14" s="79"/>
      <c r="F14" s="79" t="s">
        <v>308</v>
      </c>
      <c r="G14" s="105">
        <v>42388</v>
      </c>
      <c r="H14" s="79" t="s">
        <v>278</v>
      </c>
      <c r="I14" s="86">
        <v>9.7999999999999989</v>
      </c>
      <c r="J14" s="92" t="s">
        <v>164</v>
      </c>
      <c r="K14" s="93">
        <v>3.1899999999999998E-2</v>
      </c>
      <c r="L14" s="93">
        <v>1.8699999999999994E-2</v>
      </c>
      <c r="M14" s="86">
        <v>5372.9399999999987</v>
      </c>
      <c r="N14" s="88">
        <v>115</v>
      </c>
      <c r="O14" s="86">
        <v>6.17889</v>
      </c>
      <c r="P14" s="87">
        <f t="shared" si="0"/>
        <v>3.4206611356080792E-3</v>
      </c>
      <c r="Q14" s="87">
        <f>O14/'סכום נכסי הקרן'!$C$42</f>
        <v>7.1692938225426662E-5</v>
      </c>
      <c r="AQ14" s="133" t="s">
        <v>169</v>
      </c>
    </row>
    <row r="15" spans="2:43" s="133" customFormat="1">
      <c r="B15" s="143" t="s">
        <v>1130</v>
      </c>
      <c r="C15" s="92" t="s">
        <v>1010</v>
      </c>
      <c r="D15" s="79" t="s">
        <v>1013</v>
      </c>
      <c r="E15" s="79"/>
      <c r="F15" s="79" t="s">
        <v>308</v>
      </c>
      <c r="G15" s="105">
        <v>42509</v>
      </c>
      <c r="H15" s="79" t="s">
        <v>278</v>
      </c>
      <c r="I15" s="86">
        <v>9.89</v>
      </c>
      <c r="J15" s="92" t="s">
        <v>164</v>
      </c>
      <c r="K15" s="93">
        <v>2.7400000000000001E-2</v>
      </c>
      <c r="L15" s="93">
        <v>2.0300000000000002E-2</v>
      </c>
      <c r="M15" s="86">
        <v>5372.9399999999987</v>
      </c>
      <c r="N15" s="88">
        <v>109.24</v>
      </c>
      <c r="O15" s="86">
        <v>5.8693999999999988</v>
      </c>
      <c r="P15" s="87">
        <f t="shared" si="0"/>
        <v>3.249326087588233E-3</v>
      </c>
      <c r="Q15" s="87">
        <f>O15/'סכום נכסי הקרן'!$C$42</f>
        <v>6.8101961941435948E-5</v>
      </c>
      <c r="AQ15" s="133" t="s">
        <v>171</v>
      </c>
    </row>
    <row r="16" spans="2:43" s="133" customFormat="1">
      <c r="B16" s="143" t="s">
        <v>1130</v>
      </c>
      <c r="C16" s="92" t="s">
        <v>1010</v>
      </c>
      <c r="D16" s="79" t="s">
        <v>1014</v>
      </c>
      <c r="E16" s="79"/>
      <c r="F16" s="79" t="s">
        <v>308</v>
      </c>
      <c r="G16" s="105">
        <v>42723</v>
      </c>
      <c r="H16" s="79" t="s">
        <v>278</v>
      </c>
      <c r="I16" s="86">
        <v>9.6999999999999993</v>
      </c>
      <c r="J16" s="92" t="s">
        <v>164</v>
      </c>
      <c r="K16" s="93">
        <v>3.15E-2</v>
      </c>
      <c r="L16" s="93">
        <v>2.29E-2</v>
      </c>
      <c r="M16" s="86">
        <v>767.57</v>
      </c>
      <c r="N16" s="88">
        <v>110.24</v>
      </c>
      <c r="O16" s="86">
        <v>0.84617999999999982</v>
      </c>
      <c r="P16" s="87">
        <f t="shared" si="0"/>
        <v>4.6844903206382437E-4</v>
      </c>
      <c r="Q16" s="87">
        <f>O16/'סכום נכסי הקרן'!$C$42</f>
        <v>9.8181276034354913E-6</v>
      </c>
      <c r="AQ16" s="133" t="s">
        <v>170</v>
      </c>
    </row>
    <row r="17" spans="2:43" s="133" customFormat="1">
      <c r="B17" s="143" t="s">
        <v>1130</v>
      </c>
      <c r="C17" s="92" t="s">
        <v>1010</v>
      </c>
      <c r="D17" s="79" t="s">
        <v>1015</v>
      </c>
      <c r="E17" s="79"/>
      <c r="F17" s="79" t="s">
        <v>308</v>
      </c>
      <c r="G17" s="105">
        <v>42918</v>
      </c>
      <c r="H17" s="79" t="s">
        <v>278</v>
      </c>
      <c r="I17" s="86">
        <v>9.6199999999999992</v>
      </c>
      <c r="J17" s="92" t="s">
        <v>164</v>
      </c>
      <c r="K17" s="93">
        <v>3.1899999999999998E-2</v>
      </c>
      <c r="L17" s="93">
        <v>2.6000000000000002E-2</v>
      </c>
      <c r="M17" s="86">
        <v>3837.8299999999995</v>
      </c>
      <c r="N17" s="88">
        <v>106.76</v>
      </c>
      <c r="O17" s="86">
        <v>4.0972599999999995</v>
      </c>
      <c r="P17" s="87">
        <f t="shared" si="0"/>
        <v>2.2682614586894342E-3</v>
      </c>
      <c r="Q17" s="87">
        <f>O17/'סכום נכסי הקרן'!$C$42</f>
        <v>4.7540028722555607E-5</v>
      </c>
      <c r="AQ17" s="133" t="s">
        <v>173</v>
      </c>
    </row>
    <row r="18" spans="2:43" s="133" customFormat="1">
      <c r="B18" s="85" t="s">
        <v>1129</v>
      </c>
      <c r="C18" s="92" t="s">
        <v>1010</v>
      </c>
      <c r="D18" s="79" t="s">
        <v>1016</v>
      </c>
      <c r="E18" s="79"/>
      <c r="F18" s="79" t="s">
        <v>334</v>
      </c>
      <c r="G18" s="105">
        <v>42229</v>
      </c>
      <c r="H18" s="79" t="s">
        <v>160</v>
      </c>
      <c r="I18" s="86">
        <v>4.21</v>
      </c>
      <c r="J18" s="92" t="s">
        <v>163</v>
      </c>
      <c r="K18" s="93">
        <v>9.8519999999999996E-2</v>
      </c>
      <c r="L18" s="93">
        <v>4.4999999999999998E-2</v>
      </c>
      <c r="M18" s="86">
        <v>7074.6899999999987</v>
      </c>
      <c r="N18" s="88">
        <v>126.4</v>
      </c>
      <c r="O18" s="86">
        <v>32.434119999999993</v>
      </c>
      <c r="P18" s="87">
        <f t="shared" si="0"/>
        <v>1.7955673875347949E-2</v>
      </c>
      <c r="Q18" s="87">
        <f>O18/'סכום נכסי הקרן'!$C$42</f>
        <v>3.7632930211673534E-4</v>
      </c>
      <c r="AQ18" s="133" t="s">
        <v>174</v>
      </c>
    </row>
    <row r="19" spans="2:43" s="133" customFormat="1">
      <c r="B19" s="85" t="s">
        <v>1129</v>
      </c>
      <c r="C19" s="92" t="s">
        <v>1010</v>
      </c>
      <c r="D19" s="79" t="s">
        <v>1017</v>
      </c>
      <c r="E19" s="79"/>
      <c r="F19" s="79" t="s">
        <v>334</v>
      </c>
      <c r="G19" s="105">
        <v>41274</v>
      </c>
      <c r="H19" s="79" t="s">
        <v>160</v>
      </c>
      <c r="I19" s="86">
        <v>4.32</v>
      </c>
      <c r="J19" s="92" t="s">
        <v>164</v>
      </c>
      <c r="K19" s="93">
        <v>3.8425000000000001E-2</v>
      </c>
      <c r="L19" s="93">
        <v>6.6999999999999994E-3</v>
      </c>
      <c r="M19" s="86">
        <v>214382.76999999996</v>
      </c>
      <c r="N19" s="88">
        <v>147.91</v>
      </c>
      <c r="O19" s="86">
        <v>317.09368999999992</v>
      </c>
      <c r="P19" s="87">
        <f t="shared" si="0"/>
        <v>0.17554448480706988</v>
      </c>
      <c r="Q19" s="87">
        <f>O19/'סכום נכסי הקרן'!$C$42</f>
        <v>3.6792010100264914E-3</v>
      </c>
      <c r="AQ19" s="133" t="s">
        <v>175</v>
      </c>
    </row>
    <row r="20" spans="2:43" s="133" customFormat="1">
      <c r="B20" s="85" t="s">
        <v>1119</v>
      </c>
      <c r="C20" s="92" t="s">
        <v>1018</v>
      </c>
      <c r="D20" s="79" t="s">
        <v>1019</v>
      </c>
      <c r="E20" s="79"/>
      <c r="F20" s="79" t="s">
        <v>1020</v>
      </c>
      <c r="G20" s="105">
        <v>42201</v>
      </c>
      <c r="H20" s="79" t="s">
        <v>1021</v>
      </c>
      <c r="I20" s="86">
        <v>7.4299999999999979</v>
      </c>
      <c r="J20" s="92" t="s">
        <v>164</v>
      </c>
      <c r="K20" s="93">
        <v>4.2030000000000005E-2</v>
      </c>
      <c r="L20" s="93">
        <v>2.1799999999999996E-2</v>
      </c>
      <c r="M20" s="86">
        <v>5113.9999999999991</v>
      </c>
      <c r="N20" s="88">
        <v>117.26</v>
      </c>
      <c r="O20" s="86">
        <v>5.9966800000000005</v>
      </c>
      <c r="P20" s="87">
        <f t="shared" si="0"/>
        <v>3.3197888647764013E-3</v>
      </c>
      <c r="Q20" s="87">
        <f>O20/'סכום נכסי הקרן'!$C$42</f>
        <v>6.957877689967803E-5</v>
      </c>
      <c r="AQ20" s="133" t="s">
        <v>176</v>
      </c>
    </row>
    <row r="21" spans="2:43" s="133" customFormat="1">
      <c r="B21" s="85" t="s">
        <v>1119</v>
      </c>
      <c r="C21" s="92" t="s">
        <v>1010</v>
      </c>
      <c r="D21" s="79" t="s">
        <v>1022</v>
      </c>
      <c r="E21" s="79"/>
      <c r="F21" s="79" t="s">
        <v>1020</v>
      </c>
      <c r="G21" s="105">
        <v>40742</v>
      </c>
      <c r="H21" s="79" t="s">
        <v>1021</v>
      </c>
      <c r="I21" s="86">
        <v>5.4700000000000006</v>
      </c>
      <c r="J21" s="92" t="s">
        <v>164</v>
      </c>
      <c r="K21" s="93">
        <v>4.4999999999999998E-2</v>
      </c>
      <c r="L21" s="93">
        <v>7.7000000000000002E-3</v>
      </c>
      <c r="M21" s="86">
        <v>65540.389999999985</v>
      </c>
      <c r="N21" s="88">
        <v>126.94</v>
      </c>
      <c r="O21" s="86">
        <v>83.196979999999982</v>
      </c>
      <c r="P21" s="87">
        <f t="shared" si="0"/>
        <v>4.6058220179670234E-2</v>
      </c>
      <c r="Q21" s="87">
        <f>O21/'סכום נכסי הקרן'!$C$42</f>
        <v>9.653248314312209E-4</v>
      </c>
      <c r="AQ21" s="133" t="s">
        <v>177</v>
      </c>
    </row>
    <row r="22" spans="2:43" s="133" customFormat="1">
      <c r="B22" s="85" t="s">
        <v>1128</v>
      </c>
      <c r="C22" s="92" t="s">
        <v>1018</v>
      </c>
      <c r="D22" s="79" t="s">
        <v>1023</v>
      </c>
      <c r="E22" s="79"/>
      <c r="F22" s="79" t="s">
        <v>1024</v>
      </c>
      <c r="G22" s="105">
        <v>42901</v>
      </c>
      <c r="H22" s="79" t="s">
        <v>1021</v>
      </c>
      <c r="I22" s="86">
        <v>3.3800000000000003</v>
      </c>
      <c r="J22" s="92" t="s">
        <v>164</v>
      </c>
      <c r="K22" s="93">
        <v>0.04</v>
      </c>
      <c r="L22" s="93">
        <v>2.5900000000000003E-2</v>
      </c>
      <c r="M22" s="86">
        <v>36460.999999999993</v>
      </c>
      <c r="N22" s="88">
        <v>106.06</v>
      </c>
      <c r="O22" s="86">
        <v>38.670539999999995</v>
      </c>
      <c r="P22" s="87">
        <f t="shared" si="0"/>
        <v>2.1408183876226578E-2</v>
      </c>
      <c r="Q22" s="87">
        <f>O22/'סכום נכסי הקרן'!$C$42</f>
        <v>4.4868975420567296E-4</v>
      </c>
      <c r="AQ22" s="133" t="s">
        <v>27</v>
      </c>
    </row>
    <row r="23" spans="2:43" s="133" customFormat="1">
      <c r="B23" s="85" t="s">
        <v>1128</v>
      </c>
      <c r="C23" s="92" t="s">
        <v>1018</v>
      </c>
      <c r="D23" s="79" t="s">
        <v>1025</v>
      </c>
      <c r="E23" s="79"/>
      <c r="F23" s="79" t="s">
        <v>1024</v>
      </c>
      <c r="G23" s="105">
        <v>42719</v>
      </c>
      <c r="H23" s="79" t="s">
        <v>1021</v>
      </c>
      <c r="I23" s="86">
        <v>3.3600000000000003</v>
      </c>
      <c r="J23" s="92" t="s">
        <v>164</v>
      </c>
      <c r="K23" s="93">
        <v>4.1500000000000002E-2</v>
      </c>
      <c r="L23" s="93">
        <v>2.3E-2</v>
      </c>
      <c r="M23" s="86">
        <v>107254.99999999999</v>
      </c>
      <c r="N23" s="88">
        <v>107.59</v>
      </c>
      <c r="O23" s="86">
        <v>115.39565999999998</v>
      </c>
      <c r="P23" s="87">
        <f t="shared" si="0"/>
        <v>6.3883553418145292E-2</v>
      </c>
      <c r="Q23" s="87">
        <f>O23/'סכום נכסי הקרן'!$C$42</f>
        <v>1.3389223507559347E-3</v>
      </c>
    </row>
    <row r="24" spans="2:43" s="133" customFormat="1">
      <c r="B24" s="85" t="s">
        <v>1125</v>
      </c>
      <c r="C24" s="92" t="s">
        <v>1010</v>
      </c>
      <c r="D24" s="79" t="s">
        <v>1026</v>
      </c>
      <c r="E24" s="79"/>
      <c r="F24" s="79" t="s">
        <v>414</v>
      </c>
      <c r="G24" s="105">
        <v>42122</v>
      </c>
      <c r="H24" s="79" t="s">
        <v>160</v>
      </c>
      <c r="I24" s="86">
        <v>6.1800000000000015</v>
      </c>
      <c r="J24" s="92" t="s">
        <v>164</v>
      </c>
      <c r="K24" s="93">
        <v>2.4799999999999999E-2</v>
      </c>
      <c r="L24" s="93">
        <v>1.89E-2</v>
      </c>
      <c r="M24" s="86">
        <v>108838.38999999998</v>
      </c>
      <c r="N24" s="88">
        <v>105.33</v>
      </c>
      <c r="O24" s="86">
        <v>114.63947999999998</v>
      </c>
      <c r="P24" s="87">
        <f t="shared" si="0"/>
        <v>6.3464928788555808E-2</v>
      </c>
      <c r="Q24" s="87">
        <f>O24/'סכום נכסי הקרן'!$C$42</f>
        <v>1.3301484826295717E-3</v>
      </c>
    </row>
    <row r="25" spans="2:43" s="133" customFormat="1">
      <c r="B25" s="85" t="s">
        <v>1126</v>
      </c>
      <c r="C25" s="92" t="s">
        <v>1010</v>
      </c>
      <c r="D25" s="79" t="s">
        <v>1027</v>
      </c>
      <c r="E25" s="79"/>
      <c r="F25" s="79" t="s">
        <v>1024</v>
      </c>
      <c r="G25" s="105">
        <v>42242</v>
      </c>
      <c r="H25" s="79" t="s">
        <v>1021</v>
      </c>
      <c r="I25" s="86">
        <v>5.3799999999999981</v>
      </c>
      <c r="J25" s="92" t="s">
        <v>164</v>
      </c>
      <c r="K25" s="93">
        <v>2.3599999999999999E-2</v>
      </c>
      <c r="L25" s="93">
        <v>1.1599999999999997E-2</v>
      </c>
      <c r="M25" s="86">
        <v>39081.53</v>
      </c>
      <c r="N25" s="88">
        <v>107.41</v>
      </c>
      <c r="O25" s="86">
        <v>41.97748</v>
      </c>
      <c r="P25" s="87">
        <f t="shared" si="0"/>
        <v>2.3238920648654602E-2</v>
      </c>
      <c r="Q25" s="87">
        <f>O25/'סכום נכסי הקרן'!$C$42</f>
        <v>4.8705979237356279E-4</v>
      </c>
    </row>
    <row r="26" spans="2:43" s="133" customFormat="1">
      <c r="B26" s="85" t="s">
        <v>1127</v>
      </c>
      <c r="C26" s="92" t="s">
        <v>1010</v>
      </c>
      <c r="D26" s="79" t="s">
        <v>1028</v>
      </c>
      <c r="E26" s="79"/>
      <c r="F26" s="79" t="s">
        <v>414</v>
      </c>
      <c r="G26" s="105">
        <v>42516</v>
      </c>
      <c r="H26" s="79" t="s">
        <v>278</v>
      </c>
      <c r="I26" s="86">
        <v>5.71</v>
      </c>
      <c r="J26" s="92" t="s">
        <v>164</v>
      </c>
      <c r="K26" s="93">
        <v>2.3269999999999999E-2</v>
      </c>
      <c r="L26" s="93">
        <v>1.4800000000000001E-2</v>
      </c>
      <c r="M26" s="86">
        <v>29817.439999999995</v>
      </c>
      <c r="N26" s="88">
        <v>106.91</v>
      </c>
      <c r="O26" s="86">
        <v>31.877819999999996</v>
      </c>
      <c r="P26" s="87">
        <f t="shared" si="0"/>
        <v>1.7647703707609284E-2</v>
      </c>
      <c r="Q26" s="87">
        <f>O26/'סכום נכסי הקרן'!$C$42</f>
        <v>3.698746182601196E-4</v>
      </c>
    </row>
    <row r="27" spans="2:43" s="133" customFormat="1">
      <c r="B27" s="85" t="s">
        <v>1124</v>
      </c>
      <c r="C27" s="92" t="s">
        <v>1010</v>
      </c>
      <c r="D27" s="79" t="s">
        <v>1029</v>
      </c>
      <c r="E27" s="79"/>
      <c r="F27" s="79" t="s">
        <v>414</v>
      </c>
      <c r="G27" s="105">
        <v>41767</v>
      </c>
      <c r="H27" s="79" t="s">
        <v>160</v>
      </c>
      <c r="I27" s="86">
        <v>6.7799999999999994</v>
      </c>
      <c r="J27" s="92" t="s">
        <v>164</v>
      </c>
      <c r="K27" s="93">
        <v>5.3499999999999999E-2</v>
      </c>
      <c r="L27" s="93">
        <v>1.9199999999999998E-2</v>
      </c>
      <c r="M27" s="86">
        <v>1401.7399999999998</v>
      </c>
      <c r="N27" s="88">
        <v>125.31</v>
      </c>
      <c r="O27" s="86">
        <v>1.7565199999999999</v>
      </c>
      <c r="P27" s="87">
        <f t="shared" si="0"/>
        <v>9.7241732704713996E-4</v>
      </c>
      <c r="Q27" s="87">
        <f>O27/'סכום נכסי הקרן'!$C$42</f>
        <v>2.038069618519288E-5</v>
      </c>
    </row>
    <row r="28" spans="2:43" s="133" customFormat="1">
      <c r="B28" s="85" t="s">
        <v>1124</v>
      </c>
      <c r="C28" s="92" t="s">
        <v>1010</v>
      </c>
      <c r="D28" s="79" t="s">
        <v>1030</v>
      </c>
      <c r="E28" s="79"/>
      <c r="F28" s="79" t="s">
        <v>414</v>
      </c>
      <c r="G28" s="105">
        <v>41269</v>
      </c>
      <c r="H28" s="79" t="s">
        <v>160</v>
      </c>
      <c r="I28" s="86">
        <v>6.89</v>
      </c>
      <c r="J28" s="92" t="s">
        <v>164</v>
      </c>
      <c r="K28" s="93">
        <v>5.3499999999999999E-2</v>
      </c>
      <c r="L28" s="93">
        <v>1.2000000000000002E-2</v>
      </c>
      <c r="M28" s="86">
        <v>6961.9199999999992</v>
      </c>
      <c r="N28" s="88">
        <v>133.44999999999999</v>
      </c>
      <c r="O28" s="86">
        <v>9.2906799999999983</v>
      </c>
      <c r="P28" s="87">
        <f t="shared" si="0"/>
        <v>5.1433619953375545E-3</v>
      </c>
      <c r="Q28" s="87">
        <f>O28/'סכום נכסי הקרן'!$C$42</f>
        <v>1.0779867376053091E-4</v>
      </c>
    </row>
    <row r="29" spans="2:43" s="133" customFormat="1">
      <c r="B29" s="85" t="s">
        <v>1124</v>
      </c>
      <c r="C29" s="92" t="s">
        <v>1010</v>
      </c>
      <c r="D29" s="79" t="s">
        <v>1031</v>
      </c>
      <c r="E29" s="79"/>
      <c r="F29" s="79" t="s">
        <v>414</v>
      </c>
      <c r="G29" s="105">
        <v>41767</v>
      </c>
      <c r="H29" s="79" t="s">
        <v>160</v>
      </c>
      <c r="I29" s="86">
        <v>7.22</v>
      </c>
      <c r="J29" s="92" t="s">
        <v>164</v>
      </c>
      <c r="K29" s="93">
        <v>5.3499999999999999E-2</v>
      </c>
      <c r="L29" s="93">
        <v>2.1299999999999996E-2</v>
      </c>
      <c r="M29" s="86">
        <v>1097.0299999999997</v>
      </c>
      <c r="N29" s="88">
        <v>125.31</v>
      </c>
      <c r="O29" s="86">
        <v>1.37469</v>
      </c>
      <c r="P29" s="87">
        <f t="shared" si="0"/>
        <v>7.6103453152735691E-4</v>
      </c>
      <c r="Q29" s="87">
        <f>O29/'סכום נכסי הקרן'!$C$42</f>
        <v>1.5950367339297474E-5</v>
      </c>
    </row>
    <row r="30" spans="2:43" s="133" customFormat="1">
      <c r="B30" s="85" t="s">
        <v>1124</v>
      </c>
      <c r="C30" s="92" t="s">
        <v>1010</v>
      </c>
      <c r="D30" s="79" t="s">
        <v>1032</v>
      </c>
      <c r="E30" s="79"/>
      <c r="F30" s="79" t="s">
        <v>414</v>
      </c>
      <c r="G30" s="105">
        <v>41767</v>
      </c>
      <c r="H30" s="79" t="s">
        <v>160</v>
      </c>
      <c r="I30" s="86">
        <v>6.7799999999999985</v>
      </c>
      <c r="J30" s="92" t="s">
        <v>164</v>
      </c>
      <c r="K30" s="93">
        <v>5.3499999999999999E-2</v>
      </c>
      <c r="L30" s="93">
        <v>1.9199999999999998E-2</v>
      </c>
      <c r="M30" s="86">
        <v>1401.8099999999997</v>
      </c>
      <c r="N30" s="88">
        <v>125.31</v>
      </c>
      <c r="O30" s="86">
        <v>1.7566199999999996</v>
      </c>
      <c r="P30" s="87">
        <f t="shared" si="0"/>
        <v>9.7247268749433365E-4</v>
      </c>
      <c r="Q30" s="87">
        <f>O30/'סכום נכסי הקרן'!$C$42</f>
        <v>2.0381856473500737E-5</v>
      </c>
    </row>
    <row r="31" spans="2:43" s="133" customFormat="1">
      <c r="B31" s="85" t="s">
        <v>1124</v>
      </c>
      <c r="C31" s="92" t="s">
        <v>1010</v>
      </c>
      <c r="D31" s="79" t="s">
        <v>1033</v>
      </c>
      <c r="E31" s="79"/>
      <c r="F31" s="79" t="s">
        <v>414</v>
      </c>
      <c r="G31" s="105">
        <v>41269</v>
      </c>
      <c r="H31" s="79" t="s">
        <v>160</v>
      </c>
      <c r="I31" s="86">
        <v>6.8900000000000006</v>
      </c>
      <c r="J31" s="92" t="s">
        <v>164</v>
      </c>
      <c r="K31" s="93">
        <v>5.3499999999999999E-2</v>
      </c>
      <c r="L31" s="93">
        <v>1.2000000000000002E-2</v>
      </c>
      <c r="M31" s="86">
        <v>7397.3799999999992</v>
      </c>
      <c r="N31" s="88">
        <v>133.44999999999999</v>
      </c>
      <c r="O31" s="86">
        <v>9.8718099999999982</v>
      </c>
      <c r="P31" s="87">
        <f t="shared" si="0"/>
        <v>5.4650781621144234E-3</v>
      </c>
      <c r="Q31" s="87">
        <f>O31/'סכום נכסי הקרן'!$C$42</f>
        <v>1.1454145720398794E-4</v>
      </c>
    </row>
    <row r="32" spans="2:43" s="133" customFormat="1">
      <c r="B32" s="85" t="s">
        <v>1124</v>
      </c>
      <c r="C32" s="92" t="s">
        <v>1010</v>
      </c>
      <c r="D32" s="79" t="s">
        <v>1034</v>
      </c>
      <c r="E32" s="79"/>
      <c r="F32" s="79" t="s">
        <v>414</v>
      </c>
      <c r="G32" s="105">
        <v>41281</v>
      </c>
      <c r="H32" s="79" t="s">
        <v>160</v>
      </c>
      <c r="I32" s="86">
        <v>6.89</v>
      </c>
      <c r="J32" s="92" t="s">
        <v>164</v>
      </c>
      <c r="K32" s="93">
        <v>5.3499999999999999E-2</v>
      </c>
      <c r="L32" s="93">
        <v>1.2199999999999999E-2</v>
      </c>
      <c r="M32" s="86">
        <v>9319.2099999999973</v>
      </c>
      <c r="N32" s="88">
        <v>133.33000000000001</v>
      </c>
      <c r="O32" s="86">
        <v>12.425309999999998</v>
      </c>
      <c r="P32" s="87">
        <f t="shared" si="0"/>
        <v>6.8787071812060766E-3</v>
      </c>
      <c r="Q32" s="87">
        <f>O32/'סכום נכסי הקרן'!$C$42</f>
        <v>1.4416941914515002E-4</v>
      </c>
    </row>
    <row r="33" spans="2:17" s="133" customFormat="1">
      <c r="B33" s="85" t="s">
        <v>1124</v>
      </c>
      <c r="C33" s="92" t="s">
        <v>1010</v>
      </c>
      <c r="D33" s="79" t="s">
        <v>1035</v>
      </c>
      <c r="E33" s="79"/>
      <c r="F33" s="79" t="s">
        <v>414</v>
      </c>
      <c r="G33" s="105">
        <v>41767</v>
      </c>
      <c r="H33" s="79" t="s">
        <v>160</v>
      </c>
      <c r="I33" s="86">
        <v>6.7800000000000011</v>
      </c>
      <c r="J33" s="92" t="s">
        <v>164</v>
      </c>
      <c r="K33" s="93">
        <v>5.3499999999999999E-2</v>
      </c>
      <c r="L33" s="93">
        <v>1.9199999999999998E-2</v>
      </c>
      <c r="M33" s="86">
        <v>1645.5399999999997</v>
      </c>
      <c r="N33" s="88">
        <v>125.31</v>
      </c>
      <c r="O33" s="86">
        <v>2.0620199999999995</v>
      </c>
      <c r="P33" s="87">
        <f t="shared" si="0"/>
        <v>1.1415434932239561E-3</v>
      </c>
      <c r="Q33" s="87">
        <f>O33/'סכום נכסי הקרן'!$C$42</f>
        <v>2.3925376965700028E-5</v>
      </c>
    </row>
    <row r="34" spans="2:17" s="133" customFormat="1">
      <c r="B34" s="85" t="s">
        <v>1124</v>
      </c>
      <c r="C34" s="92" t="s">
        <v>1010</v>
      </c>
      <c r="D34" s="79" t="s">
        <v>1036</v>
      </c>
      <c r="E34" s="79"/>
      <c r="F34" s="79" t="s">
        <v>414</v>
      </c>
      <c r="G34" s="105">
        <v>41281</v>
      </c>
      <c r="H34" s="79" t="s">
        <v>160</v>
      </c>
      <c r="I34" s="86">
        <v>6.8900000000000006</v>
      </c>
      <c r="J34" s="92" t="s">
        <v>164</v>
      </c>
      <c r="K34" s="93">
        <v>5.3499999999999999E-2</v>
      </c>
      <c r="L34" s="93">
        <v>1.2200000000000003E-2</v>
      </c>
      <c r="M34" s="86">
        <v>6712.9699999999984</v>
      </c>
      <c r="N34" s="88">
        <v>133.33000000000001</v>
      </c>
      <c r="O34" s="86">
        <v>8.950409999999998</v>
      </c>
      <c r="P34" s="87">
        <f t="shared" si="0"/>
        <v>4.9549870016714816E-3</v>
      </c>
      <c r="Q34" s="87">
        <f>O34/'סכום נכסי הקרן'!$C$42</f>
        <v>1.0385056073538142E-4</v>
      </c>
    </row>
    <row r="35" spans="2:17" s="133" customFormat="1">
      <c r="B35" s="85" t="s">
        <v>1124</v>
      </c>
      <c r="C35" s="92" t="s">
        <v>1010</v>
      </c>
      <c r="D35" s="79" t="s">
        <v>1037</v>
      </c>
      <c r="E35" s="79"/>
      <c r="F35" s="79" t="s">
        <v>414</v>
      </c>
      <c r="G35" s="105">
        <v>41767</v>
      </c>
      <c r="H35" s="79" t="s">
        <v>160</v>
      </c>
      <c r="I35" s="86">
        <v>6.78</v>
      </c>
      <c r="J35" s="92" t="s">
        <v>164</v>
      </c>
      <c r="K35" s="93">
        <v>5.3499999999999999E-2</v>
      </c>
      <c r="L35" s="93">
        <v>1.9200000000000002E-2</v>
      </c>
      <c r="M35" s="86">
        <v>1340.7999999999997</v>
      </c>
      <c r="N35" s="88">
        <v>125.31</v>
      </c>
      <c r="O35" s="86">
        <v>1.6801499999999996</v>
      </c>
      <c r="P35" s="87">
        <f t="shared" si="0"/>
        <v>9.3013855352529554E-4</v>
      </c>
      <c r="Q35" s="87">
        <f>O35/'סכום נכסי הקרן'!$C$42</f>
        <v>1.9494584004481483E-5</v>
      </c>
    </row>
    <row r="36" spans="2:17" s="133" customFormat="1">
      <c r="B36" s="85" t="s">
        <v>1124</v>
      </c>
      <c r="C36" s="92" t="s">
        <v>1010</v>
      </c>
      <c r="D36" s="79" t="s">
        <v>1038</v>
      </c>
      <c r="E36" s="79"/>
      <c r="F36" s="79" t="s">
        <v>414</v>
      </c>
      <c r="G36" s="105">
        <v>41281</v>
      </c>
      <c r="H36" s="79" t="s">
        <v>160</v>
      </c>
      <c r="I36" s="86">
        <v>6.89</v>
      </c>
      <c r="J36" s="92" t="s">
        <v>164</v>
      </c>
      <c r="K36" s="93">
        <v>5.3499999999999999E-2</v>
      </c>
      <c r="L36" s="93">
        <v>1.2200000000000003E-2</v>
      </c>
      <c r="M36" s="86">
        <v>8062.1699999999992</v>
      </c>
      <c r="N36" s="88">
        <v>133.33000000000001</v>
      </c>
      <c r="O36" s="86">
        <v>10.749299999999998</v>
      </c>
      <c r="P36" s="87">
        <f t="shared" si="0"/>
        <v>5.9508605501946013E-3</v>
      </c>
      <c r="Q36" s="87">
        <f>O36/'סכום נכסי הקרן'!$C$42</f>
        <v>1.2472287107661388E-4</v>
      </c>
    </row>
    <row r="37" spans="2:17" s="133" customFormat="1">
      <c r="B37" s="85" t="s">
        <v>1123</v>
      </c>
      <c r="C37" s="92" t="s">
        <v>1018</v>
      </c>
      <c r="D37" s="79">
        <v>4069</v>
      </c>
      <c r="E37" s="79"/>
      <c r="F37" s="79" t="s">
        <v>501</v>
      </c>
      <c r="G37" s="105">
        <v>42052</v>
      </c>
      <c r="H37" s="79" t="s">
        <v>160</v>
      </c>
      <c r="I37" s="86">
        <v>6.160000000000001</v>
      </c>
      <c r="J37" s="92" t="s">
        <v>164</v>
      </c>
      <c r="K37" s="93">
        <v>2.9779E-2</v>
      </c>
      <c r="L37" s="93">
        <v>1.3000000000000001E-2</v>
      </c>
      <c r="M37" s="86">
        <v>18687.3</v>
      </c>
      <c r="N37" s="88">
        <v>111.79</v>
      </c>
      <c r="O37" s="86">
        <v>20.890529999999995</v>
      </c>
      <c r="P37" s="87">
        <f t="shared" si="0"/>
        <v>1.1565090829138345E-2</v>
      </c>
      <c r="Q37" s="87">
        <f>O37/'סכום נכסי הקרן'!$C$42</f>
        <v>2.4239037703963366E-4</v>
      </c>
    </row>
    <row r="38" spans="2:17" s="133" customFormat="1">
      <c r="B38" s="85" t="s">
        <v>1122</v>
      </c>
      <c r="C38" s="92" t="s">
        <v>1018</v>
      </c>
      <c r="D38" s="79">
        <v>2963</v>
      </c>
      <c r="E38" s="79"/>
      <c r="F38" s="79" t="s">
        <v>501</v>
      </c>
      <c r="G38" s="105">
        <v>41423</v>
      </c>
      <c r="H38" s="79" t="s">
        <v>160</v>
      </c>
      <c r="I38" s="86">
        <v>4.99</v>
      </c>
      <c r="J38" s="92" t="s">
        <v>164</v>
      </c>
      <c r="K38" s="93">
        <v>0.05</v>
      </c>
      <c r="L38" s="93">
        <v>1.2100000000000001E-2</v>
      </c>
      <c r="M38" s="86">
        <v>18962.459999999995</v>
      </c>
      <c r="N38" s="88">
        <v>122.83</v>
      </c>
      <c r="O38" s="86">
        <v>23.291599999999995</v>
      </c>
      <c r="P38" s="87">
        <f t="shared" si="0"/>
        <v>1.2894333918572611E-2</v>
      </c>
      <c r="Q38" s="87">
        <f>O38/'סכום נכסי הקרן'!$C$42</f>
        <v>2.7024971151312735E-4</v>
      </c>
    </row>
    <row r="39" spans="2:17" s="133" customFormat="1">
      <c r="B39" s="85" t="s">
        <v>1122</v>
      </c>
      <c r="C39" s="92" t="s">
        <v>1018</v>
      </c>
      <c r="D39" s="79">
        <v>2968</v>
      </c>
      <c r="E39" s="79"/>
      <c r="F39" s="79" t="s">
        <v>501</v>
      </c>
      <c r="G39" s="105">
        <v>41423</v>
      </c>
      <c r="H39" s="79" t="s">
        <v>160</v>
      </c>
      <c r="I39" s="86">
        <v>4.99</v>
      </c>
      <c r="J39" s="92" t="s">
        <v>164</v>
      </c>
      <c r="K39" s="93">
        <v>0.05</v>
      </c>
      <c r="L39" s="93">
        <v>1.2100000000000005E-2</v>
      </c>
      <c r="M39" s="86">
        <v>6098.68</v>
      </c>
      <c r="N39" s="88">
        <v>122.83</v>
      </c>
      <c r="O39" s="86">
        <v>7.4910099999999984</v>
      </c>
      <c r="P39" s="87">
        <f t="shared" si="0"/>
        <v>4.1470566353263242E-3</v>
      </c>
      <c r="Q39" s="87">
        <f>O39/'סכום נכסי הקרן'!$C$42</f>
        <v>8.6917313170497179E-5</v>
      </c>
    </row>
    <row r="40" spans="2:17" s="133" customFormat="1">
      <c r="B40" s="85" t="s">
        <v>1122</v>
      </c>
      <c r="C40" s="92" t="s">
        <v>1018</v>
      </c>
      <c r="D40" s="79">
        <v>4605</v>
      </c>
      <c r="E40" s="79"/>
      <c r="F40" s="79" t="s">
        <v>501</v>
      </c>
      <c r="G40" s="105">
        <v>42352</v>
      </c>
      <c r="H40" s="79" t="s">
        <v>160</v>
      </c>
      <c r="I40" s="86">
        <v>7.01</v>
      </c>
      <c r="J40" s="92" t="s">
        <v>164</v>
      </c>
      <c r="K40" s="93">
        <v>0.05</v>
      </c>
      <c r="L40" s="93">
        <v>2.1000000000000001E-2</v>
      </c>
      <c r="M40" s="86">
        <v>18240.249999999996</v>
      </c>
      <c r="N40" s="88">
        <v>123.51</v>
      </c>
      <c r="O40" s="86">
        <v>22.528519999999997</v>
      </c>
      <c r="P40" s="87">
        <f t="shared" si="0"/>
        <v>1.2471889418126769E-2</v>
      </c>
      <c r="Q40" s="87">
        <f>O40/'סכום נכסי הקרן'!$C$42</f>
        <v>2.6139578349352211E-4</v>
      </c>
    </row>
    <row r="41" spans="2:17" s="133" customFormat="1">
      <c r="B41" s="85" t="s">
        <v>1122</v>
      </c>
      <c r="C41" s="92" t="s">
        <v>1018</v>
      </c>
      <c r="D41" s="79">
        <v>4606</v>
      </c>
      <c r="E41" s="79"/>
      <c r="F41" s="79" t="s">
        <v>501</v>
      </c>
      <c r="G41" s="105">
        <v>42352</v>
      </c>
      <c r="H41" s="79" t="s">
        <v>160</v>
      </c>
      <c r="I41" s="86">
        <v>9.07</v>
      </c>
      <c r="J41" s="92" t="s">
        <v>164</v>
      </c>
      <c r="K41" s="93">
        <v>4.0999999999999995E-2</v>
      </c>
      <c r="L41" s="93">
        <v>2.2099999999999998E-2</v>
      </c>
      <c r="M41" s="86">
        <v>47783.8</v>
      </c>
      <c r="N41" s="88">
        <v>119.83</v>
      </c>
      <c r="O41" s="86">
        <v>57.259319999999995</v>
      </c>
      <c r="P41" s="87">
        <f t="shared" si="0"/>
        <v>3.1699015612083464E-2</v>
      </c>
      <c r="Q41" s="87">
        <f>O41/'סכום נכסי הקרן'!$C$42</f>
        <v>6.6437319511917787E-4</v>
      </c>
    </row>
    <row r="42" spans="2:17" s="133" customFormat="1">
      <c r="B42" s="85" t="s">
        <v>1122</v>
      </c>
      <c r="C42" s="92" t="s">
        <v>1018</v>
      </c>
      <c r="D42" s="79">
        <v>5150</v>
      </c>
      <c r="E42" s="79"/>
      <c r="F42" s="79" t="s">
        <v>501</v>
      </c>
      <c r="G42" s="105">
        <v>42631</v>
      </c>
      <c r="H42" s="79" t="s">
        <v>160</v>
      </c>
      <c r="I42" s="86">
        <v>8.9100000000000019</v>
      </c>
      <c r="J42" s="92" t="s">
        <v>164</v>
      </c>
      <c r="K42" s="93">
        <v>4.0999999999999995E-2</v>
      </c>
      <c r="L42" s="93">
        <v>2.6999999999999996E-2</v>
      </c>
      <c r="M42" s="86">
        <v>14179.889999999998</v>
      </c>
      <c r="N42" s="88">
        <v>115.27</v>
      </c>
      <c r="O42" s="86">
        <v>16.345159999999996</v>
      </c>
      <c r="P42" s="87">
        <f t="shared" si="0"/>
        <v>9.0487536705291301E-3</v>
      </c>
      <c r="Q42" s="87">
        <f>O42/'סכום נכסי הקרן'!$C$42</f>
        <v>1.8965098038073417E-4</v>
      </c>
    </row>
    <row r="43" spans="2:17" s="133" customFormat="1">
      <c r="B43" s="85" t="s">
        <v>1121</v>
      </c>
      <c r="C43" s="92" t="s">
        <v>1010</v>
      </c>
      <c r="D43" s="79" t="s">
        <v>1039</v>
      </c>
      <c r="E43" s="79"/>
      <c r="F43" s="79" t="s">
        <v>1040</v>
      </c>
      <c r="G43" s="105">
        <v>42093</v>
      </c>
      <c r="H43" s="79" t="s">
        <v>1021</v>
      </c>
      <c r="I43" s="86">
        <v>1.7799999999999998</v>
      </c>
      <c r="J43" s="92" t="s">
        <v>164</v>
      </c>
      <c r="K43" s="93">
        <v>4.4000000000000004E-2</v>
      </c>
      <c r="L43" s="93">
        <v>3.4700000000000002E-2</v>
      </c>
      <c r="M43" s="86">
        <v>1675.7799999999997</v>
      </c>
      <c r="N43" s="88">
        <v>101.79</v>
      </c>
      <c r="O43" s="86">
        <v>1.7057699999999998</v>
      </c>
      <c r="P43" s="87">
        <f t="shared" si="0"/>
        <v>9.4432190009632682E-4</v>
      </c>
      <c r="Q43" s="87">
        <f>O43/'סכום נכסי הקרן'!$C$42</f>
        <v>1.9791849868954783E-5</v>
      </c>
    </row>
    <row r="44" spans="2:17" s="133" customFormat="1">
      <c r="B44" s="85" t="s">
        <v>1121</v>
      </c>
      <c r="C44" s="92" t="s">
        <v>1010</v>
      </c>
      <c r="D44" s="79" t="s">
        <v>1041</v>
      </c>
      <c r="E44" s="79"/>
      <c r="F44" s="79" t="s">
        <v>1040</v>
      </c>
      <c r="G44" s="105">
        <v>42093</v>
      </c>
      <c r="H44" s="79" t="s">
        <v>1021</v>
      </c>
      <c r="I44" s="86">
        <v>1.9100000000000001</v>
      </c>
      <c r="J44" s="92" t="s">
        <v>164</v>
      </c>
      <c r="K44" s="93">
        <v>4.4500000000000005E-2</v>
      </c>
      <c r="L44" s="93">
        <v>3.49E-2</v>
      </c>
      <c r="M44" s="86">
        <v>930.9899999999999</v>
      </c>
      <c r="N44" s="88">
        <v>101.93</v>
      </c>
      <c r="O44" s="86">
        <v>0.9489599999999998</v>
      </c>
      <c r="P44" s="87">
        <f t="shared" si="0"/>
        <v>5.2534849968953034E-4</v>
      </c>
      <c r="Q44" s="87">
        <f>O44/'סכום נכסי הקרן'!$C$42</f>
        <v>1.1010671926252268E-5</v>
      </c>
    </row>
    <row r="45" spans="2:17" s="133" customFormat="1">
      <c r="B45" s="85" t="s">
        <v>1121</v>
      </c>
      <c r="C45" s="92" t="s">
        <v>1010</v>
      </c>
      <c r="D45" s="79">
        <v>4985</v>
      </c>
      <c r="E45" s="79"/>
      <c r="F45" s="79" t="s">
        <v>1040</v>
      </c>
      <c r="G45" s="105">
        <v>42551</v>
      </c>
      <c r="H45" s="79" t="s">
        <v>1021</v>
      </c>
      <c r="I45" s="86">
        <v>1.9100000000000001</v>
      </c>
      <c r="J45" s="92" t="s">
        <v>164</v>
      </c>
      <c r="K45" s="93">
        <v>4.4500000000000005E-2</v>
      </c>
      <c r="L45" s="93">
        <v>3.49E-2</v>
      </c>
      <c r="M45" s="86">
        <v>1065.9100000000001</v>
      </c>
      <c r="N45" s="88">
        <v>101.93</v>
      </c>
      <c r="O45" s="86">
        <v>1.0864799999999999</v>
      </c>
      <c r="P45" s="87">
        <f t="shared" si="0"/>
        <v>6.0148018667033495E-4</v>
      </c>
      <c r="Q45" s="87">
        <f>O45/'סכום נכסי הקרן'!$C$42</f>
        <v>1.2606300407219024E-5</v>
      </c>
    </row>
    <row r="46" spans="2:17" s="133" customFormat="1">
      <c r="B46" s="85" t="s">
        <v>1121</v>
      </c>
      <c r="C46" s="92" t="s">
        <v>1010</v>
      </c>
      <c r="D46" s="79">
        <v>4987</v>
      </c>
      <c r="E46" s="79"/>
      <c r="F46" s="79" t="s">
        <v>1040</v>
      </c>
      <c r="G46" s="105">
        <v>42551</v>
      </c>
      <c r="H46" s="79" t="s">
        <v>1021</v>
      </c>
      <c r="I46" s="86">
        <v>2.48</v>
      </c>
      <c r="J46" s="92" t="s">
        <v>164</v>
      </c>
      <c r="K46" s="93">
        <v>3.4000000000000002E-2</v>
      </c>
      <c r="L46" s="93">
        <v>2.4200000000000003E-2</v>
      </c>
      <c r="M46" s="86">
        <v>4338.1799999999994</v>
      </c>
      <c r="N46" s="88">
        <v>104.35</v>
      </c>
      <c r="O46" s="86">
        <v>4.5268799999999993</v>
      </c>
      <c r="P46" s="87">
        <f t="shared" si="0"/>
        <v>2.5061010119230964E-3</v>
      </c>
      <c r="Q46" s="87">
        <f>O46/'סכום נכסי הקרן'!$C$42</f>
        <v>5.25248593507765E-5</v>
      </c>
    </row>
    <row r="47" spans="2:17" s="133" customFormat="1">
      <c r="B47" s="85" t="s">
        <v>1121</v>
      </c>
      <c r="C47" s="92" t="s">
        <v>1010</v>
      </c>
      <c r="D47" s="79" t="s">
        <v>1042</v>
      </c>
      <c r="E47" s="79"/>
      <c r="F47" s="79" t="s">
        <v>1040</v>
      </c>
      <c r="G47" s="105">
        <v>42093</v>
      </c>
      <c r="H47" s="79" t="s">
        <v>1021</v>
      </c>
      <c r="I47" s="86">
        <v>2.48</v>
      </c>
      <c r="J47" s="92" t="s">
        <v>164</v>
      </c>
      <c r="K47" s="93">
        <v>3.4000000000000002E-2</v>
      </c>
      <c r="L47" s="93">
        <v>2.4199999999999999E-2</v>
      </c>
      <c r="M47" s="86">
        <v>3944.5299999999993</v>
      </c>
      <c r="N47" s="88">
        <v>104.35</v>
      </c>
      <c r="O47" s="86">
        <v>4.116109999999999</v>
      </c>
      <c r="P47" s="87">
        <f t="shared" si="0"/>
        <v>2.2786969029854501E-3</v>
      </c>
      <c r="Q47" s="87">
        <f>O47/'סכום נכסי הקרן'!$C$42</f>
        <v>4.7758743068586892E-5</v>
      </c>
    </row>
    <row r="48" spans="2:17" s="133" customFormat="1">
      <c r="B48" s="85" t="s">
        <v>1121</v>
      </c>
      <c r="C48" s="92" t="s">
        <v>1010</v>
      </c>
      <c r="D48" s="79" t="s">
        <v>1043</v>
      </c>
      <c r="E48" s="79"/>
      <c r="F48" s="79" t="s">
        <v>1040</v>
      </c>
      <c r="G48" s="105">
        <v>42093</v>
      </c>
      <c r="H48" s="79" t="s">
        <v>1021</v>
      </c>
      <c r="I48" s="86">
        <v>1.78</v>
      </c>
      <c r="J48" s="92" t="s">
        <v>164</v>
      </c>
      <c r="K48" s="93">
        <v>4.4000000000000004E-2</v>
      </c>
      <c r="L48" s="93">
        <v>3.4699999999999995E-2</v>
      </c>
      <c r="M48" s="86">
        <v>744.78999999999985</v>
      </c>
      <c r="N48" s="88">
        <v>101.79</v>
      </c>
      <c r="O48" s="86">
        <v>0.75811999999999991</v>
      </c>
      <c r="P48" s="87">
        <f t="shared" si="0"/>
        <v>4.1969862226503413E-4</v>
      </c>
      <c r="Q48" s="87">
        <f>O48/'סכום נכסי הקרן'!$C$42</f>
        <v>8.796377719535459E-6</v>
      </c>
    </row>
    <row r="49" spans="2:17" s="133" customFormat="1">
      <c r="B49" s="85" t="s">
        <v>1121</v>
      </c>
      <c r="C49" s="92" t="s">
        <v>1010</v>
      </c>
      <c r="D49" s="79">
        <v>4983</v>
      </c>
      <c r="E49" s="79"/>
      <c r="F49" s="79" t="s">
        <v>1040</v>
      </c>
      <c r="G49" s="105">
        <v>42551</v>
      </c>
      <c r="H49" s="79" t="s">
        <v>1021</v>
      </c>
      <c r="I49" s="86">
        <v>1.7800000000000002</v>
      </c>
      <c r="J49" s="92" t="s">
        <v>164</v>
      </c>
      <c r="K49" s="93">
        <v>4.4000000000000004E-2</v>
      </c>
      <c r="L49" s="93">
        <v>3.4700000000000002E-2</v>
      </c>
      <c r="M49" s="86">
        <v>889.76999999999987</v>
      </c>
      <c r="N49" s="88">
        <v>101.79</v>
      </c>
      <c r="O49" s="86">
        <v>0.90568999999999977</v>
      </c>
      <c r="P49" s="87">
        <f t="shared" si="0"/>
        <v>5.0139403418880744E-4</v>
      </c>
      <c r="Q49" s="87">
        <f>O49/'סכום נכסי הקרן'!$C$42</f>
        <v>1.0508615175441974E-5</v>
      </c>
    </row>
    <row r="50" spans="2:17" s="133" customFormat="1">
      <c r="B50" s="85" t="s">
        <v>1121</v>
      </c>
      <c r="C50" s="92" t="s">
        <v>1010</v>
      </c>
      <c r="D50" s="79" t="s">
        <v>1044</v>
      </c>
      <c r="E50" s="79"/>
      <c r="F50" s="79" t="s">
        <v>1040</v>
      </c>
      <c r="G50" s="105">
        <v>42093</v>
      </c>
      <c r="H50" s="79" t="s">
        <v>1021</v>
      </c>
      <c r="I50" s="86">
        <v>2.6100000000000003</v>
      </c>
      <c r="J50" s="92" t="s">
        <v>164</v>
      </c>
      <c r="K50" s="93">
        <v>3.5000000000000003E-2</v>
      </c>
      <c r="L50" s="93">
        <v>2.5000000000000001E-2</v>
      </c>
      <c r="M50" s="86">
        <v>1595.9899999999998</v>
      </c>
      <c r="N50" s="88">
        <v>107.06</v>
      </c>
      <c r="O50" s="86">
        <v>1.7086699999999997</v>
      </c>
      <c r="P50" s="87">
        <f t="shared" si="0"/>
        <v>9.4592735306494463E-4</v>
      </c>
      <c r="Q50" s="87">
        <f>O50/'סכום נכסי הקרן'!$C$42</f>
        <v>1.9825498229882675E-5</v>
      </c>
    </row>
    <row r="51" spans="2:17" s="133" customFormat="1">
      <c r="B51" s="85" t="s">
        <v>1121</v>
      </c>
      <c r="C51" s="92" t="s">
        <v>1010</v>
      </c>
      <c r="D51" s="79">
        <v>4989</v>
      </c>
      <c r="E51" s="79"/>
      <c r="F51" s="79" t="s">
        <v>1040</v>
      </c>
      <c r="G51" s="105">
        <v>42551</v>
      </c>
      <c r="H51" s="79" t="s">
        <v>1021</v>
      </c>
      <c r="I51" s="86">
        <v>2.61</v>
      </c>
      <c r="J51" s="92" t="s">
        <v>164</v>
      </c>
      <c r="K51" s="93">
        <v>3.5000000000000003E-2</v>
      </c>
      <c r="L51" s="93">
        <v>2.5000000000000005E-2</v>
      </c>
      <c r="M51" s="86">
        <v>1566.2199999999998</v>
      </c>
      <c r="N51" s="88">
        <v>107.06</v>
      </c>
      <c r="O51" s="86">
        <v>1.6767899999999998</v>
      </c>
      <c r="P51" s="87">
        <f t="shared" si="0"/>
        <v>9.2827844249958661E-4</v>
      </c>
      <c r="Q51" s="87">
        <f>O51/'סכום נכסי הקרן'!$C$42</f>
        <v>1.9455598317337443E-5</v>
      </c>
    </row>
    <row r="52" spans="2:17" s="133" customFormat="1">
      <c r="B52" s="85" t="s">
        <v>1121</v>
      </c>
      <c r="C52" s="92" t="s">
        <v>1010</v>
      </c>
      <c r="D52" s="79">
        <v>4986</v>
      </c>
      <c r="E52" s="79"/>
      <c r="F52" s="79" t="s">
        <v>1040</v>
      </c>
      <c r="G52" s="105">
        <v>42551</v>
      </c>
      <c r="H52" s="79" t="s">
        <v>1021</v>
      </c>
      <c r="I52" s="86">
        <v>1.78</v>
      </c>
      <c r="J52" s="92" t="s">
        <v>164</v>
      </c>
      <c r="K52" s="93">
        <v>4.4000000000000004E-2</v>
      </c>
      <c r="L52" s="93">
        <v>3.4700000000000002E-2</v>
      </c>
      <c r="M52" s="86">
        <v>2002.0599999999997</v>
      </c>
      <c r="N52" s="88">
        <v>101.79</v>
      </c>
      <c r="O52" s="86">
        <v>2.0378999999999996</v>
      </c>
      <c r="P52" s="87">
        <f t="shared" si="0"/>
        <v>1.1281905533608307E-3</v>
      </c>
      <c r="Q52" s="87">
        <f>O52/'סכום נכסי הקרן'!$C$42</f>
        <v>2.3645515425844605E-5</v>
      </c>
    </row>
    <row r="53" spans="2:17" s="133" customFormat="1">
      <c r="B53" s="85" t="s">
        <v>1121</v>
      </c>
      <c r="C53" s="92" t="s">
        <v>1018</v>
      </c>
      <c r="D53" s="79" t="s">
        <v>1045</v>
      </c>
      <c r="E53" s="79"/>
      <c r="F53" s="79" t="s">
        <v>1040</v>
      </c>
      <c r="G53" s="105">
        <v>43184</v>
      </c>
      <c r="H53" s="79" t="s">
        <v>1021</v>
      </c>
      <c r="I53" s="86">
        <v>0.47999999999999993</v>
      </c>
      <c r="J53" s="92" t="s">
        <v>164</v>
      </c>
      <c r="K53" s="93">
        <v>0.03</v>
      </c>
      <c r="L53" s="93">
        <v>2.8800000000000003E-2</v>
      </c>
      <c r="M53" s="86">
        <v>9223.1200000000008</v>
      </c>
      <c r="N53" s="88">
        <v>100.12</v>
      </c>
      <c r="O53" s="86">
        <v>9.2341899999999981</v>
      </c>
      <c r="P53" s="87">
        <f t="shared" si="0"/>
        <v>5.1120888787178223E-3</v>
      </c>
      <c r="Q53" s="87">
        <f>O53/'סכום נכסי הקרן'!$C$42</f>
        <v>1.0714322689542175E-4</v>
      </c>
    </row>
    <row r="54" spans="2:17" s="133" customFormat="1">
      <c r="B54" s="85" t="s">
        <v>1121</v>
      </c>
      <c r="C54" s="92" t="s">
        <v>1018</v>
      </c>
      <c r="D54" s="79" t="s">
        <v>1046</v>
      </c>
      <c r="E54" s="79"/>
      <c r="F54" s="79" t="s">
        <v>1040</v>
      </c>
      <c r="G54" s="105">
        <v>42871</v>
      </c>
      <c r="H54" s="79" t="s">
        <v>1021</v>
      </c>
      <c r="I54" s="86">
        <v>2.6700000000000004</v>
      </c>
      <c r="J54" s="92" t="s">
        <v>164</v>
      </c>
      <c r="K54" s="93">
        <v>4.7E-2</v>
      </c>
      <c r="L54" s="93">
        <v>4.130000000000001E-2</v>
      </c>
      <c r="M54" s="86">
        <v>11068.799999999997</v>
      </c>
      <c r="N54" s="88">
        <v>101.67</v>
      </c>
      <c r="O54" s="86">
        <v>11.253649999999999</v>
      </c>
      <c r="P54" s="87">
        <f t="shared" si="0"/>
        <v>6.2300709656161312E-3</v>
      </c>
      <c r="Q54" s="87">
        <f>O54/'סכום נכסי הקרן'!$C$42</f>
        <v>1.3057478515729731E-4</v>
      </c>
    </row>
    <row r="55" spans="2:17" s="133" customFormat="1">
      <c r="B55" s="85" t="s">
        <v>1120</v>
      </c>
      <c r="C55" s="92" t="s">
        <v>1018</v>
      </c>
      <c r="D55" s="79">
        <v>4099</v>
      </c>
      <c r="E55" s="79"/>
      <c r="F55" s="79" t="s">
        <v>501</v>
      </c>
      <c r="G55" s="105">
        <v>42052</v>
      </c>
      <c r="H55" s="79" t="s">
        <v>160</v>
      </c>
      <c r="I55" s="86">
        <v>6.16</v>
      </c>
      <c r="J55" s="92" t="s">
        <v>164</v>
      </c>
      <c r="K55" s="93">
        <v>2.9779E-2</v>
      </c>
      <c r="L55" s="93">
        <v>1.2999999999999998E-2</v>
      </c>
      <c r="M55" s="86">
        <v>13644.529999999997</v>
      </c>
      <c r="N55" s="88">
        <v>111.77</v>
      </c>
      <c r="O55" s="86">
        <v>15.250489999999997</v>
      </c>
      <c r="P55" s="87">
        <f t="shared" si="0"/>
        <v>8.4427394632336315E-3</v>
      </c>
      <c r="Q55" s="87">
        <f>O55/'סכום נכסי הקרן'!$C$42</f>
        <v>1.7694965236110158E-4</v>
      </c>
    </row>
    <row r="56" spans="2:17" s="133" customFormat="1">
      <c r="B56" s="85" t="s">
        <v>1120</v>
      </c>
      <c r="C56" s="92" t="s">
        <v>1018</v>
      </c>
      <c r="D56" s="79" t="s">
        <v>1047</v>
      </c>
      <c r="E56" s="79"/>
      <c r="F56" s="79" t="s">
        <v>501</v>
      </c>
      <c r="G56" s="105">
        <v>42054</v>
      </c>
      <c r="H56" s="79" t="s">
        <v>160</v>
      </c>
      <c r="I56" s="86">
        <v>6.16</v>
      </c>
      <c r="J56" s="92" t="s">
        <v>164</v>
      </c>
      <c r="K56" s="93">
        <v>2.9779E-2</v>
      </c>
      <c r="L56" s="93">
        <v>1.3099999999999999E-2</v>
      </c>
      <c r="M56" s="86">
        <v>385.87999999999994</v>
      </c>
      <c r="N56" s="88">
        <v>111.71</v>
      </c>
      <c r="O56" s="86">
        <v>0.43105999999999994</v>
      </c>
      <c r="P56" s="87">
        <f t="shared" si="0"/>
        <v>2.3863674367325175E-4</v>
      </c>
      <c r="Q56" s="87">
        <f>O56/'סכום נכסי הקרן'!$C$42</f>
        <v>5.0015387798540536E-6</v>
      </c>
    </row>
    <row r="57" spans="2:17" s="133" customFormat="1">
      <c r="B57" s="85" t="s">
        <v>1119</v>
      </c>
      <c r="C57" s="92" t="s">
        <v>1018</v>
      </c>
      <c r="D57" s="79" t="s">
        <v>1048</v>
      </c>
      <c r="E57" s="79"/>
      <c r="F57" s="79" t="s">
        <v>1040</v>
      </c>
      <c r="G57" s="105">
        <v>40742</v>
      </c>
      <c r="H57" s="79" t="s">
        <v>1021</v>
      </c>
      <c r="I57" s="86">
        <v>8.2899999999999991</v>
      </c>
      <c r="J57" s="92" t="s">
        <v>164</v>
      </c>
      <c r="K57" s="93">
        <v>0.06</v>
      </c>
      <c r="L57" s="93">
        <v>1.2899999999999997E-2</v>
      </c>
      <c r="M57" s="86">
        <v>63280.909999999989</v>
      </c>
      <c r="N57" s="88">
        <v>151.81</v>
      </c>
      <c r="O57" s="86">
        <v>96.06674000000001</v>
      </c>
      <c r="P57" s="87">
        <f t="shared" si="0"/>
        <v>5.3182976868428815E-2</v>
      </c>
      <c r="Q57" s="87">
        <f>O57/'סכום נכסי הקרן'!$C$42</f>
        <v>1.1146511519606475E-3</v>
      </c>
    </row>
    <row r="58" spans="2:17" s="133" customFormat="1">
      <c r="B58" s="85" t="s">
        <v>1118</v>
      </c>
      <c r="C58" s="92" t="s">
        <v>1018</v>
      </c>
      <c r="D58" s="79">
        <v>4100</v>
      </c>
      <c r="E58" s="79"/>
      <c r="F58" s="79" t="s">
        <v>501</v>
      </c>
      <c r="G58" s="105">
        <v>42052</v>
      </c>
      <c r="H58" s="79" t="s">
        <v>160</v>
      </c>
      <c r="I58" s="86">
        <v>6.1499999999999995</v>
      </c>
      <c r="J58" s="92" t="s">
        <v>164</v>
      </c>
      <c r="K58" s="93">
        <v>2.9779E-2</v>
      </c>
      <c r="L58" s="93">
        <v>1.2999999999999998E-2</v>
      </c>
      <c r="M58" s="86">
        <v>15543.749999999998</v>
      </c>
      <c r="N58" s="88">
        <v>111.75</v>
      </c>
      <c r="O58" s="86">
        <v>17.370139999999999</v>
      </c>
      <c r="P58" s="87">
        <f t="shared" si="0"/>
        <v>9.6161871821753286E-3</v>
      </c>
      <c r="Q58" s="87">
        <f>O58/'סכום נכסי הקרן'!$C$42</f>
        <v>2.0154370347862037E-4</v>
      </c>
    </row>
    <row r="59" spans="2:17" s="133" customFormat="1">
      <c r="B59" s="85" t="s">
        <v>1117</v>
      </c>
      <c r="C59" s="92" t="s">
        <v>1010</v>
      </c>
      <c r="D59" s="79" t="s">
        <v>1049</v>
      </c>
      <c r="E59" s="79"/>
      <c r="F59" s="79" t="s">
        <v>501</v>
      </c>
      <c r="G59" s="105">
        <v>41816</v>
      </c>
      <c r="H59" s="79" t="s">
        <v>160</v>
      </c>
      <c r="I59" s="86">
        <v>8</v>
      </c>
      <c r="J59" s="92" t="s">
        <v>164</v>
      </c>
      <c r="K59" s="93">
        <v>4.4999999999999998E-2</v>
      </c>
      <c r="L59" s="93">
        <v>1.8699999999999998E-2</v>
      </c>
      <c r="M59" s="86">
        <v>5138.4999999999991</v>
      </c>
      <c r="N59" s="88">
        <v>121.45</v>
      </c>
      <c r="O59" s="86">
        <v>6.2407099999999991</v>
      </c>
      <c r="P59" s="87">
        <f t="shared" si="0"/>
        <v>3.4548849640632369E-3</v>
      </c>
      <c r="Q59" s="87">
        <f>O59/'סכום נכסי הקרן'!$C$42</f>
        <v>7.2410228457344669E-5</v>
      </c>
    </row>
    <row r="60" spans="2:17" s="133" customFormat="1">
      <c r="B60" s="85" t="s">
        <v>1117</v>
      </c>
      <c r="C60" s="92" t="s">
        <v>1010</v>
      </c>
      <c r="D60" s="79" t="s">
        <v>1050</v>
      </c>
      <c r="E60" s="79"/>
      <c r="F60" s="79" t="s">
        <v>501</v>
      </c>
      <c r="G60" s="105">
        <v>42625</v>
      </c>
      <c r="H60" s="79" t="s">
        <v>160</v>
      </c>
      <c r="I60" s="86">
        <v>7.7500000000000018</v>
      </c>
      <c r="J60" s="92" t="s">
        <v>164</v>
      </c>
      <c r="K60" s="93">
        <v>4.4999999999999998E-2</v>
      </c>
      <c r="L60" s="93">
        <v>2.9500000000000002E-2</v>
      </c>
      <c r="M60" s="86">
        <v>1430.8699999999997</v>
      </c>
      <c r="N60" s="88">
        <v>113.54</v>
      </c>
      <c r="O60" s="86">
        <v>1.6246099999999997</v>
      </c>
      <c r="P60" s="87">
        <f t="shared" si="0"/>
        <v>8.9939136115390315E-4</v>
      </c>
      <c r="Q60" s="87">
        <f>O60/'סכום נכסי הקרן'!$C$42</f>
        <v>1.8850159878296973E-5</v>
      </c>
    </row>
    <row r="61" spans="2:17" s="133" customFormat="1">
      <c r="B61" s="85" t="s">
        <v>1117</v>
      </c>
      <c r="C61" s="92" t="s">
        <v>1010</v>
      </c>
      <c r="D61" s="79" t="s">
        <v>1051</v>
      </c>
      <c r="E61" s="79"/>
      <c r="F61" s="79" t="s">
        <v>501</v>
      </c>
      <c r="G61" s="105">
        <v>42716</v>
      </c>
      <c r="H61" s="79" t="s">
        <v>160</v>
      </c>
      <c r="I61" s="86">
        <v>7.8099999999999978</v>
      </c>
      <c r="J61" s="92" t="s">
        <v>164</v>
      </c>
      <c r="K61" s="93">
        <v>4.4999999999999998E-2</v>
      </c>
      <c r="L61" s="93">
        <v>2.7099999999999996E-2</v>
      </c>
      <c r="M61" s="86">
        <v>1082.5099999999998</v>
      </c>
      <c r="N61" s="88">
        <v>115.9</v>
      </c>
      <c r="O61" s="86">
        <v>1.2546300000000001</v>
      </c>
      <c r="P61" s="87">
        <f t="shared" si="0"/>
        <v>6.9456877862657609E-4</v>
      </c>
      <c r="Q61" s="87">
        <f>O61/'סכום נכסי הקרן'!$C$42</f>
        <v>1.4557325196882784E-5</v>
      </c>
    </row>
    <row r="62" spans="2:17" s="133" customFormat="1">
      <c r="B62" s="85" t="s">
        <v>1117</v>
      </c>
      <c r="C62" s="92" t="s">
        <v>1010</v>
      </c>
      <c r="D62" s="79" t="s">
        <v>1052</v>
      </c>
      <c r="E62" s="79"/>
      <c r="F62" s="79" t="s">
        <v>501</v>
      </c>
      <c r="G62" s="105">
        <v>42803</v>
      </c>
      <c r="H62" s="79" t="s">
        <v>160</v>
      </c>
      <c r="I62" s="86">
        <v>7.6999999999999993</v>
      </c>
      <c r="J62" s="92" t="s">
        <v>164</v>
      </c>
      <c r="K62" s="93">
        <v>4.4999999999999998E-2</v>
      </c>
      <c r="L62" s="93">
        <v>3.2399999999999998E-2</v>
      </c>
      <c r="M62" s="86">
        <v>6937.6499999999987</v>
      </c>
      <c r="N62" s="88">
        <v>112.02</v>
      </c>
      <c r="O62" s="86">
        <v>7.7715499999999995</v>
      </c>
      <c r="P62" s="87">
        <f t="shared" si="0"/>
        <v>4.3023648338835884E-3</v>
      </c>
      <c r="Q62" s="87">
        <f>O62/'סכום נכסי הקרן'!$C$42</f>
        <v>9.0172385989362898E-5</v>
      </c>
    </row>
    <row r="63" spans="2:17" s="133" customFormat="1">
      <c r="B63" s="85" t="s">
        <v>1117</v>
      </c>
      <c r="C63" s="92" t="s">
        <v>1010</v>
      </c>
      <c r="D63" s="79" t="s">
        <v>1053</v>
      </c>
      <c r="E63" s="79"/>
      <c r="F63" s="79" t="s">
        <v>501</v>
      </c>
      <c r="G63" s="105">
        <v>42898</v>
      </c>
      <c r="H63" s="79" t="s">
        <v>160</v>
      </c>
      <c r="I63" s="86">
        <v>7.58</v>
      </c>
      <c r="J63" s="92" t="s">
        <v>164</v>
      </c>
      <c r="K63" s="93">
        <v>4.4999999999999998E-2</v>
      </c>
      <c r="L63" s="93">
        <v>3.7999999999999999E-2</v>
      </c>
      <c r="M63" s="86">
        <v>1304.7899999999997</v>
      </c>
      <c r="N63" s="88">
        <v>106.95</v>
      </c>
      <c r="O63" s="86">
        <v>1.3954799999999998</v>
      </c>
      <c r="P63" s="87">
        <f t="shared" si="0"/>
        <v>7.7254396849893133E-4</v>
      </c>
      <c r="Q63" s="87">
        <f>O63/'סכום נכסי הקרן'!$C$42</f>
        <v>1.6191591278501219E-5</v>
      </c>
    </row>
    <row r="64" spans="2:17" s="133" customFormat="1">
      <c r="B64" s="85" t="s">
        <v>1117</v>
      </c>
      <c r="C64" s="92" t="s">
        <v>1010</v>
      </c>
      <c r="D64" s="79" t="s">
        <v>1054</v>
      </c>
      <c r="E64" s="79"/>
      <c r="F64" s="79" t="s">
        <v>501</v>
      </c>
      <c r="G64" s="105">
        <v>42989</v>
      </c>
      <c r="H64" s="79" t="s">
        <v>160</v>
      </c>
      <c r="I64" s="86">
        <v>7.53</v>
      </c>
      <c r="J64" s="92" t="s">
        <v>164</v>
      </c>
      <c r="K64" s="93">
        <v>4.4999999999999998E-2</v>
      </c>
      <c r="L64" s="93">
        <v>4.0300000000000002E-2</v>
      </c>
      <c r="M64" s="86">
        <v>1644.1999999999998</v>
      </c>
      <c r="N64" s="88">
        <v>105.62</v>
      </c>
      <c r="O64" s="86">
        <v>1.7366099999999998</v>
      </c>
      <c r="P64" s="87">
        <f t="shared" si="0"/>
        <v>9.6139506201087016E-4</v>
      </c>
      <c r="Q64" s="87">
        <f>O64/'סכום נכסי הקרן'!$C$42</f>
        <v>2.0149682783098289E-5</v>
      </c>
    </row>
    <row r="65" spans="2:17" s="133" customFormat="1">
      <c r="B65" s="85" t="s">
        <v>1117</v>
      </c>
      <c r="C65" s="92" t="s">
        <v>1010</v>
      </c>
      <c r="D65" s="79" t="s">
        <v>1055</v>
      </c>
      <c r="E65" s="79"/>
      <c r="F65" s="79" t="s">
        <v>501</v>
      </c>
      <c r="G65" s="105">
        <v>43080</v>
      </c>
      <c r="H65" s="79" t="s">
        <v>160</v>
      </c>
      <c r="I65" s="86">
        <v>7.41</v>
      </c>
      <c r="J65" s="92" t="s">
        <v>164</v>
      </c>
      <c r="K65" s="93">
        <v>4.4999999999999998E-2</v>
      </c>
      <c r="L65" s="93">
        <v>4.6199999999999991E-2</v>
      </c>
      <c r="M65" s="86">
        <v>509.42999999999995</v>
      </c>
      <c r="N65" s="88">
        <v>100.55</v>
      </c>
      <c r="O65" s="86">
        <v>0.51222999999999985</v>
      </c>
      <c r="P65" s="87">
        <f t="shared" si="0"/>
        <v>2.8357281866039468E-4</v>
      </c>
      <c r="Q65" s="87">
        <f>O65/'סכום נכסי הקרן'!$C$42</f>
        <v>5.9433447993426476E-6</v>
      </c>
    </row>
    <row r="66" spans="2:17" s="133" customFormat="1">
      <c r="B66" s="85" t="s">
        <v>1117</v>
      </c>
      <c r="C66" s="92" t="s">
        <v>1010</v>
      </c>
      <c r="D66" s="79" t="s">
        <v>1056</v>
      </c>
      <c r="E66" s="79"/>
      <c r="F66" s="79" t="s">
        <v>501</v>
      </c>
      <c r="G66" s="105">
        <v>43171</v>
      </c>
      <c r="H66" s="79" t="s">
        <v>160</v>
      </c>
      <c r="I66" s="86">
        <v>7.3900000000000006</v>
      </c>
      <c r="J66" s="92" t="s">
        <v>164</v>
      </c>
      <c r="K66" s="93">
        <v>4.4999999999999998E-2</v>
      </c>
      <c r="L66" s="93">
        <v>4.6800000000000008E-2</v>
      </c>
      <c r="M66" s="86">
        <v>541.20999999999992</v>
      </c>
      <c r="N66" s="88">
        <v>100.79</v>
      </c>
      <c r="O66" s="86">
        <v>0.54549999999999987</v>
      </c>
      <c r="P66" s="87">
        <f t="shared" si="0"/>
        <v>3.019912394417455E-4</v>
      </c>
      <c r="Q66" s="87">
        <f>O66/'סכום נכסי הקרן'!$C$42</f>
        <v>6.3293727193671089E-6</v>
      </c>
    </row>
    <row r="67" spans="2:17" s="133" customFormat="1">
      <c r="B67" s="85" t="s">
        <v>1117</v>
      </c>
      <c r="C67" s="92" t="s">
        <v>1010</v>
      </c>
      <c r="D67" s="79" t="s">
        <v>1057</v>
      </c>
      <c r="E67" s="79"/>
      <c r="F67" s="79" t="s">
        <v>501</v>
      </c>
      <c r="G67" s="105">
        <v>43341</v>
      </c>
      <c r="H67" s="79" t="s">
        <v>160</v>
      </c>
      <c r="I67" s="86">
        <v>7.47</v>
      </c>
      <c r="J67" s="92" t="s">
        <v>164</v>
      </c>
      <c r="K67" s="93">
        <v>4.4999999999999998E-2</v>
      </c>
      <c r="L67" s="93">
        <v>4.3400000000000001E-2</v>
      </c>
      <c r="M67" s="86">
        <v>954.93999999999983</v>
      </c>
      <c r="N67" s="88">
        <v>101.87</v>
      </c>
      <c r="O67" s="86">
        <v>0.97279999999999989</v>
      </c>
      <c r="P67" s="87">
        <f t="shared" si="0"/>
        <v>5.3854643030051342E-4</v>
      </c>
      <c r="Q67" s="87">
        <f>O67/'סכום נכסי הקרן'!$C$42</f>
        <v>1.128728465884569E-5</v>
      </c>
    </row>
    <row r="68" spans="2:17" s="133" customFormat="1">
      <c r="B68" s="85" t="s">
        <v>1117</v>
      </c>
      <c r="C68" s="92" t="s">
        <v>1010</v>
      </c>
      <c r="D68" s="79" t="s">
        <v>1058</v>
      </c>
      <c r="E68" s="79"/>
      <c r="F68" s="79" t="s">
        <v>501</v>
      </c>
      <c r="G68" s="105">
        <v>41893</v>
      </c>
      <c r="H68" s="79" t="s">
        <v>160</v>
      </c>
      <c r="I68" s="86">
        <v>7.9799999999999995</v>
      </c>
      <c r="J68" s="92" t="s">
        <v>164</v>
      </c>
      <c r="K68" s="93">
        <v>4.4999999999999998E-2</v>
      </c>
      <c r="L68" s="93">
        <v>1.9599999999999999E-2</v>
      </c>
      <c r="M68" s="86">
        <v>1008.1399999999999</v>
      </c>
      <c r="N68" s="88">
        <v>121.61</v>
      </c>
      <c r="O68" s="86">
        <v>1.2259999999999998</v>
      </c>
      <c r="P68" s="87">
        <f t="shared" si="0"/>
        <v>6.7871908259501377E-4</v>
      </c>
      <c r="Q68" s="87">
        <f>O68/'סכום נכסי הקרן'!$C$42</f>
        <v>1.4225134654342943E-5</v>
      </c>
    </row>
    <row r="69" spans="2:17" s="133" customFormat="1">
      <c r="B69" s="85" t="s">
        <v>1117</v>
      </c>
      <c r="C69" s="92" t="s">
        <v>1010</v>
      </c>
      <c r="D69" s="79" t="s">
        <v>1059</v>
      </c>
      <c r="E69" s="79"/>
      <c r="F69" s="79" t="s">
        <v>501</v>
      </c>
      <c r="G69" s="105">
        <v>42151</v>
      </c>
      <c r="H69" s="79" t="s">
        <v>160</v>
      </c>
      <c r="I69" s="86">
        <v>7.95</v>
      </c>
      <c r="J69" s="92" t="s">
        <v>164</v>
      </c>
      <c r="K69" s="93">
        <v>4.4999999999999998E-2</v>
      </c>
      <c r="L69" s="93">
        <v>2.0799999999999999E-2</v>
      </c>
      <c r="M69" s="86">
        <v>3691.9099999999994</v>
      </c>
      <c r="N69" s="88">
        <v>121.52</v>
      </c>
      <c r="O69" s="86">
        <v>4.4863999999999988</v>
      </c>
      <c r="P69" s="87">
        <f t="shared" si="0"/>
        <v>2.4836911028990778E-3</v>
      </c>
      <c r="Q69" s="87">
        <f>O69/'סכום נכסי הקרן'!$C$42</f>
        <v>5.2055174643755446E-5</v>
      </c>
    </row>
    <row r="70" spans="2:17" s="133" customFormat="1">
      <c r="B70" s="85" t="s">
        <v>1117</v>
      </c>
      <c r="C70" s="92" t="s">
        <v>1010</v>
      </c>
      <c r="D70" s="79" t="s">
        <v>1060</v>
      </c>
      <c r="E70" s="79"/>
      <c r="F70" s="79" t="s">
        <v>501</v>
      </c>
      <c r="G70" s="105">
        <v>42166</v>
      </c>
      <c r="H70" s="79" t="s">
        <v>160</v>
      </c>
      <c r="I70" s="86">
        <v>7.9600000000000026</v>
      </c>
      <c r="J70" s="92" t="s">
        <v>164</v>
      </c>
      <c r="K70" s="93">
        <v>4.4999999999999998E-2</v>
      </c>
      <c r="L70" s="93">
        <v>2.0300000000000002E-2</v>
      </c>
      <c r="M70" s="86">
        <v>3473.6799999999994</v>
      </c>
      <c r="N70" s="88">
        <v>122.01</v>
      </c>
      <c r="O70" s="86">
        <v>4.2382299999999988</v>
      </c>
      <c r="P70" s="87">
        <f t="shared" si="0"/>
        <v>2.3463030810984215E-3</v>
      </c>
      <c r="Q70" s="87">
        <f>O70/'סכום נכסי הקרן'!$C$42</f>
        <v>4.917568715014347E-5</v>
      </c>
    </row>
    <row r="71" spans="2:17" s="133" customFormat="1">
      <c r="B71" s="85" t="s">
        <v>1117</v>
      </c>
      <c r="C71" s="92" t="s">
        <v>1010</v>
      </c>
      <c r="D71" s="79" t="s">
        <v>1061</v>
      </c>
      <c r="E71" s="79"/>
      <c r="F71" s="79" t="s">
        <v>501</v>
      </c>
      <c r="G71" s="105">
        <v>42257</v>
      </c>
      <c r="H71" s="79" t="s">
        <v>160</v>
      </c>
      <c r="I71" s="86">
        <v>7.9600000000000009</v>
      </c>
      <c r="J71" s="92" t="s">
        <v>164</v>
      </c>
      <c r="K71" s="93">
        <v>4.4999999999999998E-2</v>
      </c>
      <c r="L71" s="93">
        <v>2.0400000000000001E-2</v>
      </c>
      <c r="M71" s="86">
        <v>1845.9499999999998</v>
      </c>
      <c r="N71" s="88">
        <v>121.03</v>
      </c>
      <c r="O71" s="86">
        <v>2.2341599999999993</v>
      </c>
      <c r="P71" s="87">
        <f t="shared" si="0"/>
        <v>1.2368409670232266E-3</v>
      </c>
      <c r="Q71" s="87">
        <f>O71/'סכום נכסי הקרן'!$C$42</f>
        <v>2.5922697258847329E-5</v>
      </c>
    </row>
    <row r="72" spans="2:17" s="133" customFormat="1">
      <c r="B72" s="85" t="s">
        <v>1117</v>
      </c>
      <c r="C72" s="92" t="s">
        <v>1010</v>
      </c>
      <c r="D72" s="79" t="s">
        <v>1062</v>
      </c>
      <c r="E72" s="79"/>
      <c r="F72" s="79" t="s">
        <v>501</v>
      </c>
      <c r="G72" s="105">
        <v>42348</v>
      </c>
      <c r="H72" s="79" t="s">
        <v>160</v>
      </c>
      <c r="I72" s="86">
        <v>7.9500000000000011</v>
      </c>
      <c r="J72" s="92" t="s">
        <v>164</v>
      </c>
      <c r="K72" s="93">
        <v>4.4999999999999998E-2</v>
      </c>
      <c r="L72" s="93">
        <v>2.1100000000000004E-2</v>
      </c>
      <c r="M72" s="86">
        <v>3196.57</v>
      </c>
      <c r="N72" s="88">
        <v>120.96</v>
      </c>
      <c r="O72" s="86">
        <v>3.8665699999999994</v>
      </c>
      <c r="P72" s="87">
        <f t="shared" si="0"/>
        <v>2.14055044305824E-3</v>
      </c>
      <c r="Q72" s="87">
        <f>O72/'סכום נכסי הקרן'!$C$42</f>
        <v>4.4863359625157257E-5</v>
      </c>
    </row>
    <row r="73" spans="2:17" s="133" customFormat="1">
      <c r="B73" s="85" t="s">
        <v>1117</v>
      </c>
      <c r="C73" s="92" t="s">
        <v>1010</v>
      </c>
      <c r="D73" s="79" t="s">
        <v>1063</v>
      </c>
      <c r="E73" s="79"/>
      <c r="F73" s="79" t="s">
        <v>501</v>
      </c>
      <c r="G73" s="105">
        <v>42439</v>
      </c>
      <c r="H73" s="79" t="s">
        <v>160</v>
      </c>
      <c r="I73" s="86">
        <v>7.9300000000000015</v>
      </c>
      <c r="J73" s="92" t="s">
        <v>164</v>
      </c>
      <c r="K73" s="93">
        <v>4.4999999999999998E-2</v>
      </c>
      <c r="L73" s="93">
        <v>2.1900000000000003E-2</v>
      </c>
      <c r="M73" s="86">
        <v>3796.5199999999995</v>
      </c>
      <c r="N73" s="88">
        <v>121.43</v>
      </c>
      <c r="O73" s="86">
        <v>4.6101099999999988</v>
      </c>
      <c r="P73" s="87">
        <f t="shared" si="0"/>
        <v>2.5521775121224296E-3</v>
      </c>
      <c r="Q73" s="87">
        <f>O73/'סכום נכסי הקרן'!$C$42</f>
        <v>5.3490567309406969E-5</v>
      </c>
    </row>
    <row r="74" spans="2:17" s="133" customFormat="1">
      <c r="B74" s="85" t="s">
        <v>1117</v>
      </c>
      <c r="C74" s="92" t="s">
        <v>1010</v>
      </c>
      <c r="D74" s="79" t="s">
        <v>1064</v>
      </c>
      <c r="E74" s="79"/>
      <c r="F74" s="79" t="s">
        <v>501</v>
      </c>
      <c r="G74" s="105">
        <v>42549</v>
      </c>
      <c r="H74" s="79" t="s">
        <v>160</v>
      </c>
      <c r="I74" s="86">
        <v>7.84</v>
      </c>
      <c r="J74" s="92" t="s">
        <v>164</v>
      </c>
      <c r="K74" s="93">
        <v>4.4999999999999998E-2</v>
      </c>
      <c r="L74" s="93">
        <v>2.5699999999999994E-2</v>
      </c>
      <c r="M74" s="86">
        <v>2670.4199999999996</v>
      </c>
      <c r="N74" s="88">
        <v>117.69</v>
      </c>
      <c r="O74" s="86">
        <v>3.1428199999999999</v>
      </c>
      <c r="P74" s="87">
        <f t="shared" si="0"/>
        <v>1.739879206493688E-3</v>
      </c>
      <c r="Q74" s="87">
        <f>O74/'סכום נכסי הקרן'!$C$42</f>
        <v>3.6465772997032707E-5</v>
      </c>
    </row>
    <row r="75" spans="2:17" s="133" customFormat="1">
      <c r="B75" s="85" t="s">
        <v>1117</v>
      </c>
      <c r="C75" s="92" t="s">
        <v>1010</v>
      </c>
      <c r="D75" s="79" t="s">
        <v>1065</v>
      </c>
      <c r="E75" s="79"/>
      <c r="F75" s="79" t="s">
        <v>501</v>
      </c>
      <c r="G75" s="105">
        <v>42604</v>
      </c>
      <c r="H75" s="79" t="s">
        <v>160</v>
      </c>
      <c r="I75" s="86">
        <v>7.7599999999999989</v>
      </c>
      <c r="J75" s="92" t="s">
        <v>164</v>
      </c>
      <c r="K75" s="93">
        <v>4.4999999999999998E-2</v>
      </c>
      <c r="L75" s="93">
        <v>2.9500000000000005E-2</v>
      </c>
      <c r="M75" s="86">
        <v>3492.0399999999995</v>
      </c>
      <c r="N75" s="88">
        <v>113.6</v>
      </c>
      <c r="O75" s="86">
        <v>3.9669499999999993</v>
      </c>
      <c r="P75" s="87">
        <f t="shared" ref="P75:P101" si="1">O75/$O$10</f>
        <v>2.1961212599512967E-3</v>
      </c>
      <c r="Q75" s="87">
        <f>O75/'סכום נכסי הקרן'!$C$42</f>
        <v>4.6028057028585434E-5</v>
      </c>
    </row>
    <row r="76" spans="2:17" s="133" customFormat="1">
      <c r="B76" s="85" t="s">
        <v>1116</v>
      </c>
      <c r="C76" s="92" t="s">
        <v>1018</v>
      </c>
      <c r="D76" s="79">
        <v>22333</v>
      </c>
      <c r="E76" s="79"/>
      <c r="F76" s="79" t="s">
        <v>501</v>
      </c>
      <c r="G76" s="105">
        <v>41639</v>
      </c>
      <c r="H76" s="79" t="s">
        <v>278</v>
      </c>
      <c r="I76" s="86">
        <v>2.66</v>
      </c>
      <c r="J76" s="92" t="s">
        <v>164</v>
      </c>
      <c r="K76" s="93">
        <v>3.7000000000000005E-2</v>
      </c>
      <c r="L76" s="93">
        <v>5.8999999999999999E-3</v>
      </c>
      <c r="M76" s="86">
        <v>52368.969999999994</v>
      </c>
      <c r="N76" s="88">
        <v>109.5</v>
      </c>
      <c r="O76" s="86">
        <v>57.344019999999986</v>
      </c>
      <c r="P76" s="87">
        <f t="shared" si="1"/>
        <v>3.1745905910856541E-2</v>
      </c>
      <c r="Q76" s="87">
        <f>O76/'סכום נכסי הקרן'!$C$42</f>
        <v>6.6535595931593383E-4</v>
      </c>
    </row>
    <row r="77" spans="2:17" s="133" customFormat="1">
      <c r="B77" s="85" t="s">
        <v>1116</v>
      </c>
      <c r="C77" s="92" t="s">
        <v>1018</v>
      </c>
      <c r="D77" s="79">
        <v>22334</v>
      </c>
      <c r="E77" s="79"/>
      <c r="F77" s="79" t="s">
        <v>501</v>
      </c>
      <c r="G77" s="105">
        <v>42004</v>
      </c>
      <c r="H77" s="79" t="s">
        <v>278</v>
      </c>
      <c r="I77" s="86">
        <v>3.1199999999999997</v>
      </c>
      <c r="J77" s="92" t="s">
        <v>164</v>
      </c>
      <c r="K77" s="93">
        <v>3.7000000000000005E-2</v>
      </c>
      <c r="L77" s="93">
        <v>7.9000000000000008E-3</v>
      </c>
      <c r="M77" s="86">
        <v>20630.199999999997</v>
      </c>
      <c r="N77" s="88">
        <v>110.43</v>
      </c>
      <c r="O77" s="86">
        <v>22.781939999999995</v>
      </c>
      <c r="P77" s="87">
        <f t="shared" si="1"/>
        <v>1.2612183863405095E-2</v>
      </c>
      <c r="Q77" s="87">
        <f>O77/'סכום נכסי הקרן'!$C$42</f>
        <v>2.6433618612329662E-4</v>
      </c>
    </row>
    <row r="78" spans="2:17" s="133" customFormat="1">
      <c r="B78" s="85" t="s">
        <v>1115</v>
      </c>
      <c r="C78" s="92" t="s">
        <v>1010</v>
      </c>
      <c r="D78" s="79" t="s">
        <v>1066</v>
      </c>
      <c r="E78" s="79"/>
      <c r="F78" s="79" t="s">
        <v>1067</v>
      </c>
      <c r="G78" s="105">
        <v>41339</v>
      </c>
      <c r="H78" s="79" t="s">
        <v>1021</v>
      </c>
      <c r="I78" s="86">
        <v>2.63</v>
      </c>
      <c r="J78" s="92" t="s">
        <v>164</v>
      </c>
      <c r="K78" s="93">
        <v>4.7500000000000001E-2</v>
      </c>
      <c r="L78" s="93">
        <v>1.1000000000000001E-3</v>
      </c>
      <c r="M78" s="86">
        <v>78359.749999999985</v>
      </c>
      <c r="N78" s="88">
        <v>118.74</v>
      </c>
      <c r="O78" s="86">
        <v>93.044359999999983</v>
      </c>
      <c r="P78" s="87">
        <f t="shared" si="1"/>
        <v>5.150977378453523E-2</v>
      </c>
      <c r="Q78" s="87">
        <f>O78/'סכום נכסי הקרן'!$C$42</f>
        <v>1.079582830201599E-3</v>
      </c>
    </row>
    <row r="79" spans="2:17" s="133" customFormat="1">
      <c r="B79" s="85" t="s">
        <v>1115</v>
      </c>
      <c r="C79" s="92" t="s">
        <v>1010</v>
      </c>
      <c r="D79" s="79" t="s">
        <v>1068</v>
      </c>
      <c r="E79" s="79"/>
      <c r="F79" s="79" t="s">
        <v>1067</v>
      </c>
      <c r="G79" s="105">
        <v>41338</v>
      </c>
      <c r="H79" s="79" t="s">
        <v>1021</v>
      </c>
      <c r="I79" s="86">
        <v>2.64</v>
      </c>
      <c r="J79" s="92" t="s">
        <v>164</v>
      </c>
      <c r="K79" s="93">
        <v>4.4999999999999998E-2</v>
      </c>
      <c r="L79" s="93">
        <v>1.3000000000000004E-3</v>
      </c>
      <c r="M79" s="86">
        <v>133280.35999999996</v>
      </c>
      <c r="N79" s="88">
        <v>117.8</v>
      </c>
      <c r="O79" s="86">
        <v>157.00426999999996</v>
      </c>
      <c r="P79" s="87">
        <f t="shared" si="1"/>
        <v>8.6918265985236401E-2</v>
      </c>
      <c r="Q79" s="87">
        <f>O79/'סכום נכסי הקרן'!$C$42</f>
        <v>1.8217021876483002E-3</v>
      </c>
    </row>
    <row r="80" spans="2:17" s="133" customFormat="1">
      <c r="B80" s="85" t="s">
        <v>1113</v>
      </c>
      <c r="C80" s="92" t="s">
        <v>1018</v>
      </c>
      <c r="D80" s="79" t="s">
        <v>1069</v>
      </c>
      <c r="E80" s="79"/>
      <c r="F80" s="79" t="s">
        <v>530</v>
      </c>
      <c r="G80" s="105">
        <v>42432</v>
      </c>
      <c r="H80" s="79" t="s">
        <v>160</v>
      </c>
      <c r="I80" s="86">
        <v>6.62</v>
      </c>
      <c r="J80" s="92" t="s">
        <v>164</v>
      </c>
      <c r="K80" s="93">
        <v>2.5399999999999999E-2</v>
      </c>
      <c r="L80" s="93">
        <v>1.43E-2</v>
      </c>
      <c r="M80" s="86">
        <v>19693.629999999997</v>
      </c>
      <c r="N80" s="88">
        <v>109.33</v>
      </c>
      <c r="O80" s="86">
        <v>21.531049999999997</v>
      </c>
      <c r="P80" s="87">
        <f t="shared" si="1"/>
        <v>1.1919685565503565E-2</v>
      </c>
      <c r="Q80" s="87">
        <f>O80/'סכום נכסי הקרן'!$C$42</f>
        <v>2.4982225570912778E-4</v>
      </c>
    </row>
    <row r="81" spans="2:17" s="133" customFormat="1">
      <c r="B81" s="85" t="s">
        <v>1114</v>
      </c>
      <c r="C81" s="92" t="s">
        <v>1018</v>
      </c>
      <c r="D81" s="79" t="s">
        <v>1070</v>
      </c>
      <c r="E81" s="79"/>
      <c r="F81" s="79" t="s">
        <v>530</v>
      </c>
      <c r="G81" s="105">
        <v>43072</v>
      </c>
      <c r="H81" s="79" t="s">
        <v>160</v>
      </c>
      <c r="I81" s="86">
        <v>7.19</v>
      </c>
      <c r="J81" s="92" t="s">
        <v>164</v>
      </c>
      <c r="K81" s="93">
        <v>0.04</v>
      </c>
      <c r="L81" s="93">
        <v>3.8399999999999997E-2</v>
      </c>
      <c r="M81" s="86">
        <v>28572.509999999995</v>
      </c>
      <c r="N81" s="88">
        <v>103.11</v>
      </c>
      <c r="O81" s="86">
        <v>29.461119999999994</v>
      </c>
      <c r="P81" s="87">
        <f t="shared" si="1"/>
        <v>1.6309807780278639E-2</v>
      </c>
      <c r="Q81" s="87">
        <f>O81/'סכום נכסי הקרן'!$C$42</f>
        <v>3.4183393072410764E-4</v>
      </c>
    </row>
    <row r="82" spans="2:17" s="133" customFormat="1">
      <c r="B82" s="85" t="s">
        <v>1111</v>
      </c>
      <c r="C82" s="92" t="s">
        <v>1010</v>
      </c>
      <c r="D82" s="79" t="s">
        <v>1071</v>
      </c>
      <c r="E82" s="79"/>
      <c r="F82" s="79" t="s">
        <v>530</v>
      </c>
      <c r="G82" s="105">
        <v>42326</v>
      </c>
      <c r="H82" s="79" t="s">
        <v>160</v>
      </c>
      <c r="I82" s="86">
        <v>10.69</v>
      </c>
      <c r="J82" s="92" t="s">
        <v>164</v>
      </c>
      <c r="K82" s="93">
        <v>3.4000000000000002E-2</v>
      </c>
      <c r="L82" s="93">
        <v>2.0299999999999999E-2</v>
      </c>
      <c r="M82" s="86">
        <v>597.21999999999991</v>
      </c>
      <c r="N82" s="88">
        <v>116.33</v>
      </c>
      <c r="O82" s="86">
        <v>0.69473999999999991</v>
      </c>
      <c r="P82" s="87">
        <f t="shared" si="1"/>
        <v>3.8461117083365406E-4</v>
      </c>
      <c r="Q82" s="87">
        <f>O82/'סכום נכסי הקרן'!$C$42</f>
        <v>8.0609869900148595E-6</v>
      </c>
    </row>
    <row r="83" spans="2:17" s="133" customFormat="1">
      <c r="B83" s="85" t="s">
        <v>1111</v>
      </c>
      <c r="C83" s="92" t="s">
        <v>1010</v>
      </c>
      <c r="D83" s="79" t="s">
        <v>1072</v>
      </c>
      <c r="E83" s="79"/>
      <c r="F83" s="79" t="s">
        <v>530</v>
      </c>
      <c r="G83" s="105">
        <v>42606</v>
      </c>
      <c r="H83" s="79" t="s">
        <v>160</v>
      </c>
      <c r="I83" s="86">
        <v>10.63</v>
      </c>
      <c r="J83" s="92" t="s">
        <v>164</v>
      </c>
      <c r="K83" s="93">
        <v>3.4000000000000002E-2</v>
      </c>
      <c r="L83" s="93">
        <v>2.18E-2</v>
      </c>
      <c r="M83" s="86">
        <v>2512.08</v>
      </c>
      <c r="N83" s="88">
        <v>114.49</v>
      </c>
      <c r="O83" s="86">
        <v>2.8760799999999995</v>
      </c>
      <c r="P83" s="87">
        <f t="shared" si="1"/>
        <v>1.5922107496491576E-3</v>
      </c>
      <c r="Q83" s="87">
        <f>O83/'סכום נכסי הקרן'!$C$42</f>
        <v>3.3370819964651428E-5</v>
      </c>
    </row>
    <row r="84" spans="2:17" s="133" customFormat="1">
      <c r="B84" s="85" t="s">
        <v>1111</v>
      </c>
      <c r="C84" s="92" t="s">
        <v>1010</v>
      </c>
      <c r="D84" s="79" t="s">
        <v>1073</v>
      </c>
      <c r="E84" s="79"/>
      <c r="F84" s="79" t="s">
        <v>530</v>
      </c>
      <c r="G84" s="105">
        <v>42648</v>
      </c>
      <c r="H84" s="79" t="s">
        <v>160</v>
      </c>
      <c r="I84" s="86">
        <v>10.639999999999999</v>
      </c>
      <c r="J84" s="92" t="s">
        <v>164</v>
      </c>
      <c r="K84" s="93">
        <v>3.4000000000000002E-2</v>
      </c>
      <c r="L84" s="93">
        <v>2.1499999999999995E-2</v>
      </c>
      <c r="M84" s="86">
        <v>2304.3399999999997</v>
      </c>
      <c r="N84" s="88">
        <v>114.82</v>
      </c>
      <c r="O84" s="86">
        <v>2.6458400000000002</v>
      </c>
      <c r="P84" s="87">
        <f t="shared" si="1"/>
        <v>1.4647488560303357E-3</v>
      </c>
      <c r="Q84" s="87">
        <f>O84/'סכום נכסי הקרן'!$C$42</f>
        <v>3.0699372164638454E-5</v>
      </c>
    </row>
    <row r="85" spans="2:17" s="133" customFormat="1">
      <c r="B85" s="85" t="s">
        <v>1111</v>
      </c>
      <c r="C85" s="92" t="s">
        <v>1010</v>
      </c>
      <c r="D85" s="79" t="s">
        <v>1074</v>
      </c>
      <c r="E85" s="79"/>
      <c r="F85" s="79" t="s">
        <v>530</v>
      </c>
      <c r="G85" s="105">
        <v>42718</v>
      </c>
      <c r="H85" s="79" t="s">
        <v>160</v>
      </c>
      <c r="I85" s="86">
        <v>10.61</v>
      </c>
      <c r="J85" s="92" t="s">
        <v>164</v>
      </c>
      <c r="K85" s="93">
        <v>3.4000000000000002E-2</v>
      </c>
      <c r="L85" s="93">
        <v>2.23E-2</v>
      </c>
      <c r="M85" s="86">
        <v>1609.9899999999998</v>
      </c>
      <c r="N85" s="88">
        <v>113.83</v>
      </c>
      <c r="O85" s="86">
        <v>1.8326499999999997</v>
      </c>
      <c r="P85" s="87">
        <f t="shared" si="1"/>
        <v>1.0145632354957193E-3</v>
      </c>
      <c r="Q85" s="87">
        <f>O85/'סכום נכסי הקרן'!$C$42</f>
        <v>2.1264023673965412E-5</v>
      </c>
    </row>
    <row r="86" spans="2:17" s="133" customFormat="1">
      <c r="B86" s="85" t="s">
        <v>1111</v>
      </c>
      <c r="C86" s="92" t="s">
        <v>1010</v>
      </c>
      <c r="D86" s="79" t="s">
        <v>1075</v>
      </c>
      <c r="E86" s="79"/>
      <c r="F86" s="79" t="s">
        <v>530</v>
      </c>
      <c r="G86" s="105">
        <v>42900</v>
      </c>
      <c r="H86" s="79" t="s">
        <v>160</v>
      </c>
      <c r="I86" s="86">
        <v>10.31</v>
      </c>
      <c r="J86" s="92" t="s">
        <v>164</v>
      </c>
      <c r="K86" s="93">
        <v>3.4000000000000002E-2</v>
      </c>
      <c r="L86" s="93">
        <v>3.0099999999999998E-2</v>
      </c>
      <c r="M86" s="86">
        <v>1907.0899999999997</v>
      </c>
      <c r="N86" s="88">
        <v>105.22</v>
      </c>
      <c r="O86" s="86">
        <v>2.0066399999999995</v>
      </c>
      <c r="P86" s="87">
        <f t="shared" si="1"/>
        <v>1.1108848775680737E-3</v>
      </c>
      <c r="Q86" s="87">
        <f>O86/'סכום נכסי הקרן'!$C$42</f>
        <v>2.3282809300808096E-5</v>
      </c>
    </row>
    <row r="87" spans="2:17" s="133" customFormat="1">
      <c r="B87" s="85" t="s">
        <v>1111</v>
      </c>
      <c r="C87" s="92" t="s">
        <v>1010</v>
      </c>
      <c r="D87" s="79" t="s">
        <v>1076</v>
      </c>
      <c r="E87" s="79"/>
      <c r="F87" s="79" t="s">
        <v>530</v>
      </c>
      <c r="G87" s="105">
        <v>43075</v>
      </c>
      <c r="H87" s="79" t="s">
        <v>160</v>
      </c>
      <c r="I87" s="86">
        <v>10.169999999999998</v>
      </c>
      <c r="J87" s="92" t="s">
        <v>164</v>
      </c>
      <c r="K87" s="93">
        <v>3.4000000000000002E-2</v>
      </c>
      <c r="L87" s="93">
        <v>3.3899999999999993E-2</v>
      </c>
      <c r="M87" s="86">
        <v>1183.3599999999997</v>
      </c>
      <c r="N87" s="88">
        <v>101.27</v>
      </c>
      <c r="O87" s="86">
        <v>1.1983900000000001</v>
      </c>
      <c r="P87" s="87">
        <f t="shared" si="1"/>
        <v>6.634340631248277E-4</v>
      </c>
      <c r="Q87" s="87">
        <f>O87/'סכום נכסי הקרן'!$C$42</f>
        <v>1.3904779052543267E-5</v>
      </c>
    </row>
    <row r="88" spans="2:17" s="133" customFormat="1">
      <c r="B88" s="85" t="s">
        <v>1111</v>
      </c>
      <c r="C88" s="92" t="s">
        <v>1010</v>
      </c>
      <c r="D88" s="79" t="s">
        <v>1077</v>
      </c>
      <c r="E88" s="79"/>
      <c r="F88" s="79" t="s">
        <v>530</v>
      </c>
      <c r="G88" s="105">
        <v>43292</v>
      </c>
      <c r="H88" s="79" t="s">
        <v>160</v>
      </c>
      <c r="I88" s="86">
        <v>10.27</v>
      </c>
      <c r="J88" s="92" t="s">
        <v>164</v>
      </c>
      <c r="K88" s="93">
        <v>3.4000000000000002E-2</v>
      </c>
      <c r="L88" s="93">
        <v>3.1399999999999997E-2</v>
      </c>
      <c r="M88" s="86">
        <v>3369.51</v>
      </c>
      <c r="N88" s="88">
        <v>103.77</v>
      </c>
      <c r="O88" s="86">
        <v>3.4965399999999995</v>
      </c>
      <c r="P88" s="87">
        <f t="shared" si="1"/>
        <v>1.935700180307316E-3</v>
      </c>
      <c r="Q88" s="87">
        <f>O88/'סכום נכסי הקרן'!$C$42</f>
        <v>4.0569944799589134E-5</v>
      </c>
    </row>
    <row r="89" spans="2:17" s="133" customFormat="1">
      <c r="B89" s="85" t="s">
        <v>1111</v>
      </c>
      <c r="C89" s="92" t="s">
        <v>1010</v>
      </c>
      <c r="D89" s="79" t="s">
        <v>1078</v>
      </c>
      <c r="E89" s="79"/>
      <c r="F89" s="79" t="s">
        <v>530</v>
      </c>
      <c r="G89" s="105">
        <v>42326</v>
      </c>
      <c r="H89" s="79" t="s">
        <v>160</v>
      </c>
      <c r="I89" s="86">
        <v>10.690000000000001</v>
      </c>
      <c r="J89" s="92" t="s">
        <v>164</v>
      </c>
      <c r="K89" s="93">
        <v>3.4000000000000002E-2</v>
      </c>
      <c r="L89" s="93">
        <v>2.0199999999999999E-2</v>
      </c>
      <c r="M89" s="86">
        <v>1329.2999999999997</v>
      </c>
      <c r="N89" s="88">
        <v>116.41</v>
      </c>
      <c r="O89" s="86">
        <v>1.5474399999999997</v>
      </c>
      <c r="P89" s="87">
        <f t="shared" si="1"/>
        <v>8.5666970405450904E-4</v>
      </c>
      <c r="Q89" s="87">
        <f>O89/'סכום נכסי הקרן'!$C$42</f>
        <v>1.7954765391122712E-5</v>
      </c>
    </row>
    <row r="90" spans="2:17" s="133" customFormat="1">
      <c r="B90" s="85" t="s">
        <v>1111</v>
      </c>
      <c r="C90" s="92" t="s">
        <v>1010</v>
      </c>
      <c r="D90" s="79" t="s">
        <v>1079</v>
      </c>
      <c r="E90" s="79"/>
      <c r="F90" s="79" t="s">
        <v>530</v>
      </c>
      <c r="G90" s="105">
        <v>42606</v>
      </c>
      <c r="H90" s="79" t="s">
        <v>160</v>
      </c>
      <c r="I90" s="86">
        <v>10.64</v>
      </c>
      <c r="J90" s="92" t="s">
        <v>164</v>
      </c>
      <c r="K90" s="93">
        <v>3.4000000000000002E-2</v>
      </c>
      <c r="L90" s="93">
        <v>2.1700000000000001E-2</v>
      </c>
      <c r="M90" s="86">
        <v>5591.4199999999992</v>
      </c>
      <c r="N90" s="88">
        <v>114.56</v>
      </c>
      <c r="O90" s="86">
        <v>6.4055299999999988</v>
      </c>
      <c r="P90" s="87">
        <f t="shared" si="1"/>
        <v>3.5461300531279267E-3</v>
      </c>
      <c r="Q90" s="87">
        <f>O90/'סכום נכסי הקרן'!$C$42</f>
        <v>7.4322615646356741E-5</v>
      </c>
    </row>
    <row r="91" spans="2:17" s="133" customFormat="1">
      <c r="B91" s="85" t="s">
        <v>1111</v>
      </c>
      <c r="C91" s="92" t="s">
        <v>1010</v>
      </c>
      <c r="D91" s="79" t="s">
        <v>1080</v>
      </c>
      <c r="E91" s="79"/>
      <c r="F91" s="79" t="s">
        <v>530</v>
      </c>
      <c r="G91" s="105">
        <v>42648</v>
      </c>
      <c r="H91" s="79" t="s">
        <v>160</v>
      </c>
      <c r="I91" s="86">
        <v>10.639999999999999</v>
      </c>
      <c r="J91" s="92" t="s">
        <v>164</v>
      </c>
      <c r="K91" s="93">
        <v>3.4000000000000002E-2</v>
      </c>
      <c r="L91" s="93">
        <v>2.1499999999999998E-2</v>
      </c>
      <c r="M91" s="86">
        <v>5129.0499999999993</v>
      </c>
      <c r="N91" s="88">
        <v>114.79</v>
      </c>
      <c r="O91" s="86">
        <v>5.8876400000000002</v>
      </c>
      <c r="P91" s="87">
        <f t="shared" si="1"/>
        <v>3.2594238331563681E-3</v>
      </c>
      <c r="Q91" s="87">
        <f>O91/'סכום נכסי הקרן'!$C$42</f>
        <v>6.8313598528789324E-5</v>
      </c>
    </row>
    <row r="92" spans="2:17" s="133" customFormat="1">
      <c r="B92" s="85" t="s">
        <v>1111</v>
      </c>
      <c r="C92" s="92" t="s">
        <v>1010</v>
      </c>
      <c r="D92" s="79" t="s">
        <v>1081</v>
      </c>
      <c r="E92" s="79"/>
      <c r="F92" s="79" t="s">
        <v>530</v>
      </c>
      <c r="G92" s="105">
        <v>42718</v>
      </c>
      <c r="H92" s="79" t="s">
        <v>160</v>
      </c>
      <c r="I92" s="86">
        <v>10.620000000000001</v>
      </c>
      <c r="J92" s="92" t="s">
        <v>164</v>
      </c>
      <c r="K92" s="93">
        <v>3.4000000000000002E-2</v>
      </c>
      <c r="L92" s="93">
        <v>2.2199999999999998E-2</v>
      </c>
      <c r="M92" s="86">
        <v>3583.5399999999995</v>
      </c>
      <c r="N92" s="88">
        <v>114.04</v>
      </c>
      <c r="O92" s="86">
        <v>4.0866699999999998</v>
      </c>
      <c r="P92" s="87">
        <f t="shared" si="1"/>
        <v>2.2623987873316193E-3</v>
      </c>
      <c r="Q92" s="87">
        <f>O92/'סכום נכסי הקרן'!$C$42</f>
        <v>4.7417154190753417E-5</v>
      </c>
    </row>
    <row r="93" spans="2:17" s="133" customFormat="1">
      <c r="B93" s="85" t="s">
        <v>1111</v>
      </c>
      <c r="C93" s="92" t="s">
        <v>1010</v>
      </c>
      <c r="D93" s="79" t="s">
        <v>1082</v>
      </c>
      <c r="E93" s="79"/>
      <c r="F93" s="79" t="s">
        <v>530</v>
      </c>
      <c r="G93" s="105">
        <v>42900</v>
      </c>
      <c r="H93" s="79" t="s">
        <v>160</v>
      </c>
      <c r="I93" s="86">
        <v>10.33</v>
      </c>
      <c r="J93" s="92" t="s">
        <v>164</v>
      </c>
      <c r="K93" s="93">
        <v>3.4000000000000002E-2</v>
      </c>
      <c r="L93" s="93">
        <v>2.9700000000000001E-2</v>
      </c>
      <c r="M93" s="86">
        <v>4244.829999999999</v>
      </c>
      <c r="N93" s="88">
        <v>105.6</v>
      </c>
      <c r="O93" s="86">
        <v>4.4825499999999989</v>
      </c>
      <c r="P93" s="87">
        <f t="shared" si="1"/>
        <v>2.4815597256821198E-3</v>
      </c>
      <c r="Q93" s="87">
        <f>O93/'סכום נכסי הקרן'!$C$42</f>
        <v>5.2010503543902903E-5</v>
      </c>
    </row>
    <row r="94" spans="2:17" s="133" customFormat="1">
      <c r="B94" s="85" t="s">
        <v>1111</v>
      </c>
      <c r="C94" s="92" t="s">
        <v>1010</v>
      </c>
      <c r="D94" s="79" t="s">
        <v>1083</v>
      </c>
      <c r="E94" s="79"/>
      <c r="F94" s="79" t="s">
        <v>530</v>
      </c>
      <c r="G94" s="105">
        <v>43075</v>
      </c>
      <c r="H94" s="79" t="s">
        <v>160</v>
      </c>
      <c r="I94" s="86">
        <v>10.179999999999998</v>
      </c>
      <c r="J94" s="92" t="s">
        <v>164</v>
      </c>
      <c r="K94" s="93">
        <v>3.4000000000000002E-2</v>
      </c>
      <c r="L94" s="93">
        <v>3.3799999999999997E-2</v>
      </c>
      <c r="M94" s="86">
        <v>2633.9399999999996</v>
      </c>
      <c r="N94" s="88">
        <v>101.38</v>
      </c>
      <c r="O94" s="86">
        <v>2.6702899999999996</v>
      </c>
      <c r="P94" s="87">
        <f t="shared" si="1"/>
        <v>1.4782844853692002E-3</v>
      </c>
      <c r="Q94" s="87">
        <f>O94/'סכום נכסי הקרן'!$C$42</f>
        <v>3.0983062655909803E-5</v>
      </c>
    </row>
    <row r="95" spans="2:17" s="133" customFormat="1">
      <c r="B95" s="85" t="s">
        <v>1111</v>
      </c>
      <c r="C95" s="92" t="s">
        <v>1010</v>
      </c>
      <c r="D95" s="79" t="s">
        <v>1084</v>
      </c>
      <c r="E95" s="79"/>
      <c r="F95" s="79" t="s">
        <v>530</v>
      </c>
      <c r="G95" s="105">
        <v>43292</v>
      </c>
      <c r="H95" s="79" t="s">
        <v>160</v>
      </c>
      <c r="I95" s="86">
        <v>10.25</v>
      </c>
      <c r="J95" s="92" t="s">
        <v>164</v>
      </c>
      <c r="K95" s="93">
        <v>3.4000000000000002E-2</v>
      </c>
      <c r="L95" s="93">
        <v>3.1799999999999995E-2</v>
      </c>
      <c r="M95" s="86">
        <v>7499.9099999999989</v>
      </c>
      <c r="N95" s="88">
        <v>103.35</v>
      </c>
      <c r="O95" s="86">
        <v>7.7511599999999987</v>
      </c>
      <c r="P95" s="87">
        <f t="shared" si="1"/>
        <v>4.2910768387007889E-3</v>
      </c>
      <c r="Q95" s="87">
        <f>O95/'סכום נכסי הקרן'!$C$42</f>
        <v>8.9935803203390583E-5</v>
      </c>
    </row>
    <row r="96" spans="2:17" s="133" customFormat="1">
      <c r="B96" s="85" t="s">
        <v>1112</v>
      </c>
      <c r="C96" s="92" t="s">
        <v>1010</v>
      </c>
      <c r="D96" s="79">
        <v>4180</v>
      </c>
      <c r="E96" s="79"/>
      <c r="F96" s="79" t="s">
        <v>1067</v>
      </c>
      <c r="G96" s="105">
        <v>42082</v>
      </c>
      <c r="H96" s="79" t="s">
        <v>1021</v>
      </c>
      <c r="I96" s="86">
        <v>1.32</v>
      </c>
      <c r="J96" s="92" t="s">
        <v>163</v>
      </c>
      <c r="K96" s="93">
        <v>6.3432000000000002E-2</v>
      </c>
      <c r="L96" s="93">
        <v>5.5999999999999994E-2</v>
      </c>
      <c r="M96" s="86">
        <v>1989.7199999999998</v>
      </c>
      <c r="N96" s="88">
        <v>101.29</v>
      </c>
      <c r="O96" s="86">
        <v>7.3098199999999984</v>
      </c>
      <c r="P96" s="87">
        <f t="shared" si="1"/>
        <v>4.046749041056022E-3</v>
      </c>
      <c r="Q96" s="87">
        <f>O96/'סכום נכסי הקרן'!$C$42</f>
        <v>8.4814986785488694E-5</v>
      </c>
    </row>
    <row r="97" spans="2:17" s="133" customFormat="1">
      <c r="B97" s="85" t="s">
        <v>1112</v>
      </c>
      <c r="C97" s="92" t="s">
        <v>1010</v>
      </c>
      <c r="D97" s="79" t="s">
        <v>1085</v>
      </c>
      <c r="E97" s="79"/>
      <c r="F97" s="79" t="s">
        <v>1067</v>
      </c>
      <c r="G97" s="105">
        <v>43325</v>
      </c>
      <c r="H97" s="79" t="s">
        <v>1021</v>
      </c>
      <c r="I97" s="86">
        <v>4.0000000000000008E-2</v>
      </c>
      <c r="J97" s="92" t="s">
        <v>163</v>
      </c>
      <c r="K97" s="93">
        <v>4.3475E-2</v>
      </c>
      <c r="L97" s="93">
        <v>4.99E-2</v>
      </c>
      <c r="M97" s="86">
        <v>3427.2699999999995</v>
      </c>
      <c r="N97" s="88">
        <v>100.19</v>
      </c>
      <c r="O97" s="86">
        <v>12.454359999999998</v>
      </c>
      <c r="P97" s="87">
        <f t="shared" si="1"/>
        <v>6.8947893911158525E-3</v>
      </c>
      <c r="Q97" s="87">
        <f>O97/'סכום נכסי הקרן'!$C$42</f>
        <v>1.4450648289858286E-4</v>
      </c>
    </row>
    <row r="98" spans="2:17" s="133" customFormat="1">
      <c r="B98" s="85" t="s">
        <v>1112</v>
      </c>
      <c r="C98" s="92" t="s">
        <v>1010</v>
      </c>
      <c r="D98" s="79" t="s">
        <v>1086</v>
      </c>
      <c r="E98" s="79"/>
      <c r="F98" s="79" t="s">
        <v>1067</v>
      </c>
      <c r="G98" s="105">
        <v>43304</v>
      </c>
      <c r="H98" s="79" t="s">
        <v>1021</v>
      </c>
      <c r="I98" s="86">
        <v>4.9999999999999989E-2</v>
      </c>
      <c r="J98" s="92" t="s">
        <v>163</v>
      </c>
      <c r="K98" s="93">
        <v>4.3499999999999997E-2</v>
      </c>
      <c r="L98" s="93">
        <v>5.1199999999999996E-2</v>
      </c>
      <c r="M98" s="86">
        <v>1165.2699999999998</v>
      </c>
      <c r="N98" s="88">
        <v>100.13</v>
      </c>
      <c r="O98" s="86">
        <v>4.2319100000000001</v>
      </c>
      <c r="P98" s="87">
        <f t="shared" si="1"/>
        <v>2.342804300835779E-3</v>
      </c>
      <c r="Q98" s="87">
        <f>O98/'סכום נכסי הקרן'!$C$42</f>
        <v>4.9102356929086837E-5</v>
      </c>
    </row>
    <row r="99" spans="2:17" s="133" customFormat="1">
      <c r="B99" s="85" t="s">
        <v>1112</v>
      </c>
      <c r="C99" s="92" t="s">
        <v>1010</v>
      </c>
      <c r="D99" s="79">
        <v>4179</v>
      </c>
      <c r="E99" s="79"/>
      <c r="F99" s="79" t="s">
        <v>1067</v>
      </c>
      <c r="G99" s="105">
        <v>42082</v>
      </c>
      <c r="H99" s="79" t="s">
        <v>1021</v>
      </c>
      <c r="I99" s="86">
        <v>1.3399999999999999</v>
      </c>
      <c r="J99" s="92" t="s">
        <v>165</v>
      </c>
      <c r="K99" s="93">
        <v>-3.1900000000000001E-3</v>
      </c>
      <c r="L99" s="93">
        <v>2.8699999999999996E-2</v>
      </c>
      <c r="M99" s="86">
        <v>1884.2199999999998</v>
      </c>
      <c r="N99" s="88">
        <v>101.39</v>
      </c>
      <c r="O99" s="86">
        <v>8.0535299999999985</v>
      </c>
      <c r="P99" s="87">
        <f t="shared" si="1"/>
        <v>4.4584702228804415E-3</v>
      </c>
      <c r="Q99" s="87">
        <f>O99/'סכום נכסי הקרן'!$C$42</f>
        <v>9.344416695986177E-5</v>
      </c>
    </row>
    <row r="100" spans="2:17" s="133" customFormat="1">
      <c r="B100" s="85" t="s">
        <v>1109</v>
      </c>
      <c r="C100" s="92" t="s">
        <v>1018</v>
      </c>
      <c r="D100" s="79" t="s">
        <v>1087</v>
      </c>
      <c r="E100" s="79"/>
      <c r="F100" s="79" t="s">
        <v>568</v>
      </c>
      <c r="G100" s="105">
        <v>42372</v>
      </c>
      <c r="H100" s="79" t="s">
        <v>160</v>
      </c>
      <c r="I100" s="86">
        <v>10.220000000000001</v>
      </c>
      <c r="J100" s="92" t="s">
        <v>164</v>
      </c>
      <c r="K100" s="93">
        <v>6.7000000000000004E-2</v>
      </c>
      <c r="L100" s="93">
        <v>3.1900000000000005E-2</v>
      </c>
      <c r="M100" s="86">
        <v>20168.64</v>
      </c>
      <c r="N100" s="88">
        <v>139.96</v>
      </c>
      <c r="O100" s="86">
        <v>28.228039999999993</v>
      </c>
      <c r="P100" s="87">
        <f t="shared" si="1"/>
        <v>1.5627169178022308E-2</v>
      </c>
      <c r="Q100" s="87">
        <f>O100/'סכום נכסי הקרן'!$C$42</f>
        <v>3.2752664765756833E-4</v>
      </c>
    </row>
    <row r="101" spans="2:17" s="133" customFormat="1">
      <c r="B101" s="85" t="s">
        <v>1110</v>
      </c>
      <c r="C101" s="92" t="s">
        <v>1010</v>
      </c>
      <c r="D101" s="79" t="s">
        <v>1088</v>
      </c>
      <c r="E101" s="79"/>
      <c r="F101" s="79" t="s">
        <v>1089</v>
      </c>
      <c r="G101" s="105">
        <v>41529</v>
      </c>
      <c r="H101" s="79" t="s">
        <v>1021</v>
      </c>
      <c r="I101" s="86">
        <v>8.7299999999999986</v>
      </c>
      <c r="J101" s="92" t="s">
        <v>164</v>
      </c>
      <c r="K101" s="93">
        <v>0</v>
      </c>
      <c r="L101" s="93">
        <v>0</v>
      </c>
      <c r="M101" s="86">
        <v>32718.519999999997</v>
      </c>
      <c r="N101" s="88">
        <v>0</v>
      </c>
      <c r="O101" s="88">
        <v>0</v>
      </c>
      <c r="P101" s="87">
        <f t="shared" si="1"/>
        <v>0</v>
      </c>
      <c r="Q101" s="87">
        <f>O101/'סכום נכסי הקרן'!$C$42</f>
        <v>0</v>
      </c>
    </row>
    <row r="102" spans="2:17" s="133" customFormat="1">
      <c r="B102" s="82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86"/>
      <c r="N102" s="88"/>
      <c r="O102" s="79"/>
      <c r="P102" s="87"/>
      <c r="Q102" s="79"/>
    </row>
    <row r="103" spans="2:17" s="133" customFormat="1">
      <c r="B103" s="98" t="s">
        <v>35</v>
      </c>
      <c r="C103" s="81"/>
      <c r="D103" s="81"/>
      <c r="E103" s="81"/>
      <c r="F103" s="81"/>
      <c r="G103" s="81"/>
      <c r="H103" s="81"/>
      <c r="I103" s="89">
        <v>0.57613243667385006</v>
      </c>
      <c r="J103" s="81"/>
      <c r="K103" s="81"/>
      <c r="L103" s="103">
        <v>1.4200393170919081E-2</v>
      </c>
      <c r="M103" s="89"/>
      <c r="N103" s="91"/>
      <c r="O103" s="89">
        <v>13.693789999999996</v>
      </c>
      <c r="P103" s="90">
        <f t="shared" ref="P103:P105" si="2">O103/$O$10</f>
        <v>7.5809433817689825E-3</v>
      </c>
      <c r="Q103" s="90">
        <f>O103/'סכום נכסי הקרן'!$C$42</f>
        <v>1.5888744427267117E-4</v>
      </c>
    </row>
    <row r="104" spans="2:17" s="133" customFormat="1">
      <c r="B104" s="143" t="s">
        <v>1107</v>
      </c>
      <c r="C104" s="92" t="s">
        <v>1018</v>
      </c>
      <c r="D104" s="79">
        <v>4351</v>
      </c>
      <c r="E104" s="79"/>
      <c r="F104" s="79" t="s">
        <v>1067</v>
      </c>
      <c r="G104" s="105">
        <v>42183</v>
      </c>
      <c r="H104" s="79" t="s">
        <v>1021</v>
      </c>
      <c r="I104" s="86">
        <v>0.65000000000000024</v>
      </c>
      <c r="J104" s="92" t="s">
        <v>164</v>
      </c>
      <c r="K104" s="93">
        <v>3.61E-2</v>
      </c>
      <c r="L104" s="93">
        <v>1.37E-2</v>
      </c>
      <c r="M104" s="86">
        <v>10277.659999999998</v>
      </c>
      <c r="N104" s="88">
        <v>101.49</v>
      </c>
      <c r="O104" s="86">
        <v>10.430799999999998</v>
      </c>
      <c r="P104" s="87">
        <f t="shared" si="2"/>
        <v>5.7745375258826011E-3</v>
      </c>
      <c r="Q104" s="87">
        <f>O104/'סכום נכסי הקרן'!$C$42</f>
        <v>1.2102735281608514E-4</v>
      </c>
    </row>
    <row r="105" spans="2:17" s="133" customFormat="1">
      <c r="B105" s="143" t="s">
        <v>1108</v>
      </c>
      <c r="C105" s="92" t="s">
        <v>1018</v>
      </c>
      <c r="D105" s="79">
        <v>3880</v>
      </c>
      <c r="E105" s="79"/>
      <c r="F105" s="79" t="s">
        <v>1090</v>
      </c>
      <c r="G105" s="105">
        <v>41959</v>
      </c>
      <c r="H105" s="79" t="s">
        <v>1021</v>
      </c>
      <c r="I105" s="86">
        <v>0.34</v>
      </c>
      <c r="J105" s="92" t="s">
        <v>164</v>
      </c>
      <c r="K105" s="93">
        <v>4.4999999999999998E-2</v>
      </c>
      <c r="L105" s="93">
        <v>1.5800000000000002E-2</v>
      </c>
      <c r="M105" s="86">
        <v>3225.5699999999993</v>
      </c>
      <c r="N105" s="88">
        <v>101.16</v>
      </c>
      <c r="O105" s="86">
        <v>3.2629899999999994</v>
      </c>
      <c r="P105" s="87">
        <f t="shared" si="2"/>
        <v>1.8064058558863816E-3</v>
      </c>
      <c r="Q105" s="87">
        <f>O105/'סכום נכסי הקרן'!$C$42</f>
        <v>3.7860091456586038E-5</v>
      </c>
    </row>
    <row r="106" spans="2:17" s="133" customFormat="1">
      <c r="B106" s="82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86"/>
      <c r="N106" s="88"/>
      <c r="O106" s="79"/>
      <c r="P106" s="87"/>
      <c r="Q106" s="79"/>
    </row>
    <row r="107" spans="2:17" s="133" customFormat="1">
      <c r="B107" s="80" t="s">
        <v>38</v>
      </c>
      <c r="C107" s="81"/>
      <c r="D107" s="81"/>
      <c r="E107" s="81"/>
      <c r="F107" s="81"/>
      <c r="G107" s="81"/>
      <c r="H107" s="81"/>
      <c r="I107" s="89">
        <v>3.6359078209264979</v>
      </c>
      <c r="J107" s="81"/>
      <c r="K107" s="81"/>
      <c r="L107" s="103">
        <v>6.1970749380491318E-2</v>
      </c>
      <c r="M107" s="89"/>
      <c r="N107" s="91"/>
      <c r="O107" s="89">
        <v>74.320989999999981</v>
      </c>
      <c r="P107" s="90">
        <f t="shared" ref="P107:P113" si="3">O107/$O$10</f>
        <v>4.1144432422800317E-2</v>
      </c>
      <c r="Q107" s="90">
        <f>O107/'סכום נכסי הקרן'!$C$42</f>
        <v>8.6233775725454761E-4</v>
      </c>
    </row>
    <row r="108" spans="2:17" s="133" customFormat="1">
      <c r="B108" s="98" t="s">
        <v>36</v>
      </c>
      <c r="C108" s="81"/>
      <c r="D108" s="81"/>
      <c r="E108" s="81"/>
      <c r="F108" s="81"/>
      <c r="G108" s="81"/>
      <c r="H108" s="81"/>
      <c r="I108" s="89">
        <v>3.6359078209264979</v>
      </c>
      <c r="J108" s="81"/>
      <c r="K108" s="81"/>
      <c r="L108" s="103">
        <v>6.1970749380491318E-2</v>
      </c>
      <c r="M108" s="89"/>
      <c r="N108" s="91"/>
      <c r="O108" s="89">
        <v>74.320989999999981</v>
      </c>
      <c r="P108" s="90">
        <f t="shared" si="3"/>
        <v>4.1144432422800317E-2</v>
      </c>
      <c r="Q108" s="90">
        <f>O108/'סכום נכסי הקרן'!$C$42</f>
        <v>8.6233775725454761E-4</v>
      </c>
    </row>
    <row r="109" spans="2:17" s="133" customFormat="1">
      <c r="B109" s="143" t="s">
        <v>1104</v>
      </c>
      <c r="C109" s="92" t="s">
        <v>1010</v>
      </c>
      <c r="D109" s="79">
        <v>4623</v>
      </c>
      <c r="E109" s="79"/>
      <c r="F109" s="79" t="s">
        <v>961</v>
      </c>
      <c r="G109" s="105">
        <v>42354</v>
      </c>
      <c r="H109" s="79" t="s">
        <v>962</v>
      </c>
      <c r="I109" s="86">
        <v>5.67</v>
      </c>
      <c r="J109" s="92" t="s">
        <v>163</v>
      </c>
      <c r="K109" s="93">
        <v>5.0199999999999995E-2</v>
      </c>
      <c r="L109" s="93">
        <v>5.3099999999999994E-2</v>
      </c>
      <c r="M109" s="86">
        <v>4374.9999999999991</v>
      </c>
      <c r="N109" s="88">
        <v>99.98</v>
      </c>
      <c r="O109" s="86">
        <v>15.864969999999998</v>
      </c>
      <c r="P109" s="87">
        <f t="shared" si="3"/>
        <v>8.7829183391496049E-3</v>
      </c>
      <c r="Q109" s="87">
        <f>O109/'סכום נכסי הקרן'!$C$42</f>
        <v>1.8407939195522936E-4</v>
      </c>
    </row>
    <row r="110" spans="2:17" s="133" customFormat="1">
      <c r="B110" s="85" t="s">
        <v>1105</v>
      </c>
      <c r="C110" s="92" t="s">
        <v>1010</v>
      </c>
      <c r="D110" s="79" t="s">
        <v>1091</v>
      </c>
      <c r="E110" s="79"/>
      <c r="F110" s="79" t="s">
        <v>941</v>
      </c>
      <c r="G110" s="105">
        <v>43053</v>
      </c>
      <c r="H110" s="79"/>
      <c r="I110" s="86">
        <v>3.0100000000000002</v>
      </c>
      <c r="J110" s="92" t="s">
        <v>163</v>
      </c>
      <c r="K110" s="93">
        <v>5.9922000000000003E-2</v>
      </c>
      <c r="L110" s="93">
        <v>6.3500000000000001E-2</v>
      </c>
      <c r="M110" s="86">
        <v>5411.52</v>
      </c>
      <c r="N110" s="88">
        <v>99.86</v>
      </c>
      <c r="O110" s="86">
        <v>19.600089999999998</v>
      </c>
      <c r="P110" s="87">
        <f t="shared" si="3"/>
        <v>1.0850697474371699E-2</v>
      </c>
      <c r="Q110" s="87">
        <f>O110/'סכום נכסי הקרן'!$C$42</f>
        <v>2.2741755259970687E-4</v>
      </c>
    </row>
    <row r="111" spans="2:17" s="133" customFormat="1">
      <c r="B111" s="85" t="s">
        <v>1105</v>
      </c>
      <c r="C111" s="92" t="s">
        <v>1010</v>
      </c>
      <c r="D111" s="79" t="s">
        <v>1092</v>
      </c>
      <c r="E111" s="79"/>
      <c r="F111" s="79" t="s">
        <v>941</v>
      </c>
      <c r="G111" s="105">
        <v>43051</v>
      </c>
      <c r="H111" s="79"/>
      <c r="I111" s="86">
        <v>3.4000000000000004</v>
      </c>
      <c r="J111" s="92" t="s">
        <v>163</v>
      </c>
      <c r="K111" s="93">
        <v>8.2422000000000009E-2</v>
      </c>
      <c r="L111" s="93">
        <v>8.5500000000000007E-2</v>
      </c>
      <c r="M111" s="86">
        <v>1817.5099999999998</v>
      </c>
      <c r="N111" s="88">
        <v>100.6</v>
      </c>
      <c r="O111" s="86">
        <v>6.6316699999999988</v>
      </c>
      <c r="P111" s="87">
        <f t="shared" si="3"/>
        <v>3.6713221684118065E-3</v>
      </c>
      <c r="Q111" s="87">
        <f>O111/'סכום נכסי הקרן'!$C$42</f>
        <v>7.6946491625747536E-5</v>
      </c>
    </row>
    <row r="112" spans="2:17" s="133" customFormat="1">
      <c r="B112" s="85" t="s">
        <v>1106</v>
      </c>
      <c r="C112" s="92" t="s">
        <v>1010</v>
      </c>
      <c r="D112" s="79" t="s">
        <v>1093</v>
      </c>
      <c r="E112" s="79"/>
      <c r="F112" s="79" t="s">
        <v>941</v>
      </c>
      <c r="G112" s="105">
        <v>42887</v>
      </c>
      <c r="H112" s="79"/>
      <c r="I112" s="86">
        <v>3.07</v>
      </c>
      <c r="J112" s="92" t="s">
        <v>163</v>
      </c>
      <c r="K112" s="93">
        <v>5.7999999999999996E-2</v>
      </c>
      <c r="L112" s="93">
        <v>0.06</v>
      </c>
      <c r="M112" s="86">
        <v>6118.77</v>
      </c>
      <c r="N112" s="88">
        <v>99.57</v>
      </c>
      <c r="O112" s="86">
        <v>22.097349999999995</v>
      </c>
      <c r="P112" s="87">
        <f t="shared" si="3"/>
        <v>1.2233191777961604E-2</v>
      </c>
      <c r="Q112" s="87">
        <f>O112/'סכום נכסי הקרן'!$C$42</f>
        <v>2.563929683965294E-4</v>
      </c>
    </row>
    <row r="113" spans="2:17" s="133" customFormat="1">
      <c r="B113" s="85" t="s">
        <v>1106</v>
      </c>
      <c r="C113" s="92" t="s">
        <v>1010</v>
      </c>
      <c r="D113" s="79" t="s">
        <v>1094</v>
      </c>
      <c r="E113" s="79"/>
      <c r="F113" s="79" t="s">
        <v>941</v>
      </c>
      <c r="G113" s="105">
        <v>42887</v>
      </c>
      <c r="H113" s="79"/>
      <c r="I113" s="86">
        <v>3.05</v>
      </c>
      <c r="J113" s="92" t="s">
        <v>163</v>
      </c>
      <c r="K113" s="93">
        <v>5.7500000000000002E-2</v>
      </c>
      <c r="L113" s="93">
        <v>6.1799999999999994E-2</v>
      </c>
      <c r="M113" s="86">
        <v>2804.1499999999996</v>
      </c>
      <c r="N113" s="88">
        <v>99.57</v>
      </c>
      <c r="O113" s="86">
        <v>10.126909999999999</v>
      </c>
      <c r="P113" s="87">
        <f t="shared" si="3"/>
        <v>5.6063026629056042E-3</v>
      </c>
      <c r="Q113" s="87">
        <f>O113/'סכום נכסי הקרן'!$C$42</f>
        <v>1.1750135267733451E-4</v>
      </c>
    </row>
    <row r="114" spans="2:17" s="133" customFormat="1">
      <c r="B114" s="137"/>
      <c r="C114" s="137"/>
      <c r="D114" s="137"/>
      <c r="E114" s="137"/>
    </row>
    <row r="115" spans="2:17" s="133" customFormat="1">
      <c r="B115" s="137"/>
      <c r="C115" s="137"/>
      <c r="D115" s="137"/>
      <c r="E115" s="137"/>
    </row>
    <row r="116" spans="2:17" s="133" customFormat="1">
      <c r="B116" s="137"/>
      <c r="C116" s="137"/>
      <c r="D116" s="137"/>
      <c r="E116" s="137"/>
    </row>
    <row r="117" spans="2:17" s="133" customFormat="1">
      <c r="B117" s="138" t="s">
        <v>247</v>
      </c>
      <c r="C117" s="137"/>
      <c r="D117" s="137"/>
      <c r="E117" s="137"/>
    </row>
    <row r="118" spans="2:17" s="133" customFormat="1">
      <c r="B118" s="138" t="s">
        <v>112</v>
      </c>
      <c r="C118" s="137"/>
      <c r="D118" s="137"/>
      <c r="E118" s="137"/>
    </row>
    <row r="119" spans="2:17" s="133" customFormat="1">
      <c r="B119" s="138" t="s">
        <v>230</v>
      </c>
      <c r="C119" s="137"/>
      <c r="D119" s="137"/>
      <c r="E119" s="137"/>
    </row>
    <row r="120" spans="2:17">
      <c r="B120" s="94" t="s">
        <v>238</v>
      </c>
    </row>
  </sheetData>
  <sheetProtection sheet="1" objects="1" scenarios="1"/>
  <mergeCells count="1">
    <mergeCell ref="B6:Q6"/>
  </mergeCells>
  <phoneticPr fontId="5" type="noConversion"/>
  <conditionalFormatting sqref="B106:B108 B102:B103">
    <cfRule type="cellIs" dxfId="85" priority="86" operator="equal">
      <formula>2958465</formula>
    </cfRule>
    <cfRule type="cellIs" dxfId="84" priority="87" operator="equal">
      <formula>"NR3"</formula>
    </cfRule>
    <cfRule type="cellIs" dxfId="83" priority="88" operator="equal">
      <formula>"דירוג פנימי"</formula>
    </cfRule>
  </conditionalFormatting>
  <conditionalFormatting sqref="B106:B108 B102:B103">
    <cfRule type="cellIs" dxfId="82" priority="85" operator="equal">
      <formula>2958465</formula>
    </cfRule>
  </conditionalFormatting>
  <conditionalFormatting sqref="B11:B12">
    <cfRule type="cellIs" dxfId="81" priority="84" operator="equal">
      <formula>"NR3"</formula>
    </cfRule>
  </conditionalFormatting>
  <conditionalFormatting sqref="B109">
    <cfRule type="cellIs" dxfId="80" priority="76" operator="equal">
      <formula>2958465</formula>
    </cfRule>
    <cfRule type="cellIs" dxfId="79" priority="77" operator="equal">
      <formula>"NR3"</formula>
    </cfRule>
    <cfRule type="cellIs" dxfId="78" priority="78" operator="equal">
      <formula>"דירוג פנימי"</formula>
    </cfRule>
  </conditionalFormatting>
  <conditionalFormatting sqref="B109">
    <cfRule type="cellIs" dxfId="77" priority="75" operator="equal">
      <formula>2958465</formula>
    </cfRule>
  </conditionalFormatting>
  <conditionalFormatting sqref="B110:B111">
    <cfRule type="cellIs" dxfId="76" priority="72" operator="equal">
      <formula>2958465</formula>
    </cfRule>
    <cfRule type="cellIs" dxfId="75" priority="73" operator="equal">
      <formula>"NR3"</formula>
    </cfRule>
    <cfRule type="cellIs" dxfId="74" priority="74" operator="equal">
      <formula>"דירוג פנימי"</formula>
    </cfRule>
  </conditionalFormatting>
  <conditionalFormatting sqref="B110:B111">
    <cfRule type="cellIs" dxfId="73" priority="71" operator="equal">
      <formula>2958465</formula>
    </cfRule>
  </conditionalFormatting>
  <conditionalFormatting sqref="B112">
    <cfRule type="cellIs" dxfId="72" priority="68" operator="equal">
      <formula>2958465</formula>
    </cfRule>
    <cfRule type="cellIs" dxfId="71" priority="69" operator="equal">
      <formula>"NR3"</formula>
    </cfRule>
    <cfRule type="cellIs" dxfId="70" priority="70" operator="equal">
      <formula>"דירוג פנימי"</formula>
    </cfRule>
  </conditionalFormatting>
  <conditionalFormatting sqref="B112">
    <cfRule type="cellIs" dxfId="69" priority="67" operator="equal">
      <formula>2958465</formula>
    </cfRule>
  </conditionalFormatting>
  <conditionalFormatting sqref="B113">
    <cfRule type="cellIs" dxfId="68" priority="64" operator="equal">
      <formula>2958465</formula>
    </cfRule>
    <cfRule type="cellIs" dxfId="67" priority="65" operator="equal">
      <formula>"NR3"</formula>
    </cfRule>
    <cfRule type="cellIs" dxfId="66" priority="66" operator="equal">
      <formula>"דירוג פנימי"</formula>
    </cfRule>
  </conditionalFormatting>
  <conditionalFormatting sqref="B113">
    <cfRule type="cellIs" dxfId="65" priority="63" operator="equal">
      <formula>2958465</formula>
    </cfRule>
  </conditionalFormatting>
  <conditionalFormatting sqref="B104:B105">
    <cfRule type="cellIs" dxfId="64" priority="60" operator="equal">
      <formula>2958465</formula>
    </cfRule>
    <cfRule type="cellIs" dxfId="63" priority="61" operator="equal">
      <formula>"NR3"</formula>
    </cfRule>
    <cfRule type="cellIs" dxfId="62" priority="62" operator="equal">
      <formula>"דירוג פנימי"</formula>
    </cfRule>
  </conditionalFormatting>
  <conditionalFormatting sqref="B104:B105">
    <cfRule type="cellIs" dxfId="61" priority="59" operator="equal">
      <formula>2958465</formula>
    </cfRule>
  </conditionalFormatting>
  <conditionalFormatting sqref="B100:B101">
    <cfRule type="cellIs" dxfId="60" priority="56" operator="equal">
      <formula>2958465</formula>
    </cfRule>
    <cfRule type="cellIs" dxfId="59" priority="57" operator="equal">
      <formula>"NR3"</formula>
    </cfRule>
    <cfRule type="cellIs" dxfId="58" priority="58" operator="equal">
      <formula>"דירוג פנימי"</formula>
    </cfRule>
  </conditionalFormatting>
  <conditionalFormatting sqref="B100:B101">
    <cfRule type="cellIs" dxfId="57" priority="55" operator="equal">
      <formula>2958465</formula>
    </cfRule>
  </conditionalFormatting>
  <conditionalFormatting sqref="B95:B96">
    <cfRule type="cellIs" dxfId="56" priority="52" operator="equal">
      <formula>2958465</formula>
    </cfRule>
    <cfRule type="cellIs" dxfId="55" priority="53" operator="equal">
      <formula>"NR3"</formula>
    </cfRule>
    <cfRule type="cellIs" dxfId="54" priority="54" operator="equal">
      <formula>"דירוג פנימי"</formula>
    </cfRule>
  </conditionalFormatting>
  <conditionalFormatting sqref="B95:B96">
    <cfRule type="cellIs" dxfId="53" priority="51" operator="equal">
      <formula>2958465</formula>
    </cfRule>
  </conditionalFormatting>
  <conditionalFormatting sqref="B97:B99">
    <cfRule type="cellIs" dxfId="52" priority="48" operator="equal">
      <formula>2958465</formula>
    </cfRule>
    <cfRule type="cellIs" dxfId="51" priority="49" operator="equal">
      <formula>"NR3"</formula>
    </cfRule>
    <cfRule type="cellIs" dxfId="50" priority="50" operator="equal">
      <formula>"דירוג פנימי"</formula>
    </cfRule>
  </conditionalFormatting>
  <conditionalFormatting sqref="B97:B99">
    <cfRule type="cellIs" dxfId="49" priority="47" operator="equal">
      <formula>2958465</formula>
    </cfRule>
  </conditionalFormatting>
  <conditionalFormatting sqref="B82:B94">
    <cfRule type="cellIs" dxfId="48" priority="44" operator="equal">
      <formula>2958465</formula>
    </cfRule>
    <cfRule type="cellIs" dxfId="47" priority="45" operator="equal">
      <formula>"NR3"</formula>
    </cfRule>
    <cfRule type="cellIs" dxfId="46" priority="46" operator="equal">
      <formula>"דירוג פנימי"</formula>
    </cfRule>
  </conditionalFormatting>
  <conditionalFormatting sqref="B82:B94">
    <cfRule type="cellIs" dxfId="45" priority="43" operator="equal">
      <formula>2958465</formula>
    </cfRule>
  </conditionalFormatting>
  <conditionalFormatting sqref="B80:B81">
    <cfRule type="cellIs" dxfId="44" priority="40" operator="equal">
      <formula>2958465</formula>
    </cfRule>
    <cfRule type="cellIs" dxfId="43" priority="41" operator="equal">
      <formula>"NR3"</formula>
    </cfRule>
    <cfRule type="cellIs" dxfId="42" priority="42" operator="equal">
      <formula>"דירוג פנימי"</formula>
    </cfRule>
  </conditionalFormatting>
  <conditionalFormatting sqref="B80:B81">
    <cfRule type="cellIs" dxfId="41" priority="39" operator="equal">
      <formula>2958465</formula>
    </cfRule>
  </conditionalFormatting>
  <conditionalFormatting sqref="B78:B79">
    <cfRule type="cellIs" dxfId="40" priority="36" operator="equal">
      <formula>2958465</formula>
    </cfRule>
    <cfRule type="cellIs" dxfId="39" priority="37" operator="equal">
      <formula>"NR3"</formula>
    </cfRule>
    <cfRule type="cellIs" dxfId="38" priority="38" operator="equal">
      <formula>"דירוג פנימי"</formula>
    </cfRule>
  </conditionalFormatting>
  <conditionalFormatting sqref="B78:B79">
    <cfRule type="cellIs" dxfId="37" priority="35" operator="equal">
      <formula>2958465</formula>
    </cfRule>
  </conditionalFormatting>
  <conditionalFormatting sqref="B76:B77">
    <cfRule type="cellIs" dxfId="36" priority="32" operator="equal">
      <formula>2958465</formula>
    </cfRule>
    <cfRule type="cellIs" dxfId="35" priority="33" operator="equal">
      <formula>"NR3"</formula>
    </cfRule>
    <cfRule type="cellIs" dxfId="34" priority="34" operator="equal">
      <formula>"דירוג פנימי"</formula>
    </cfRule>
  </conditionalFormatting>
  <conditionalFormatting sqref="B76:B77">
    <cfRule type="cellIs" dxfId="33" priority="31" operator="equal">
      <formula>2958465</formula>
    </cfRule>
  </conditionalFormatting>
  <conditionalFormatting sqref="B59:B75">
    <cfRule type="cellIs" dxfId="32" priority="28" operator="equal">
      <formula>2958465</formula>
    </cfRule>
    <cfRule type="cellIs" dxfId="31" priority="29" operator="equal">
      <formula>"NR3"</formula>
    </cfRule>
    <cfRule type="cellIs" dxfId="30" priority="30" operator="equal">
      <formula>"דירוג פנימי"</formula>
    </cfRule>
  </conditionalFormatting>
  <conditionalFormatting sqref="B59:B75">
    <cfRule type="cellIs" dxfId="29" priority="27" operator="equal">
      <formula>2958465</formula>
    </cfRule>
  </conditionalFormatting>
  <conditionalFormatting sqref="B58">
    <cfRule type="cellIs" dxfId="28" priority="24" operator="equal">
      <formula>2958465</formula>
    </cfRule>
    <cfRule type="cellIs" dxfId="27" priority="25" operator="equal">
      <formula>"NR3"</formula>
    </cfRule>
    <cfRule type="cellIs" dxfId="26" priority="26" operator="equal">
      <formula>"דירוג פנימי"</formula>
    </cfRule>
  </conditionalFormatting>
  <conditionalFormatting sqref="B58">
    <cfRule type="cellIs" dxfId="25" priority="23" operator="equal">
      <formula>2958465</formula>
    </cfRule>
  </conditionalFormatting>
  <conditionalFormatting sqref="B57">
    <cfRule type="cellIs" dxfId="24" priority="20" operator="equal">
      <formula>2958465</formula>
    </cfRule>
    <cfRule type="cellIs" dxfId="23" priority="21" operator="equal">
      <formula>"NR3"</formula>
    </cfRule>
    <cfRule type="cellIs" dxfId="22" priority="22" operator="equal">
      <formula>"דירוג פנימי"</formula>
    </cfRule>
  </conditionalFormatting>
  <conditionalFormatting sqref="B57">
    <cfRule type="cellIs" dxfId="21" priority="19" operator="equal">
      <formula>2958465</formula>
    </cfRule>
  </conditionalFormatting>
  <conditionalFormatting sqref="B55:B56">
    <cfRule type="cellIs" dxfId="20" priority="16" operator="equal">
      <formula>2958465</formula>
    </cfRule>
    <cfRule type="cellIs" dxfId="19" priority="17" operator="equal">
      <formula>"NR3"</formula>
    </cfRule>
    <cfRule type="cellIs" dxfId="18" priority="18" operator="equal">
      <formula>"דירוג פנימי"</formula>
    </cfRule>
  </conditionalFormatting>
  <conditionalFormatting sqref="B55:B56">
    <cfRule type="cellIs" dxfId="17" priority="15" operator="equal">
      <formula>2958465</formula>
    </cfRule>
  </conditionalFormatting>
  <conditionalFormatting sqref="B53:B54">
    <cfRule type="cellIs" dxfId="16" priority="12" operator="equal">
      <formula>2958465</formula>
    </cfRule>
    <cfRule type="cellIs" dxfId="15" priority="13" operator="equal">
      <formula>"NR3"</formula>
    </cfRule>
    <cfRule type="cellIs" dxfId="14" priority="14" operator="equal">
      <formula>"דירוג פנימי"</formula>
    </cfRule>
  </conditionalFormatting>
  <conditionalFormatting sqref="B53:B54">
    <cfRule type="cellIs" dxfId="13" priority="11" operator="equal">
      <formula>2958465</formula>
    </cfRule>
  </conditionalFormatting>
  <conditionalFormatting sqref="B43:B52">
    <cfRule type="cellIs" dxfId="12" priority="8" operator="equal">
      <formula>2958465</formula>
    </cfRule>
    <cfRule type="cellIs" dxfId="11" priority="9" operator="equal">
      <formula>"NR3"</formula>
    </cfRule>
    <cfRule type="cellIs" dxfId="10" priority="10" operator="equal">
      <formula>"דירוג פנימי"</formula>
    </cfRule>
  </conditionalFormatting>
  <conditionalFormatting sqref="B43:B52">
    <cfRule type="cellIs" dxfId="9" priority="7" operator="equal">
      <formula>2958465</formula>
    </cfRule>
  </conditionalFormatting>
  <conditionalFormatting sqref="B27:B36">
    <cfRule type="cellIs" dxfId="8" priority="6" operator="equal">
      <formula>"NR3"</formula>
    </cfRule>
  </conditionalFormatting>
  <conditionalFormatting sqref="B24:B26">
    <cfRule type="cellIs" dxfId="7" priority="5" operator="equal">
      <formula>"NR3"</formula>
    </cfRule>
  </conditionalFormatting>
  <conditionalFormatting sqref="B22:B23">
    <cfRule type="cellIs" dxfId="6" priority="4" operator="equal">
      <formula>"NR3"</formula>
    </cfRule>
  </conditionalFormatting>
  <conditionalFormatting sqref="B20:B21">
    <cfRule type="cellIs" dxfId="5" priority="3" operator="equal">
      <formula>"NR3"</formula>
    </cfRule>
  </conditionalFormatting>
  <conditionalFormatting sqref="B18:B19">
    <cfRule type="cellIs" dxfId="4" priority="2" operator="equal">
      <formula>"NR3"</formula>
    </cfRule>
  </conditionalFormatting>
  <conditionalFormatting sqref="B13:B17">
    <cfRule type="cellIs" dxfId="3" priority="1" operator="equal">
      <formula>"NR3"</formula>
    </cfRule>
  </conditionalFormatting>
  <dataValidations count="1">
    <dataValidation allowBlank="1" showInputMessage="1" showErrorMessage="1" sqref="D1:Q9 C5:C9 B1:B9 B114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179</v>
      </c>
      <c r="C1" s="77" t="s" vm="1">
        <v>248</v>
      </c>
    </row>
    <row r="2" spans="2:64">
      <c r="B2" s="56" t="s">
        <v>178</v>
      </c>
      <c r="C2" s="77" t="s">
        <v>249</v>
      </c>
    </row>
    <row r="3" spans="2:64">
      <c r="B3" s="56" t="s">
        <v>180</v>
      </c>
      <c r="C3" s="77" t="s">
        <v>250</v>
      </c>
    </row>
    <row r="4" spans="2:64">
      <c r="B4" s="56" t="s">
        <v>181</v>
      </c>
      <c r="C4" s="77">
        <v>8602</v>
      </c>
    </row>
    <row r="6" spans="2:64" ht="26.25" customHeight="1">
      <c r="B6" s="202" t="s">
        <v>212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</row>
    <row r="7" spans="2:64" s="3" customFormat="1" ht="78.75">
      <c r="B7" s="59" t="s">
        <v>116</v>
      </c>
      <c r="C7" s="60" t="s">
        <v>43</v>
      </c>
      <c r="D7" s="60" t="s">
        <v>117</v>
      </c>
      <c r="E7" s="60" t="s">
        <v>15</v>
      </c>
      <c r="F7" s="60" t="s">
        <v>62</v>
      </c>
      <c r="G7" s="60" t="s">
        <v>18</v>
      </c>
      <c r="H7" s="60" t="s">
        <v>101</v>
      </c>
      <c r="I7" s="60" t="s">
        <v>50</v>
      </c>
      <c r="J7" s="60" t="s">
        <v>19</v>
      </c>
      <c r="K7" s="60" t="s">
        <v>232</v>
      </c>
      <c r="L7" s="60" t="s">
        <v>231</v>
      </c>
      <c r="M7" s="60" t="s">
        <v>110</v>
      </c>
      <c r="N7" s="60" t="s">
        <v>182</v>
      </c>
      <c r="O7" s="62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239</v>
      </c>
      <c r="L8" s="32"/>
      <c r="M8" s="32" t="s">
        <v>235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1"/>
      <c r="Q10" s="1"/>
      <c r="R10" s="1"/>
      <c r="S10" s="1"/>
      <c r="T10" s="1"/>
      <c r="U10" s="1"/>
      <c r="BL10" s="1"/>
    </row>
    <row r="11" spans="2:64" ht="20.25" customHeight="1">
      <c r="B11" s="94" t="s">
        <v>247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2:64">
      <c r="B12" s="94" t="s">
        <v>112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</row>
    <row r="13" spans="2:64">
      <c r="B13" s="94" t="s">
        <v>230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</row>
    <row r="14" spans="2:64">
      <c r="B14" s="94" t="s">
        <v>238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</row>
    <row r="15" spans="2:64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4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179</v>
      </c>
      <c r="C1" s="77" t="s" vm="1">
        <v>248</v>
      </c>
    </row>
    <row r="2" spans="2:56">
      <c r="B2" s="56" t="s">
        <v>178</v>
      </c>
      <c r="C2" s="77" t="s">
        <v>249</v>
      </c>
    </row>
    <row r="3" spans="2:56">
      <c r="B3" s="56" t="s">
        <v>180</v>
      </c>
      <c r="C3" s="77" t="s">
        <v>250</v>
      </c>
    </row>
    <row r="4" spans="2:56">
      <c r="B4" s="56" t="s">
        <v>181</v>
      </c>
      <c r="C4" s="77">
        <v>8602</v>
      </c>
    </row>
    <row r="6" spans="2:56" ht="26.25" customHeight="1">
      <c r="B6" s="202" t="s">
        <v>213</v>
      </c>
      <c r="C6" s="203"/>
      <c r="D6" s="203"/>
      <c r="E6" s="203"/>
      <c r="F6" s="203"/>
      <c r="G6" s="203"/>
      <c r="H6" s="203"/>
      <c r="I6" s="203"/>
      <c r="J6" s="204"/>
    </row>
    <row r="7" spans="2:56" s="3" customFormat="1" ht="78.75">
      <c r="B7" s="59" t="s">
        <v>116</v>
      </c>
      <c r="C7" s="61" t="s">
        <v>52</v>
      </c>
      <c r="D7" s="61" t="s">
        <v>85</v>
      </c>
      <c r="E7" s="61" t="s">
        <v>53</v>
      </c>
      <c r="F7" s="61" t="s">
        <v>101</v>
      </c>
      <c r="G7" s="61" t="s">
        <v>224</v>
      </c>
      <c r="H7" s="61" t="s">
        <v>182</v>
      </c>
      <c r="I7" s="63" t="s">
        <v>183</v>
      </c>
      <c r="J7" s="76" t="s">
        <v>242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5"/>
      <c r="C11" s="78"/>
      <c r="D11" s="78"/>
      <c r="E11" s="78"/>
      <c r="F11" s="78"/>
      <c r="G11" s="78"/>
      <c r="H11" s="78"/>
      <c r="I11" s="78"/>
      <c r="J11" s="78"/>
    </row>
    <row r="12" spans="2:56">
      <c r="B12" s="115"/>
      <c r="C12" s="78"/>
      <c r="D12" s="78"/>
      <c r="E12" s="78"/>
      <c r="F12" s="78"/>
      <c r="G12" s="78"/>
      <c r="H12" s="78"/>
      <c r="I12" s="78"/>
      <c r="J12" s="78"/>
    </row>
    <row r="13" spans="2:56">
      <c r="B13" s="78"/>
      <c r="C13" s="78"/>
      <c r="D13" s="78"/>
      <c r="E13" s="78"/>
      <c r="F13" s="78"/>
      <c r="G13" s="78"/>
      <c r="H13" s="78"/>
      <c r="I13" s="78"/>
      <c r="J13" s="78"/>
    </row>
    <row r="14" spans="2:56">
      <c r="B14" s="78"/>
      <c r="C14" s="78"/>
      <c r="D14" s="78"/>
      <c r="E14" s="78"/>
      <c r="F14" s="78"/>
      <c r="G14" s="78"/>
      <c r="H14" s="78"/>
      <c r="I14" s="78"/>
      <c r="J14" s="78"/>
    </row>
    <row r="15" spans="2:56">
      <c r="B15" s="78"/>
      <c r="C15" s="78"/>
      <c r="D15" s="78"/>
      <c r="E15" s="78"/>
      <c r="F15" s="78"/>
      <c r="G15" s="78"/>
      <c r="H15" s="78"/>
      <c r="I15" s="78"/>
      <c r="J15" s="78"/>
    </row>
    <row r="16" spans="2:56">
      <c r="B16" s="78"/>
      <c r="C16" s="78"/>
      <c r="D16" s="78"/>
      <c r="E16" s="78"/>
      <c r="F16" s="78"/>
      <c r="G16" s="78"/>
      <c r="H16" s="78"/>
      <c r="I16" s="78"/>
      <c r="J16" s="78"/>
    </row>
    <row r="17" spans="2:10">
      <c r="B17" s="78"/>
      <c r="C17" s="78"/>
      <c r="D17" s="78"/>
      <c r="E17" s="78"/>
      <c r="F17" s="78"/>
      <c r="G17" s="78"/>
      <c r="H17" s="78"/>
      <c r="I17" s="78"/>
      <c r="J17" s="78"/>
    </row>
    <row r="18" spans="2:10">
      <c r="B18" s="78"/>
      <c r="C18" s="78"/>
      <c r="D18" s="78"/>
      <c r="E18" s="78"/>
      <c r="F18" s="78"/>
      <c r="G18" s="78"/>
      <c r="H18" s="78"/>
      <c r="I18" s="78"/>
      <c r="J18" s="78"/>
    </row>
    <row r="19" spans="2:10">
      <c r="B19" s="78"/>
      <c r="C19" s="78"/>
      <c r="D19" s="78"/>
      <c r="E19" s="78"/>
      <c r="F19" s="78"/>
      <c r="G19" s="78"/>
      <c r="H19" s="78"/>
      <c r="I19" s="78"/>
      <c r="J19" s="78"/>
    </row>
    <row r="20" spans="2:10">
      <c r="B20" s="78"/>
      <c r="C20" s="78"/>
      <c r="D20" s="78"/>
      <c r="E20" s="78"/>
      <c r="F20" s="78"/>
      <c r="G20" s="78"/>
      <c r="H20" s="78"/>
      <c r="I20" s="78"/>
      <c r="J20" s="78"/>
    </row>
    <row r="21" spans="2:10">
      <c r="B21" s="78"/>
      <c r="C21" s="78"/>
      <c r="D21" s="78"/>
      <c r="E21" s="78"/>
      <c r="F21" s="78"/>
      <c r="G21" s="78"/>
      <c r="H21" s="78"/>
      <c r="I21" s="78"/>
      <c r="J21" s="78"/>
    </row>
    <row r="22" spans="2:10">
      <c r="B22" s="78"/>
      <c r="C22" s="78"/>
      <c r="D22" s="78"/>
      <c r="E22" s="78"/>
      <c r="F22" s="78"/>
      <c r="G22" s="78"/>
      <c r="H22" s="78"/>
      <c r="I22" s="78"/>
      <c r="J22" s="78"/>
    </row>
    <row r="23" spans="2:10">
      <c r="B23" s="78"/>
      <c r="C23" s="78"/>
      <c r="D23" s="78"/>
      <c r="E23" s="78"/>
      <c r="F23" s="78"/>
      <c r="G23" s="78"/>
      <c r="H23" s="78"/>
      <c r="I23" s="78"/>
      <c r="J23" s="78"/>
    </row>
    <row r="24" spans="2:10">
      <c r="B24" s="78"/>
      <c r="C24" s="78"/>
      <c r="D24" s="78"/>
      <c r="E24" s="78"/>
      <c r="F24" s="78"/>
      <c r="G24" s="78"/>
      <c r="H24" s="78"/>
      <c r="I24" s="78"/>
      <c r="J24" s="78"/>
    </row>
    <row r="25" spans="2:10">
      <c r="B25" s="78"/>
      <c r="C25" s="78"/>
      <c r="D25" s="78"/>
      <c r="E25" s="78"/>
      <c r="F25" s="78"/>
      <c r="G25" s="78"/>
      <c r="H25" s="78"/>
      <c r="I25" s="78"/>
      <c r="J25" s="78"/>
    </row>
    <row r="26" spans="2:10">
      <c r="B26" s="78"/>
      <c r="C26" s="78"/>
      <c r="D26" s="78"/>
      <c r="E26" s="78"/>
      <c r="F26" s="78"/>
      <c r="G26" s="78"/>
      <c r="H26" s="78"/>
      <c r="I26" s="78"/>
      <c r="J26" s="78"/>
    </row>
    <row r="27" spans="2:10">
      <c r="B27" s="78"/>
      <c r="C27" s="78"/>
      <c r="D27" s="78"/>
      <c r="E27" s="78"/>
      <c r="F27" s="78"/>
      <c r="G27" s="78"/>
      <c r="H27" s="78"/>
      <c r="I27" s="78"/>
      <c r="J27" s="78"/>
    </row>
    <row r="28" spans="2:10">
      <c r="B28" s="78"/>
      <c r="C28" s="78"/>
      <c r="D28" s="78"/>
      <c r="E28" s="78"/>
      <c r="F28" s="78"/>
      <c r="G28" s="78"/>
      <c r="H28" s="78"/>
      <c r="I28" s="78"/>
      <c r="J28" s="78"/>
    </row>
    <row r="29" spans="2:10">
      <c r="B29" s="78"/>
      <c r="C29" s="78"/>
      <c r="D29" s="78"/>
      <c r="E29" s="78"/>
      <c r="F29" s="78"/>
      <c r="G29" s="78"/>
      <c r="H29" s="78"/>
      <c r="I29" s="78"/>
      <c r="J29" s="78"/>
    </row>
    <row r="30" spans="2:10">
      <c r="B30" s="78"/>
      <c r="C30" s="78"/>
      <c r="D30" s="78"/>
      <c r="E30" s="78"/>
      <c r="F30" s="78"/>
      <c r="G30" s="78"/>
      <c r="H30" s="78"/>
      <c r="I30" s="78"/>
      <c r="J30" s="78"/>
    </row>
    <row r="31" spans="2:10">
      <c r="B31" s="78"/>
      <c r="C31" s="78"/>
      <c r="D31" s="78"/>
      <c r="E31" s="78"/>
      <c r="F31" s="78"/>
      <c r="G31" s="78"/>
      <c r="H31" s="78"/>
      <c r="I31" s="78"/>
      <c r="J31" s="78"/>
    </row>
    <row r="32" spans="2:10">
      <c r="B32" s="78"/>
      <c r="C32" s="78"/>
      <c r="D32" s="78"/>
      <c r="E32" s="78"/>
      <c r="F32" s="78"/>
      <c r="G32" s="78"/>
      <c r="H32" s="78"/>
      <c r="I32" s="78"/>
      <c r="J32" s="78"/>
    </row>
    <row r="33" spans="2:10">
      <c r="B33" s="78"/>
      <c r="C33" s="78"/>
      <c r="D33" s="78"/>
      <c r="E33" s="78"/>
      <c r="F33" s="78"/>
      <c r="G33" s="78"/>
      <c r="H33" s="78"/>
      <c r="I33" s="78"/>
      <c r="J33" s="78"/>
    </row>
    <row r="34" spans="2:10">
      <c r="B34" s="78"/>
      <c r="C34" s="78"/>
      <c r="D34" s="78"/>
      <c r="E34" s="78"/>
      <c r="F34" s="78"/>
      <c r="G34" s="78"/>
      <c r="H34" s="78"/>
      <c r="I34" s="78"/>
      <c r="J34" s="78"/>
    </row>
    <row r="35" spans="2:10">
      <c r="B35" s="78"/>
      <c r="C35" s="78"/>
      <c r="D35" s="78"/>
      <c r="E35" s="78"/>
      <c r="F35" s="78"/>
      <c r="G35" s="78"/>
      <c r="H35" s="78"/>
      <c r="I35" s="78"/>
      <c r="J35" s="78"/>
    </row>
    <row r="36" spans="2:10">
      <c r="B36" s="78"/>
      <c r="C36" s="78"/>
      <c r="D36" s="78"/>
      <c r="E36" s="78"/>
      <c r="F36" s="78"/>
      <c r="G36" s="78"/>
      <c r="H36" s="78"/>
      <c r="I36" s="78"/>
      <c r="J36" s="78"/>
    </row>
    <row r="37" spans="2:10">
      <c r="B37" s="78"/>
      <c r="C37" s="78"/>
      <c r="D37" s="78"/>
      <c r="E37" s="78"/>
      <c r="F37" s="78"/>
      <c r="G37" s="78"/>
      <c r="H37" s="78"/>
      <c r="I37" s="78"/>
      <c r="J37" s="78"/>
    </row>
    <row r="38" spans="2:10">
      <c r="B38" s="78"/>
      <c r="C38" s="78"/>
      <c r="D38" s="78"/>
      <c r="E38" s="78"/>
      <c r="F38" s="78"/>
      <c r="G38" s="78"/>
      <c r="H38" s="78"/>
      <c r="I38" s="78"/>
      <c r="J38" s="78"/>
    </row>
    <row r="39" spans="2:10">
      <c r="B39" s="78"/>
      <c r="C39" s="78"/>
      <c r="D39" s="78"/>
      <c r="E39" s="78"/>
      <c r="F39" s="78"/>
      <c r="G39" s="78"/>
      <c r="H39" s="78"/>
      <c r="I39" s="78"/>
      <c r="J39" s="78"/>
    </row>
    <row r="40" spans="2:10">
      <c r="B40" s="78"/>
      <c r="C40" s="78"/>
      <c r="D40" s="78"/>
      <c r="E40" s="78"/>
      <c r="F40" s="78"/>
      <c r="G40" s="78"/>
      <c r="H40" s="78"/>
      <c r="I40" s="78"/>
      <c r="J40" s="78"/>
    </row>
    <row r="41" spans="2:10">
      <c r="B41" s="78"/>
      <c r="C41" s="78"/>
      <c r="D41" s="78"/>
      <c r="E41" s="78"/>
      <c r="F41" s="78"/>
      <c r="G41" s="78"/>
      <c r="H41" s="78"/>
      <c r="I41" s="78"/>
      <c r="J41" s="78"/>
    </row>
    <row r="42" spans="2:10">
      <c r="B42" s="78"/>
      <c r="C42" s="78"/>
      <c r="D42" s="78"/>
      <c r="E42" s="78"/>
      <c r="F42" s="78"/>
      <c r="G42" s="78"/>
      <c r="H42" s="78"/>
      <c r="I42" s="78"/>
      <c r="J42" s="78"/>
    </row>
    <row r="43" spans="2:10">
      <c r="B43" s="78"/>
      <c r="C43" s="78"/>
      <c r="D43" s="78"/>
      <c r="E43" s="78"/>
      <c r="F43" s="78"/>
      <c r="G43" s="78"/>
      <c r="H43" s="78"/>
      <c r="I43" s="78"/>
      <c r="J43" s="78"/>
    </row>
    <row r="44" spans="2:10">
      <c r="B44" s="78"/>
      <c r="C44" s="78"/>
      <c r="D44" s="78"/>
      <c r="E44" s="78"/>
      <c r="F44" s="78"/>
      <c r="G44" s="78"/>
      <c r="H44" s="78"/>
      <c r="I44" s="78"/>
      <c r="J44" s="78"/>
    </row>
    <row r="45" spans="2:10">
      <c r="B45" s="78"/>
      <c r="C45" s="78"/>
      <c r="D45" s="78"/>
      <c r="E45" s="78"/>
      <c r="F45" s="78"/>
      <c r="G45" s="78"/>
      <c r="H45" s="78"/>
      <c r="I45" s="78"/>
      <c r="J45" s="78"/>
    </row>
    <row r="46" spans="2:10">
      <c r="B46" s="78"/>
      <c r="C46" s="78"/>
      <c r="D46" s="78"/>
      <c r="E46" s="78"/>
      <c r="F46" s="78"/>
      <c r="G46" s="78"/>
      <c r="H46" s="78"/>
      <c r="I46" s="78"/>
      <c r="J46" s="78"/>
    </row>
    <row r="47" spans="2:10">
      <c r="B47" s="78"/>
      <c r="C47" s="78"/>
      <c r="D47" s="78"/>
      <c r="E47" s="78"/>
      <c r="F47" s="78"/>
      <c r="G47" s="78"/>
      <c r="H47" s="78"/>
      <c r="I47" s="78"/>
      <c r="J47" s="78"/>
    </row>
    <row r="48" spans="2:10">
      <c r="B48" s="78"/>
      <c r="C48" s="78"/>
      <c r="D48" s="78"/>
      <c r="E48" s="78"/>
      <c r="F48" s="78"/>
      <c r="G48" s="78"/>
      <c r="H48" s="78"/>
      <c r="I48" s="78"/>
      <c r="J48" s="78"/>
    </row>
    <row r="49" spans="2:10">
      <c r="B49" s="78"/>
      <c r="C49" s="78"/>
      <c r="D49" s="78"/>
      <c r="E49" s="78"/>
      <c r="F49" s="78"/>
      <c r="G49" s="78"/>
      <c r="H49" s="78"/>
      <c r="I49" s="78"/>
      <c r="J49" s="78"/>
    </row>
    <row r="50" spans="2:10">
      <c r="B50" s="78"/>
      <c r="C50" s="78"/>
      <c r="D50" s="78"/>
      <c r="E50" s="78"/>
      <c r="F50" s="78"/>
      <c r="G50" s="78"/>
      <c r="H50" s="78"/>
      <c r="I50" s="78"/>
      <c r="J50" s="78"/>
    </row>
    <row r="51" spans="2:10">
      <c r="B51" s="78"/>
      <c r="C51" s="78"/>
      <c r="D51" s="78"/>
      <c r="E51" s="78"/>
      <c r="F51" s="78"/>
      <c r="G51" s="78"/>
      <c r="H51" s="78"/>
      <c r="I51" s="78"/>
      <c r="J51" s="78"/>
    </row>
    <row r="52" spans="2:10">
      <c r="B52" s="78"/>
      <c r="C52" s="78"/>
      <c r="D52" s="78"/>
      <c r="E52" s="78"/>
      <c r="F52" s="78"/>
      <c r="G52" s="78"/>
      <c r="H52" s="78"/>
      <c r="I52" s="78"/>
      <c r="J52" s="78"/>
    </row>
    <row r="53" spans="2:10">
      <c r="B53" s="78"/>
      <c r="C53" s="78"/>
      <c r="D53" s="78"/>
      <c r="E53" s="78"/>
      <c r="F53" s="78"/>
      <c r="G53" s="78"/>
      <c r="H53" s="78"/>
      <c r="I53" s="78"/>
      <c r="J53" s="78"/>
    </row>
    <row r="54" spans="2:10">
      <c r="B54" s="78"/>
      <c r="C54" s="78"/>
      <c r="D54" s="78"/>
      <c r="E54" s="78"/>
      <c r="F54" s="78"/>
      <c r="G54" s="78"/>
      <c r="H54" s="78"/>
      <c r="I54" s="78"/>
      <c r="J54" s="78"/>
    </row>
    <row r="55" spans="2:10">
      <c r="B55" s="78"/>
      <c r="C55" s="78"/>
      <c r="D55" s="78"/>
      <c r="E55" s="78"/>
      <c r="F55" s="78"/>
      <c r="G55" s="78"/>
      <c r="H55" s="78"/>
      <c r="I55" s="78"/>
      <c r="J55" s="78"/>
    </row>
    <row r="56" spans="2:10">
      <c r="B56" s="78"/>
      <c r="C56" s="78"/>
      <c r="D56" s="78"/>
      <c r="E56" s="78"/>
      <c r="F56" s="78"/>
      <c r="G56" s="78"/>
      <c r="H56" s="78"/>
      <c r="I56" s="78"/>
      <c r="J56" s="78"/>
    </row>
    <row r="57" spans="2:10">
      <c r="B57" s="78"/>
      <c r="C57" s="78"/>
      <c r="D57" s="78"/>
      <c r="E57" s="78"/>
      <c r="F57" s="78"/>
      <c r="G57" s="78"/>
      <c r="H57" s="78"/>
      <c r="I57" s="78"/>
      <c r="J57" s="78"/>
    </row>
    <row r="58" spans="2:10">
      <c r="B58" s="78"/>
      <c r="C58" s="78"/>
      <c r="D58" s="78"/>
      <c r="E58" s="78"/>
      <c r="F58" s="78"/>
      <c r="G58" s="78"/>
      <c r="H58" s="78"/>
      <c r="I58" s="78"/>
      <c r="J58" s="78"/>
    </row>
    <row r="59" spans="2:10">
      <c r="B59" s="78"/>
      <c r="C59" s="78"/>
      <c r="D59" s="78"/>
      <c r="E59" s="78"/>
      <c r="F59" s="78"/>
      <c r="G59" s="78"/>
      <c r="H59" s="78"/>
      <c r="I59" s="78"/>
      <c r="J59" s="78"/>
    </row>
    <row r="60" spans="2:10">
      <c r="B60" s="78"/>
      <c r="C60" s="78"/>
      <c r="D60" s="78"/>
      <c r="E60" s="78"/>
      <c r="F60" s="78"/>
      <c r="G60" s="78"/>
      <c r="H60" s="78"/>
      <c r="I60" s="78"/>
      <c r="J60" s="78"/>
    </row>
    <row r="61" spans="2:10">
      <c r="B61" s="78"/>
      <c r="C61" s="78"/>
      <c r="D61" s="78"/>
      <c r="E61" s="78"/>
      <c r="F61" s="78"/>
      <c r="G61" s="78"/>
      <c r="H61" s="78"/>
      <c r="I61" s="78"/>
      <c r="J61" s="78"/>
    </row>
    <row r="62" spans="2:10">
      <c r="B62" s="78"/>
      <c r="C62" s="78"/>
      <c r="D62" s="78"/>
      <c r="E62" s="78"/>
      <c r="F62" s="78"/>
      <c r="G62" s="78"/>
      <c r="H62" s="78"/>
      <c r="I62" s="78"/>
      <c r="J62" s="78"/>
    </row>
    <row r="63" spans="2:10">
      <c r="B63" s="78"/>
      <c r="C63" s="78"/>
      <c r="D63" s="78"/>
      <c r="E63" s="78"/>
      <c r="F63" s="78"/>
      <c r="G63" s="78"/>
      <c r="H63" s="78"/>
      <c r="I63" s="78"/>
      <c r="J63" s="78"/>
    </row>
    <row r="64" spans="2:10">
      <c r="B64" s="78"/>
      <c r="C64" s="78"/>
      <c r="D64" s="78"/>
      <c r="E64" s="78"/>
      <c r="F64" s="78"/>
      <c r="G64" s="78"/>
      <c r="H64" s="78"/>
      <c r="I64" s="78"/>
      <c r="J64" s="78"/>
    </row>
    <row r="65" spans="2:10">
      <c r="B65" s="78"/>
      <c r="C65" s="78"/>
      <c r="D65" s="78"/>
      <c r="E65" s="78"/>
      <c r="F65" s="78"/>
      <c r="G65" s="78"/>
      <c r="H65" s="78"/>
      <c r="I65" s="78"/>
      <c r="J65" s="78"/>
    </row>
    <row r="66" spans="2:10">
      <c r="B66" s="78"/>
      <c r="C66" s="78"/>
      <c r="D66" s="78"/>
      <c r="E66" s="78"/>
      <c r="F66" s="78"/>
      <c r="G66" s="78"/>
      <c r="H66" s="78"/>
      <c r="I66" s="78"/>
      <c r="J66" s="78"/>
    </row>
    <row r="67" spans="2:10">
      <c r="B67" s="78"/>
      <c r="C67" s="78"/>
      <c r="D67" s="78"/>
      <c r="E67" s="78"/>
      <c r="F67" s="78"/>
      <c r="G67" s="78"/>
      <c r="H67" s="78"/>
      <c r="I67" s="78"/>
      <c r="J67" s="78"/>
    </row>
    <row r="68" spans="2:10">
      <c r="B68" s="78"/>
      <c r="C68" s="78"/>
      <c r="D68" s="78"/>
      <c r="E68" s="78"/>
      <c r="F68" s="78"/>
      <c r="G68" s="78"/>
      <c r="H68" s="78"/>
      <c r="I68" s="78"/>
      <c r="J68" s="78"/>
    </row>
    <row r="69" spans="2:10">
      <c r="B69" s="78"/>
      <c r="C69" s="78"/>
      <c r="D69" s="78"/>
      <c r="E69" s="78"/>
      <c r="F69" s="78"/>
      <c r="G69" s="78"/>
      <c r="H69" s="78"/>
      <c r="I69" s="78"/>
      <c r="J69" s="78"/>
    </row>
    <row r="70" spans="2:10">
      <c r="B70" s="78"/>
      <c r="C70" s="78"/>
      <c r="D70" s="78"/>
      <c r="E70" s="78"/>
      <c r="F70" s="78"/>
      <c r="G70" s="78"/>
      <c r="H70" s="78"/>
      <c r="I70" s="78"/>
      <c r="J70" s="78"/>
    </row>
    <row r="71" spans="2:10">
      <c r="B71" s="78"/>
      <c r="C71" s="78"/>
      <c r="D71" s="78"/>
      <c r="E71" s="78"/>
      <c r="F71" s="78"/>
      <c r="G71" s="78"/>
      <c r="H71" s="78"/>
      <c r="I71" s="78"/>
      <c r="J71" s="78"/>
    </row>
    <row r="72" spans="2:10">
      <c r="B72" s="78"/>
      <c r="C72" s="78"/>
      <c r="D72" s="78"/>
      <c r="E72" s="78"/>
      <c r="F72" s="78"/>
      <c r="G72" s="78"/>
      <c r="H72" s="78"/>
      <c r="I72" s="78"/>
      <c r="J72" s="78"/>
    </row>
    <row r="73" spans="2:10">
      <c r="B73" s="78"/>
      <c r="C73" s="78"/>
      <c r="D73" s="78"/>
      <c r="E73" s="78"/>
      <c r="F73" s="78"/>
      <c r="G73" s="78"/>
      <c r="H73" s="78"/>
      <c r="I73" s="78"/>
      <c r="J73" s="78"/>
    </row>
    <row r="74" spans="2:10">
      <c r="B74" s="78"/>
      <c r="C74" s="78"/>
      <c r="D74" s="78"/>
      <c r="E74" s="78"/>
      <c r="F74" s="78"/>
      <c r="G74" s="78"/>
      <c r="H74" s="78"/>
      <c r="I74" s="78"/>
      <c r="J74" s="78"/>
    </row>
    <row r="75" spans="2:10">
      <c r="B75" s="78"/>
      <c r="C75" s="78"/>
      <c r="D75" s="78"/>
      <c r="E75" s="78"/>
      <c r="F75" s="78"/>
      <c r="G75" s="78"/>
      <c r="H75" s="78"/>
      <c r="I75" s="78"/>
      <c r="J75" s="78"/>
    </row>
    <row r="76" spans="2:10">
      <c r="B76" s="78"/>
      <c r="C76" s="78"/>
      <c r="D76" s="78"/>
      <c r="E76" s="78"/>
      <c r="F76" s="78"/>
      <c r="G76" s="78"/>
      <c r="H76" s="78"/>
      <c r="I76" s="78"/>
      <c r="J76" s="78"/>
    </row>
    <row r="77" spans="2:10">
      <c r="B77" s="78"/>
      <c r="C77" s="78"/>
      <c r="D77" s="78"/>
      <c r="E77" s="78"/>
      <c r="F77" s="78"/>
      <c r="G77" s="78"/>
      <c r="H77" s="78"/>
      <c r="I77" s="78"/>
      <c r="J77" s="78"/>
    </row>
    <row r="78" spans="2:10">
      <c r="B78" s="78"/>
      <c r="C78" s="78"/>
      <c r="D78" s="78"/>
      <c r="E78" s="78"/>
      <c r="F78" s="78"/>
      <c r="G78" s="78"/>
      <c r="H78" s="78"/>
      <c r="I78" s="78"/>
      <c r="J78" s="78"/>
    </row>
    <row r="79" spans="2:10">
      <c r="B79" s="78"/>
      <c r="C79" s="78"/>
      <c r="D79" s="78"/>
      <c r="E79" s="78"/>
      <c r="F79" s="78"/>
      <c r="G79" s="78"/>
      <c r="H79" s="78"/>
      <c r="I79" s="78"/>
      <c r="J79" s="78"/>
    </row>
    <row r="80" spans="2:10">
      <c r="B80" s="78"/>
      <c r="C80" s="78"/>
      <c r="D80" s="78"/>
      <c r="E80" s="78"/>
      <c r="F80" s="78"/>
      <c r="G80" s="78"/>
      <c r="H80" s="78"/>
      <c r="I80" s="78"/>
      <c r="J80" s="78"/>
    </row>
    <row r="81" spans="2:10">
      <c r="B81" s="78"/>
      <c r="C81" s="78"/>
      <c r="D81" s="78"/>
      <c r="E81" s="78"/>
      <c r="F81" s="78"/>
      <c r="G81" s="78"/>
      <c r="H81" s="78"/>
      <c r="I81" s="78"/>
      <c r="J81" s="78"/>
    </row>
    <row r="82" spans="2:10">
      <c r="B82" s="78"/>
      <c r="C82" s="78"/>
      <c r="D82" s="78"/>
      <c r="E82" s="78"/>
      <c r="F82" s="78"/>
      <c r="G82" s="78"/>
      <c r="H82" s="78"/>
      <c r="I82" s="78"/>
      <c r="J82" s="78"/>
    </row>
    <row r="83" spans="2:10">
      <c r="B83" s="78"/>
      <c r="C83" s="78"/>
      <c r="D83" s="78"/>
      <c r="E83" s="78"/>
      <c r="F83" s="78"/>
      <c r="G83" s="78"/>
      <c r="H83" s="78"/>
      <c r="I83" s="78"/>
      <c r="J83" s="78"/>
    </row>
    <row r="84" spans="2:10">
      <c r="B84" s="78"/>
      <c r="C84" s="78"/>
      <c r="D84" s="78"/>
      <c r="E84" s="78"/>
      <c r="F84" s="78"/>
      <c r="G84" s="78"/>
      <c r="H84" s="78"/>
      <c r="I84" s="78"/>
      <c r="J84" s="78"/>
    </row>
    <row r="85" spans="2:10">
      <c r="B85" s="78"/>
      <c r="C85" s="78"/>
      <c r="D85" s="78"/>
      <c r="E85" s="78"/>
      <c r="F85" s="78"/>
      <c r="G85" s="78"/>
      <c r="H85" s="78"/>
      <c r="I85" s="78"/>
      <c r="J85" s="78"/>
    </row>
    <row r="86" spans="2:10">
      <c r="B86" s="78"/>
      <c r="C86" s="78"/>
      <c r="D86" s="78"/>
      <c r="E86" s="78"/>
      <c r="F86" s="78"/>
      <c r="G86" s="78"/>
      <c r="H86" s="78"/>
      <c r="I86" s="78"/>
      <c r="J86" s="78"/>
    </row>
    <row r="87" spans="2:10">
      <c r="B87" s="78"/>
      <c r="C87" s="78"/>
      <c r="D87" s="78"/>
      <c r="E87" s="78"/>
      <c r="F87" s="78"/>
      <c r="G87" s="78"/>
      <c r="H87" s="78"/>
      <c r="I87" s="78"/>
      <c r="J87" s="78"/>
    </row>
    <row r="88" spans="2:10">
      <c r="B88" s="78"/>
      <c r="C88" s="78"/>
      <c r="D88" s="78"/>
      <c r="E88" s="78"/>
      <c r="F88" s="78"/>
      <c r="G88" s="78"/>
      <c r="H88" s="78"/>
      <c r="I88" s="78"/>
      <c r="J88" s="78"/>
    </row>
    <row r="89" spans="2:10">
      <c r="B89" s="78"/>
      <c r="C89" s="78"/>
      <c r="D89" s="78"/>
      <c r="E89" s="78"/>
      <c r="F89" s="78"/>
      <c r="G89" s="78"/>
      <c r="H89" s="78"/>
      <c r="I89" s="78"/>
      <c r="J89" s="78"/>
    </row>
    <row r="90" spans="2:10">
      <c r="B90" s="78"/>
      <c r="C90" s="78"/>
      <c r="D90" s="78"/>
      <c r="E90" s="78"/>
      <c r="F90" s="78"/>
      <c r="G90" s="78"/>
      <c r="H90" s="78"/>
      <c r="I90" s="78"/>
      <c r="J90" s="78"/>
    </row>
    <row r="91" spans="2:10">
      <c r="B91" s="78"/>
      <c r="C91" s="78"/>
      <c r="D91" s="78"/>
      <c r="E91" s="78"/>
      <c r="F91" s="78"/>
      <c r="G91" s="78"/>
      <c r="H91" s="78"/>
      <c r="I91" s="78"/>
      <c r="J91" s="78"/>
    </row>
    <row r="92" spans="2:10">
      <c r="B92" s="78"/>
      <c r="C92" s="78"/>
      <c r="D92" s="78"/>
      <c r="E92" s="78"/>
      <c r="F92" s="78"/>
      <c r="G92" s="78"/>
      <c r="H92" s="78"/>
      <c r="I92" s="78"/>
      <c r="J92" s="78"/>
    </row>
    <row r="93" spans="2:10">
      <c r="B93" s="78"/>
      <c r="C93" s="78"/>
      <c r="D93" s="78"/>
      <c r="E93" s="78"/>
      <c r="F93" s="78"/>
      <c r="G93" s="78"/>
      <c r="H93" s="78"/>
      <c r="I93" s="78"/>
      <c r="J93" s="78"/>
    </row>
    <row r="94" spans="2:10">
      <c r="B94" s="78"/>
      <c r="C94" s="78"/>
      <c r="D94" s="78"/>
      <c r="E94" s="78"/>
      <c r="F94" s="78"/>
      <c r="G94" s="78"/>
      <c r="H94" s="78"/>
      <c r="I94" s="78"/>
      <c r="J94" s="78"/>
    </row>
    <row r="95" spans="2:10">
      <c r="B95" s="78"/>
      <c r="C95" s="78"/>
      <c r="D95" s="78"/>
      <c r="E95" s="78"/>
      <c r="F95" s="78"/>
      <c r="G95" s="78"/>
      <c r="H95" s="78"/>
      <c r="I95" s="78"/>
      <c r="J95" s="78"/>
    </row>
    <row r="96" spans="2:10">
      <c r="B96" s="78"/>
      <c r="C96" s="78"/>
      <c r="D96" s="78"/>
      <c r="E96" s="78"/>
      <c r="F96" s="78"/>
      <c r="G96" s="78"/>
      <c r="H96" s="78"/>
      <c r="I96" s="78"/>
      <c r="J96" s="78"/>
    </row>
    <row r="97" spans="2:10">
      <c r="B97" s="78"/>
      <c r="C97" s="78"/>
      <c r="D97" s="78"/>
      <c r="E97" s="78"/>
      <c r="F97" s="78"/>
      <c r="G97" s="78"/>
      <c r="H97" s="78"/>
      <c r="I97" s="78"/>
      <c r="J97" s="78"/>
    </row>
    <row r="98" spans="2:10">
      <c r="B98" s="78"/>
      <c r="C98" s="78"/>
      <c r="D98" s="78"/>
      <c r="E98" s="78"/>
      <c r="F98" s="78"/>
      <c r="G98" s="78"/>
      <c r="H98" s="78"/>
      <c r="I98" s="78"/>
      <c r="J98" s="78"/>
    </row>
    <row r="99" spans="2:10">
      <c r="B99" s="78"/>
      <c r="C99" s="78"/>
      <c r="D99" s="78"/>
      <c r="E99" s="78"/>
      <c r="F99" s="78"/>
      <c r="G99" s="78"/>
      <c r="H99" s="78"/>
      <c r="I99" s="78"/>
      <c r="J99" s="78"/>
    </row>
    <row r="100" spans="2:10">
      <c r="B100" s="78"/>
      <c r="C100" s="78"/>
      <c r="D100" s="78"/>
      <c r="E100" s="78"/>
      <c r="F100" s="78"/>
      <c r="G100" s="78"/>
      <c r="H100" s="78"/>
      <c r="I100" s="78"/>
      <c r="J100" s="78"/>
    </row>
    <row r="101" spans="2:10">
      <c r="B101" s="78"/>
      <c r="C101" s="78"/>
      <c r="D101" s="78"/>
      <c r="E101" s="78"/>
      <c r="F101" s="78"/>
      <c r="G101" s="78"/>
      <c r="H101" s="78"/>
      <c r="I101" s="78"/>
      <c r="J101" s="78"/>
    </row>
    <row r="102" spans="2:10">
      <c r="B102" s="78"/>
      <c r="C102" s="78"/>
      <c r="D102" s="78"/>
      <c r="E102" s="78"/>
      <c r="F102" s="78"/>
      <c r="G102" s="78"/>
      <c r="H102" s="78"/>
      <c r="I102" s="78"/>
      <c r="J102" s="78"/>
    </row>
    <row r="103" spans="2:10">
      <c r="B103" s="78"/>
      <c r="C103" s="78"/>
      <c r="D103" s="78"/>
      <c r="E103" s="78"/>
      <c r="F103" s="78"/>
      <c r="G103" s="78"/>
      <c r="H103" s="78"/>
      <c r="I103" s="78"/>
      <c r="J103" s="78"/>
    </row>
    <row r="104" spans="2:10">
      <c r="B104" s="78"/>
      <c r="C104" s="78"/>
      <c r="D104" s="78"/>
      <c r="E104" s="78"/>
      <c r="F104" s="78"/>
      <c r="G104" s="78"/>
      <c r="H104" s="78"/>
      <c r="I104" s="78"/>
      <c r="J104" s="78"/>
    </row>
    <row r="105" spans="2:10">
      <c r="B105" s="78"/>
      <c r="C105" s="78"/>
      <c r="D105" s="78"/>
      <c r="E105" s="78"/>
      <c r="F105" s="78"/>
      <c r="G105" s="78"/>
      <c r="H105" s="78"/>
      <c r="I105" s="78"/>
      <c r="J105" s="78"/>
    </row>
    <row r="106" spans="2:10">
      <c r="B106" s="78"/>
      <c r="C106" s="78"/>
      <c r="D106" s="78"/>
      <c r="E106" s="78"/>
      <c r="F106" s="78"/>
      <c r="G106" s="78"/>
      <c r="H106" s="78"/>
      <c r="I106" s="78"/>
      <c r="J106" s="78"/>
    </row>
    <row r="107" spans="2:10">
      <c r="B107" s="78"/>
      <c r="C107" s="78"/>
      <c r="D107" s="78"/>
      <c r="E107" s="78"/>
      <c r="F107" s="78"/>
      <c r="G107" s="78"/>
      <c r="H107" s="78"/>
      <c r="I107" s="78"/>
      <c r="J107" s="78"/>
    </row>
    <row r="108" spans="2:10">
      <c r="B108" s="78"/>
      <c r="C108" s="78"/>
      <c r="D108" s="78"/>
      <c r="E108" s="78"/>
      <c r="F108" s="78"/>
      <c r="G108" s="78"/>
      <c r="H108" s="78"/>
      <c r="I108" s="78"/>
      <c r="J108" s="78"/>
    </row>
    <row r="109" spans="2:10">
      <c r="B109" s="78"/>
      <c r="C109" s="78"/>
      <c r="D109" s="78"/>
      <c r="E109" s="78"/>
      <c r="F109" s="78"/>
      <c r="G109" s="78"/>
      <c r="H109" s="78"/>
      <c r="I109" s="78"/>
      <c r="J109" s="78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179</v>
      </c>
      <c r="C1" s="77" t="s" vm="1">
        <v>248</v>
      </c>
    </row>
    <row r="2" spans="2:60">
      <c r="B2" s="56" t="s">
        <v>178</v>
      </c>
      <c r="C2" s="77" t="s">
        <v>249</v>
      </c>
    </row>
    <row r="3" spans="2:60">
      <c r="B3" s="56" t="s">
        <v>180</v>
      </c>
      <c r="C3" s="77" t="s">
        <v>250</v>
      </c>
    </row>
    <row r="4" spans="2:60">
      <c r="B4" s="56" t="s">
        <v>181</v>
      </c>
      <c r="C4" s="77">
        <v>8602</v>
      </c>
    </row>
    <row r="6" spans="2:60" ht="26.25" customHeight="1">
      <c r="B6" s="202" t="s">
        <v>214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60" s="3" customFormat="1" ht="66">
      <c r="B7" s="59" t="s">
        <v>116</v>
      </c>
      <c r="C7" s="59" t="s">
        <v>117</v>
      </c>
      <c r="D7" s="59" t="s">
        <v>15</v>
      </c>
      <c r="E7" s="59" t="s">
        <v>16</v>
      </c>
      <c r="F7" s="59" t="s">
        <v>55</v>
      </c>
      <c r="G7" s="59" t="s">
        <v>101</v>
      </c>
      <c r="H7" s="59" t="s">
        <v>51</v>
      </c>
      <c r="I7" s="59" t="s">
        <v>110</v>
      </c>
      <c r="J7" s="59" t="s">
        <v>182</v>
      </c>
      <c r="K7" s="59" t="s">
        <v>183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78"/>
      <c r="D11" s="78"/>
      <c r="E11" s="78"/>
      <c r="F11" s="78"/>
      <c r="G11" s="78"/>
      <c r="H11" s="78"/>
      <c r="I11" s="78"/>
      <c r="J11" s="78"/>
      <c r="K11" s="78"/>
    </row>
    <row r="12" spans="2:60">
      <c r="B12" s="115"/>
      <c r="C12" s="78"/>
      <c r="D12" s="78"/>
      <c r="E12" s="78"/>
      <c r="F12" s="78"/>
      <c r="G12" s="78"/>
      <c r="H12" s="78"/>
      <c r="I12" s="78"/>
      <c r="J12" s="78"/>
      <c r="K12" s="7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8"/>
      <c r="C13" s="78"/>
      <c r="D13" s="78"/>
      <c r="E13" s="78"/>
      <c r="F13" s="78"/>
      <c r="G13" s="78"/>
      <c r="H13" s="78"/>
      <c r="I13" s="78"/>
      <c r="J13" s="78"/>
      <c r="K13" s="7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8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0" sqref="H10:H1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855468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179</v>
      </c>
      <c r="C1" s="77" t="s" vm="1">
        <v>248</v>
      </c>
    </row>
    <row r="2" spans="2:60">
      <c r="B2" s="56" t="s">
        <v>178</v>
      </c>
      <c r="C2" s="77" t="s">
        <v>249</v>
      </c>
    </row>
    <row r="3" spans="2:60">
      <c r="B3" s="56" t="s">
        <v>180</v>
      </c>
      <c r="C3" s="77" t="s">
        <v>250</v>
      </c>
    </row>
    <row r="4" spans="2:60">
      <c r="B4" s="56" t="s">
        <v>181</v>
      </c>
      <c r="C4" s="77">
        <v>8602</v>
      </c>
    </row>
    <row r="6" spans="2:60" ht="26.25" customHeight="1">
      <c r="B6" s="202" t="s">
        <v>215</v>
      </c>
      <c r="C6" s="203"/>
      <c r="D6" s="203"/>
      <c r="E6" s="203"/>
      <c r="F6" s="203"/>
      <c r="G6" s="203"/>
      <c r="H6" s="203"/>
      <c r="I6" s="203"/>
      <c r="J6" s="203"/>
      <c r="K6" s="204"/>
    </row>
    <row r="7" spans="2:60" s="3" customFormat="1" ht="63">
      <c r="B7" s="59" t="s">
        <v>116</v>
      </c>
      <c r="C7" s="61" t="s">
        <v>43</v>
      </c>
      <c r="D7" s="61" t="s">
        <v>15</v>
      </c>
      <c r="E7" s="61" t="s">
        <v>16</v>
      </c>
      <c r="F7" s="61" t="s">
        <v>55</v>
      </c>
      <c r="G7" s="61" t="s">
        <v>101</v>
      </c>
      <c r="H7" s="61" t="s">
        <v>51</v>
      </c>
      <c r="I7" s="61" t="s">
        <v>110</v>
      </c>
      <c r="J7" s="61" t="s">
        <v>182</v>
      </c>
      <c r="K7" s="63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0" t="s">
        <v>54</v>
      </c>
      <c r="C10" s="121"/>
      <c r="D10" s="121"/>
      <c r="E10" s="121"/>
      <c r="F10" s="121"/>
      <c r="G10" s="121"/>
      <c r="H10" s="144">
        <v>0</v>
      </c>
      <c r="I10" s="123">
        <v>5.2994300000000001</v>
      </c>
      <c r="J10" s="122">
        <f>I10/$I$10</f>
        <v>1</v>
      </c>
      <c r="K10" s="122">
        <f>I10/'סכום נכסי הקרן'!$C$42</f>
        <v>6.1488666673135918E-5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5"/>
    </row>
    <row r="11" spans="2:60" s="95" customFormat="1" ht="21" customHeight="1">
      <c r="B11" s="124" t="s">
        <v>229</v>
      </c>
      <c r="C11" s="121"/>
      <c r="D11" s="121"/>
      <c r="E11" s="121"/>
      <c r="F11" s="121"/>
      <c r="G11" s="121"/>
      <c r="H11" s="144">
        <v>0</v>
      </c>
      <c r="I11" s="123">
        <v>5.2994300000000001</v>
      </c>
      <c r="J11" s="122">
        <f t="shared" ref="J11:J12" si="0">I11/$I$10</f>
        <v>1</v>
      </c>
      <c r="K11" s="122">
        <f>I11/'סכום נכסי הקרן'!$C$42</f>
        <v>6.1488666673135918E-5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2" t="s">
        <v>1095</v>
      </c>
      <c r="C12" s="79" t="s">
        <v>1096</v>
      </c>
      <c r="D12" s="79" t="s">
        <v>576</v>
      </c>
      <c r="E12" s="79" t="s">
        <v>278</v>
      </c>
      <c r="F12" s="93">
        <v>6.7750000000000005E-2</v>
      </c>
      <c r="G12" s="92" t="s">
        <v>164</v>
      </c>
      <c r="H12" s="141">
        <v>0</v>
      </c>
      <c r="I12" s="86">
        <v>5.2994300000000001</v>
      </c>
      <c r="J12" s="87">
        <f t="shared" si="0"/>
        <v>1</v>
      </c>
      <c r="K12" s="87">
        <f>I12/'סכום נכסי הקרן'!$C$42</f>
        <v>6.1488666673135918E-5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79"/>
      <c r="D13" s="79"/>
      <c r="E13" s="79"/>
      <c r="F13" s="79"/>
      <c r="G13" s="79"/>
      <c r="H13" s="87"/>
      <c r="I13" s="79"/>
      <c r="J13" s="87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2:60">
      <c r="B15" s="78"/>
      <c r="C15" s="78"/>
      <c r="D15" s="78"/>
      <c r="E15" s="78"/>
      <c r="F15" s="78"/>
      <c r="G15" s="78"/>
      <c r="H15" s="78"/>
      <c r="I15" s="78"/>
      <c r="J15" s="78"/>
      <c r="K15" s="7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78"/>
      <c r="D16" s="78"/>
      <c r="E16" s="78"/>
      <c r="F16" s="78"/>
      <c r="G16" s="78"/>
      <c r="H16" s="78"/>
      <c r="I16" s="78"/>
      <c r="J16" s="78"/>
      <c r="K16" s="7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78"/>
      <c r="D17" s="78"/>
      <c r="E17" s="78"/>
      <c r="F17" s="78"/>
      <c r="G17" s="78"/>
      <c r="H17" s="78"/>
      <c r="I17" s="78"/>
      <c r="J17" s="78"/>
      <c r="K17" s="78"/>
    </row>
    <row r="18" spans="2:11"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2:11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1">
      <c r="B20" s="78"/>
      <c r="C20" s="78"/>
      <c r="D20" s="78"/>
      <c r="E20" s="78"/>
      <c r="F20" s="78"/>
      <c r="G20" s="78"/>
      <c r="H20" s="78"/>
      <c r="I20" s="78"/>
      <c r="J20" s="78"/>
      <c r="K20" s="78"/>
    </row>
    <row r="21" spans="2:11"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2:11"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2:11"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2:11">
      <c r="B24" s="78"/>
      <c r="C24" s="78"/>
      <c r="D24" s="78"/>
      <c r="E24" s="78"/>
      <c r="F24" s="78"/>
      <c r="G24" s="78"/>
      <c r="H24" s="78"/>
      <c r="I24" s="78"/>
      <c r="J24" s="78"/>
      <c r="K24" s="78"/>
    </row>
    <row r="25" spans="2:11">
      <c r="B25" s="78"/>
      <c r="C25" s="78"/>
      <c r="D25" s="78"/>
      <c r="E25" s="78"/>
      <c r="F25" s="78"/>
      <c r="G25" s="78"/>
      <c r="H25" s="78"/>
      <c r="I25" s="78"/>
      <c r="J25" s="78"/>
      <c r="K25" s="78"/>
    </row>
    <row r="26" spans="2:11">
      <c r="B26" s="78"/>
      <c r="C26" s="78"/>
      <c r="D26" s="78"/>
      <c r="E26" s="78"/>
      <c r="F26" s="78"/>
      <c r="G26" s="78"/>
      <c r="H26" s="78"/>
      <c r="I26" s="78"/>
      <c r="J26" s="78"/>
      <c r="K26" s="78"/>
    </row>
    <row r="27" spans="2:11"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2:11">
      <c r="B28" s="78"/>
      <c r="C28" s="78"/>
      <c r="D28" s="78"/>
      <c r="E28" s="78"/>
      <c r="F28" s="78"/>
      <c r="G28" s="78"/>
      <c r="H28" s="78"/>
      <c r="I28" s="78"/>
      <c r="J28" s="78"/>
      <c r="K28" s="78"/>
    </row>
    <row r="29" spans="2:11"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2:11">
      <c r="B30" s="78"/>
      <c r="C30" s="78"/>
      <c r="D30" s="78"/>
      <c r="E30" s="78"/>
      <c r="F30" s="78"/>
      <c r="G30" s="78"/>
      <c r="H30" s="78"/>
      <c r="I30" s="78"/>
      <c r="J30" s="78"/>
      <c r="K30" s="78"/>
    </row>
    <row r="31" spans="2:11">
      <c r="B31" s="78"/>
      <c r="C31" s="78"/>
      <c r="D31" s="78"/>
      <c r="E31" s="78"/>
      <c r="F31" s="78"/>
      <c r="G31" s="78"/>
      <c r="H31" s="78"/>
      <c r="I31" s="78"/>
      <c r="J31" s="78"/>
      <c r="K31" s="78"/>
    </row>
    <row r="32" spans="2:11">
      <c r="B32" s="78"/>
      <c r="C32" s="78"/>
      <c r="D32" s="78"/>
      <c r="E32" s="78"/>
      <c r="F32" s="78"/>
      <c r="G32" s="78"/>
      <c r="H32" s="78"/>
      <c r="I32" s="78"/>
      <c r="J32" s="78"/>
      <c r="K32" s="78"/>
    </row>
    <row r="33" spans="2:11"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2:11"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2:11"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2:11"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2:11"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2:11">
      <c r="B38" s="78"/>
      <c r="C38" s="78"/>
      <c r="D38" s="78"/>
      <c r="E38" s="78"/>
      <c r="F38" s="78"/>
      <c r="G38" s="78"/>
      <c r="H38" s="78"/>
      <c r="I38" s="78"/>
      <c r="J38" s="78"/>
      <c r="K38" s="78"/>
    </row>
    <row r="39" spans="2:11"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2:11"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2:11"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2:11"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2:11"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2:11">
      <c r="B44" s="78"/>
      <c r="C44" s="78"/>
      <c r="D44" s="78"/>
      <c r="E44" s="78"/>
      <c r="F44" s="78"/>
      <c r="G44" s="78"/>
      <c r="H44" s="78"/>
      <c r="I44" s="78"/>
      <c r="J44" s="78"/>
      <c r="K44" s="78"/>
    </row>
    <row r="45" spans="2:11">
      <c r="B45" s="78"/>
      <c r="C45" s="78"/>
      <c r="D45" s="78"/>
      <c r="E45" s="78"/>
      <c r="F45" s="78"/>
      <c r="G45" s="78"/>
      <c r="H45" s="78"/>
      <c r="I45" s="78"/>
      <c r="J45" s="78"/>
      <c r="K45" s="78"/>
    </row>
    <row r="46" spans="2:11">
      <c r="B46" s="78"/>
      <c r="C46" s="78"/>
      <c r="D46" s="78"/>
      <c r="E46" s="78"/>
      <c r="F46" s="78"/>
      <c r="G46" s="78"/>
      <c r="H46" s="78"/>
      <c r="I46" s="78"/>
      <c r="J46" s="78"/>
      <c r="K46" s="78"/>
    </row>
    <row r="47" spans="2:11"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2:11">
      <c r="B48" s="78"/>
      <c r="C48" s="78"/>
      <c r="D48" s="78"/>
      <c r="E48" s="78"/>
      <c r="F48" s="78"/>
      <c r="G48" s="78"/>
      <c r="H48" s="78"/>
      <c r="I48" s="78"/>
      <c r="J48" s="78"/>
      <c r="K48" s="78"/>
    </row>
    <row r="49" spans="2:11">
      <c r="B49" s="78"/>
      <c r="C49" s="78"/>
      <c r="D49" s="78"/>
      <c r="E49" s="78"/>
      <c r="F49" s="78"/>
      <c r="G49" s="78"/>
      <c r="H49" s="78"/>
      <c r="I49" s="78"/>
      <c r="J49" s="78"/>
      <c r="K49" s="78"/>
    </row>
    <row r="50" spans="2:11"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2:11">
      <c r="B51" s="78"/>
      <c r="C51" s="78"/>
      <c r="D51" s="78"/>
      <c r="E51" s="78"/>
      <c r="F51" s="78"/>
      <c r="G51" s="78"/>
      <c r="H51" s="78"/>
      <c r="I51" s="78"/>
      <c r="J51" s="78"/>
      <c r="K51" s="78"/>
    </row>
    <row r="52" spans="2:11"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2:11">
      <c r="B53" s="78"/>
      <c r="C53" s="78"/>
      <c r="D53" s="78"/>
      <c r="E53" s="78"/>
      <c r="F53" s="78"/>
      <c r="G53" s="78"/>
      <c r="H53" s="78"/>
      <c r="I53" s="78"/>
      <c r="J53" s="78"/>
      <c r="K53" s="78"/>
    </row>
    <row r="54" spans="2:11">
      <c r="B54" s="78"/>
      <c r="C54" s="78"/>
      <c r="D54" s="78"/>
      <c r="E54" s="78"/>
      <c r="F54" s="78"/>
      <c r="G54" s="78"/>
      <c r="H54" s="78"/>
      <c r="I54" s="78"/>
      <c r="J54" s="78"/>
      <c r="K54" s="78"/>
    </row>
    <row r="55" spans="2:11"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2:11"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2:11"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2:11"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2:11"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2:11"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2:11"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2:11">
      <c r="B62" s="78"/>
      <c r="C62" s="78"/>
      <c r="D62" s="78"/>
      <c r="E62" s="78"/>
      <c r="F62" s="78"/>
      <c r="G62" s="78"/>
      <c r="H62" s="78"/>
      <c r="I62" s="78"/>
      <c r="J62" s="78"/>
      <c r="K62" s="78"/>
    </row>
    <row r="63" spans="2:11"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2:11">
      <c r="B64" s="78"/>
      <c r="C64" s="78"/>
      <c r="D64" s="78"/>
      <c r="E64" s="78"/>
      <c r="F64" s="78"/>
      <c r="G64" s="78"/>
      <c r="H64" s="78"/>
      <c r="I64" s="78"/>
      <c r="J64" s="78"/>
      <c r="K64" s="78"/>
    </row>
    <row r="65" spans="2:11"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2:11">
      <c r="B66" s="78"/>
      <c r="C66" s="78"/>
      <c r="D66" s="78"/>
      <c r="E66" s="78"/>
      <c r="F66" s="78"/>
      <c r="G66" s="78"/>
      <c r="H66" s="78"/>
      <c r="I66" s="78"/>
      <c r="J66" s="78"/>
      <c r="K66" s="78"/>
    </row>
    <row r="67" spans="2:11"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2:11"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2:11"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2:11"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2:11">
      <c r="B71" s="78"/>
      <c r="C71" s="78"/>
      <c r="D71" s="78"/>
      <c r="E71" s="78"/>
      <c r="F71" s="78"/>
      <c r="G71" s="78"/>
      <c r="H71" s="78"/>
      <c r="I71" s="78"/>
      <c r="J71" s="78"/>
      <c r="K71" s="78"/>
    </row>
    <row r="72" spans="2:11">
      <c r="B72" s="78"/>
      <c r="C72" s="78"/>
      <c r="D72" s="78"/>
      <c r="E72" s="78"/>
      <c r="F72" s="78"/>
      <c r="G72" s="78"/>
      <c r="H72" s="78"/>
      <c r="I72" s="78"/>
      <c r="J72" s="78"/>
      <c r="K72" s="78"/>
    </row>
    <row r="73" spans="2:11">
      <c r="B73" s="78"/>
      <c r="C73" s="78"/>
      <c r="D73" s="78"/>
      <c r="E73" s="78"/>
      <c r="F73" s="78"/>
      <c r="G73" s="78"/>
      <c r="H73" s="78"/>
      <c r="I73" s="78"/>
      <c r="J73" s="78"/>
      <c r="K73" s="78"/>
    </row>
    <row r="74" spans="2:11">
      <c r="B74" s="78"/>
      <c r="C74" s="78"/>
      <c r="D74" s="78"/>
      <c r="E74" s="78"/>
      <c r="F74" s="78"/>
      <c r="G74" s="78"/>
      <c r="H74" s="78"/>
      <c r="I74" s="78"/>
      <c r="J74" s="78"/>
      <c r="K74" s="78"/>
    </row>
    <row r="75" spans="2:11"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2:11">
      <c r="B76" s="78"/>
      <c r="C76" s="78"/>
      <c r="D76" s="78"/>
      <c r="E76" s="78"/>
      <c r="F76" s="78"/>
      <c r="G76" s="78"/>
      <c r="H76" s="78"/>
      <c r="I76" s="78"/>
      <c r="J76" s="78"/>
      <c r="K76" s="78"/>
    </row>
    <row r="77" spans="2:11">
      <c r="B77" s="78"/>
      <c r="C77" s="78"/>
      <c r="D77" s="78"/>
      <c r="E77" s="78"/>
      <c r="F77" s="78"/>
      <c r="G77" s="78"/>
      <c r="H77" s="78"/>
      <c r="I77" s="78"/>
      <c r="J77" s="78"/>
      <c r="K77" s="78"/>
    </row>
    <row r="78" spans="2:11">
      <c r="B78" s="78"/>
      <c r="C78" s="78"/>
      <c r="D78" s="78"/>
      <c r="E78" s="78"/>
      <c r="F78" s="78"/>
      <c r="G78" s="78"/>
      <c r="H78" s="78"/>
      <c r="I78" s="78"/>
      <c r="J78" s="78"/>
      <c r="K78" s="78"/>
    </row>
    <row r="79" spans="2:11">
      <c r="B79" s="78"/>
      <c r="C79" s="78"/>
      <c r="D79" s="78"/>
      <c r="E79" s="78"/>
      <c r="F79" s="78"/>
      <c r="G79" s="78"/>
      <c r="H79" s="78"/>
      <c r="I79" s="78"/>
      <c r="J79" s="78"/>
      <c r="K79" s="78"/>
    </row>
    <row r="80" spans="2:11">
      <c r="B80" s="78"/>
      <c r="C80" s="78"/>
      <c r="D80" s="78"/>
      <c r="E80" s="78"/>
      <c r="F80" s="78"/>
      <c r="G80" s="78"/>
      <c r="H80" s="78"/>
      <c r="I80" s="78"/>
      <c r="J80" s="78"/>
      <c r="K80" s="78"/>
    </row>
    <row r="81" spans="2:11">
      <c r="B81" s="78"/>
      <c r="C81" s="78"/>
      <c r="D81" s="78"/>
      <c r="E81" s="78"/>
      <c r="F81" s="78"/>
      <c r="G81" s="78"/>
      <c r="H81" s="78"/>
      <c r="I81" s="78"/>
      <c r="J81" s="78"/>
      <c r="K81" s="78"/>
    </row>
    <row r="82" spans="2:11">
      <c r="B82" s="78"/>
      <c r="C82" s="78"/>
      <c r="D82" s="78"/>
      <c r="E82" s="78"/>
      <c r="F82" s="78"/>
      <c r="G82" s="78"/>
      <c r="H82" s="78"/>
      <c r="I82" s="78"/>
      <c r="J82" s="78"/>
      <c r="K82" s="78"/>
    </row>
    <row r="83" spans="2:11"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2:11">
      <c r="B84" s="78"/>
      <c r="C84" s="78"/>
      <c r="D84" s="78"/>
      <c r="E84" s="78"/>
      <c r="F84" s="78"/>
      <c r="G84" s="78"/>
      <c r="H84" s="78"/>
      <c r="I84" s="78"/>
      <c r="J84" s="78"/>
      <c r="K84" s="78"/>
    </row>
    <row r="85" spans="2:11">
      <c r="B85" s="78"/>
      <c r="C85" s="78"/>
      <c r="D85" s="78"/>
      <c r="E85" s="78"/>
      <c r="F85" s="78"/>
      <c r="G85" s="78"/>
      <c r="H85" s="78"/>
      <c r="I85" s="78"/>
      <c r="J85" s="78"/>
      <c r="K85" s="78"/>
    </row>
    <row r="86" spans="2:11">
      <c r="B86" s="78"/>
      <c r="C86" s="78"/>
      <c r="D86" s="78"/>
      <c r="E86" s="78"/>
      <c r="F86" s="78"/>
      <c r="G86" s="78"/>
      <c r="H86" s="78"/>
      <c r="I86" s="78"/>
      <c r="J86" s="78"/>
      <c r="K86" s="78"/>
    </row>
    <row r="87" spans="2:11"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2:11">
      <c r="B88" s="78"/>
      <c r="C88" s="78"/>
      <c r="D88" s="78"/>
      <c r="E88" s="78"/>
      <c r="F88" s="78"/>
      <c r="G88" s="78"/>
      <c r="H88" s="78"/>
      <c r="I88" s="78"/>
      <c r="J88" s="78"/>
      <c r="K88" s="78"/>
    </row>
    <row r="89" spans="2:11">
      <c r="B89" s="78"/>
      <c r="C89" s="78"/>
      <c r="D89" s="78"/>
      <c r="E89" s="78"/>
      <c r="F89" s="78"/>
      <c r="G89" s="78"/>
      <c r="H89" s="78"/>
      <c r="I89" s="78"/>
      <c r="J89" s="78"/>
      <c r="K89" s="78"/>
    </row>
    <row r="90" spans="2:11"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2:11">
      <c r="B91" s="78"/>
      <c r="C91" s="78"/>
      <c r="D91" s="78"/>
      <c r="E91" s="78"/>
      <c r="F91" s="78"/>
      <c r="G91" s="78"/>
      <c r="H91" s="78"/>
      <c r="I91" s="78"/>
      <c r="J91" s="78"/>
      <c r="K91" s="78"/>
    </row>
    <row r="92" spans="2:11">
      <c r="B92" s="78"/>
      <c r="C92" s="78"/>
      <c r="D92" s="78"/>
      <c r="E92" s="78"/>
      <c r="F92" s="78"/>
      <c r="G92" s="78"/>
      <c r="H92" s="78"/>
      <c r="I92" s="78"/>
      <c r="J92" s="78"/>
      <c r="K92" s="78"/>
    </row>
    <row r="93" spans="2:11">
      <c r="B93" s="78"/>
      <c r="C93" s="78"/>
      <c r="D93" s="78"/>
      <c r="E93" s="78"/>
      <c r="F93" s="78"/>
      <c r="G93" s="78"/>
      <c r="H93" s="78"/>
      <c r="I93" s="78"/>
      <c r="J93" s="78"/>
      <c r="K93" s="78"/>
    </row>
    <row r="94" spans="2:11">
      <c r="B94" s="78"/>
      <c r="C94" s="78"/>
      <c r="D94" s="78"/>
      <c r="E94" s="78"/>
      <c r="F94" s="78"/>
      <c r="G94" s="78"/>
      <c r="H94" s="78"/>
      <c r="I94" s="78"/>
      <c r="J94" s="78"/>
      <c r="K94" s="78"/>
    </row>
    <row r="95" spans="2:11"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2:11">
      <c r="B96" s="78"/>
      <c r="C96" s="78"/>
      <c r="D96" s="78"/>
      <c r="E96" s="78"/>
      <c r="F96" s="78"/>
      <c r="G96" s="78"/>
      <c r="H96" s="78"/>
      <c r="I96" s="78"/>
      <c r="J96" s="78"/>
      <c r="K96" s="78"/>
    </row>
    <row r="97" spans="2:11">
      <c r="B97" s="78"/>
      <c r="C97" s="78"/>
      <c r="D97" s="78"/>
      <c r="E97" s="78"/>
      <c r="F97" s="78"/>
      <c r="G97" s="78"/>
      <c r="H97" s="78"/>
      <c r="I97" s="78"/>
      <c r="J97" s="78"/>
      <c r="K97" s="78"/>
    </row>
    <row r="98" spans="2:11">
      <c r="B98" s="78"/>
      <c r="C98" s="78"/>
      <c r="D98" s="78"/>
      <c r="E98" s="78"/>
      <c r="F98" s="78"/>
      <c r="G98" s="78"/>
      <c r="H98" s="78"/>
      <c r="I98" s="78"/>
      <c r="J98" s="78"/>
      <c r="K98" s="78"/>
    </row>
    <row r="99" spans="2:11">
      <c r="B99" s="78"/>
      <c r="C99" s="78"/>
      <c r="D99" s="78"/>
      <c r="E99" s="78"/>
      <c r="F99" s="78"/>
      <c r="G99" s="78"/>
      <c r="H99" s="78"/>
      <c r="I99" s="78"/>
      <c r="J99" s="78"/>
      <c r="K99" s="78"/>
    </row>
    <row r="100" spans="2:11">
      <c r="B100" s="78"/>
      <c r="C100" s="78"/>
      <c r="D100" s="78"/>
      <c r="E100" s="78"/>
      <c r="F100" s="78"/>
      <c r="G100" s="78"/>
      <c r="H100" s="78"/>
      <c r="I100" s="78"/>
      <c r="J100" s="78"/>
      <c r="K100" s="78"/>
    </row>
    <row r="101" spans="2:11"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2:11">
      <c r="B102" s="78"/>
      <c r="C102" s="78"/>
      <c r="D102" s="78"/>
      <c r="E102" s="78"/>
      <c r="F102" s="78"/>
      <c r="G102" s="78"/>
      <c r="H102" s="78"/>
      <c r="I102" s="78"/>
      <c r="J102" s="78"/>
      <c r="K102" s="78"/>
    </row>
    <row r="103" spans="2:11"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2:11">
      <c r="B104" s="78"/>
      <c r="C104" s="78"/>
      <c r="D104" s="78"/>
      <c r="E104" s="78"/>
      <c r="F104" s="78"/>
      <c r="G104" s="78"/>
      <c r="H104" s="78"/>
      <c r="I104" s="78"/>
      <c r="J104" s="78"/>
      <c r="K104" s="78"/>
    </row>
    <row r="105" spans="2:11"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2:11">
      <c r="B106" s="78"/>
      <c r="C106" s="78"/>
      <c r="D106" s="78"/>
      <c r="E106" s="78"/>
      <c r="F106" s="78"/>
      <c r="G106" s="78"/>
      <c r="H106" s="78"/>
      <c r="I106" s="78"/>
      <c r="J106" s="78"/>
      <c r="K106" s="78"/>
    </row>
    <row r="107" spans="2:11">
      <c r="B107" s="78"/>
      <c r="C107" s="78"/>
      <c r="D107" s="78"/>
      <c r="E107" s="78"/>
      <c r="F107" s="78"/>
      <c r="G107" s="78"/>
      <c r="H107" s="78"/>
      <c r="I107" s="78"/>
      <c r="J107" s="78"/>
      <c r="K107" s="78"/>
    </row>
    <row r="108" spans="2:11">
      <c r="B108" s="78"/>
      <c r="C108" s="78"/>
      <c r="D108" s="78"/>
      <c r="E108" s="78"/>
      <c r="F108" s="78"/>
      <c r="G108" s="78"/>
      <c r="H108" s="78"/>
      <c r="I108" s="78"/>
      <c r="J108" s="78"/>
      <c r="K108" s="78"/>
    </row>
    <row r="109" spans="2:11">
      <c r="B109" s="78"/>
      <c r="C109" s="78"/>
      <c r="D109" s="78"/>
      <c r="E109" s="78"/>
      <c r="F109" s="78"/>
      <c r="G109" s="78"/>
      <c r="H109" s="78"/>
      <c r="I109" s="78"/>
      <c r="J109" s="78"/>
      <c r="K109" s="78"/>
    </row>
    <row r="110" spans="2:11">
      <c r="B110" s="78"/>
      <c r="C110" s="78"/>
      <c r="D110" s="78"/>
      <c r="E110" s="78"/>
      <c r="F110" s="78"/>
      <c r="G110" s="78"/>
      <c r="H110" s="78"/>
      <c r="I110" s="78"/>
      <c r="J110" s="78"/>
      <c r="K110" s="78"/>
    </row>
    <row r="111" spans="2:11"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2:11">
      <c r="B112" s="78"/>
      <c r="C112" s="78"/>
      <c r="D112" s="78"/>
      <c r="E112" s="78"/>
      <c r="F112" s="78"/>
      <c r="G112" s="78"/>
      <c r="H112" s="78"/>
      <c r="I112" s="78"/>
      <c r="J112" s="78"/>
      <c r="K112" s="78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G27 I1:XFD27 H1:H9 H13:H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08"/>
  <sheetViews>
    <sheetView rightToLeft="1" workbookViewId="0">
      <selection activeCell="A10" sqref="A10:XFD18"/>
    </sheetView>
  </sheetViews>
  <sheetFormatPr defaultColWidth="9.140625" defaultRowHeight="18"/>
  <cols>
    <col min="1" max="1" width="6.28515625" style="1" customWidth="1"/>
    <col min="2" max="2" width="31.85546875" style="2" bestFit="1" customWidth="1"/>
    <col min="3" max="3" width="41.855468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6" t="s">
        <v>179</v>
      </c>
      <c r="C1" s="77" t="s" vm="1">
        <v>248</v>
      </c>
    </row>
    <row r="2" spans="2:39">
      <c r="B2" s="56" t="s">
        <v>178</v>
      </c>
      <c r="C2" s="77" t="s">
        <v>249</v>
      </c>
    </row>
    <row r="3" spans="2:39">
      <c r="B3" s="56" t="s">
        <v>180</v>
      </c>
      <c r="C3" s="77" t="s">
        <v>250</v>
      </c>
    </row>
    <row r="4" spans="2:39">
      <c r="B4" s="56" t="s">
        <v>181</v>
      </c>
      <c r="C4" s="77">
        <v>8602</v>
      </c>
    </row>
    <row r="6" spans="2:39" ht="26.25" customHeight="1">
      <c r="B6" s="202" t="s">
        <v>216</v>
      </c>
      <c r="C6" s="203"/>
      <c r="D6" s="204"/>
    </row>
    <row r="7" spans="2:39" s="3" customFormat="1" ht="31.5">
      <c r="B7" s="59" t="s">
        <v>116</v>
      </c>
      <c r="C7" s="64" t="s">
        <v>107</v>
      </c>
      <c r="D7" s="65" t="s">
        <v>106</v>
      </c>
    </row>
    <row r="8" spans="2:39" s="3" customFormat="1">
      <c r="B8" s="15"/>
      <c r="C8" s="32" t="s">
        <v>235</v>
      </c>
      <c r="D8" s="17" t="s">
        <v>22</v>
      </c>
    </row>
    <row r="9" spans="2:39" s="4" customFormat="1" ht="18" customHeight="1">
      <c r="B9" s="146"/>
      <c r="C9" s="147" t="s">
        <v>1</v>
      </c>
      <c r="D9" s="148" t="s">
        <v>2</v>
      </c>
      <c r="E9" s="3"/>
      <c r="F9" s="3"/>
      <c r="G9" s="3"/>
      <c r="H9" s="3"/>
      <c r="I9" s="3"/>
    </row>
    <row r="10" spans="2:39" s="150" customFormat="1" ht="18" customHeight="1">
      <c r="B10" s="129" t="s">
        <v>1099</v>
      </c>
      <c r="C10" s="130">
        <f>C11</f>
        <v>48.717259999999996</v>
      </c>
      <c r="D10" s="78"/>
      <c r="E10" s="149"/>
      <c r="F10" s="149"/>
      <c r="G10" s="149"/>
      <c r="H10" s="149"/>
      <c r="I10" s="149"/>
    </row>
    <row r="11" spans="2:39" s="151" customFormat="1">
      <c r="B11" s="129" t="s">
        <v>25</v>
      </c>
      <c r="C11" s="130">
        <f>SUM(C12:C15)</f>
        <v>48.717259999999996</v>
      </c>
      <c r="D11" s="78"/>
      <c r="E11" s="149"/>
      <c r="F11" s="149"/>
      <c r="G11" s="149"/>
      <c r="H11" s="149"/>
      <c r="I11" s="149"/>
    </row>
    <row r="12" spans="2:39" s="151" customFormat="1">
      <c r="B12" s="152" t="s">
        <v>1100</v>
      </c>
      <c r="C12" s="153">
        <v>27.61411</v>
      </c>
      <c r="D12" s="154">
        <v>43830</v>
      </c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</row>
    <row r="13" spans="2:39" s="151" customFormat="1">
      <c r="B13" s="145" t="s">
        <v>1101</v>
      </c>
      <c r="C13" s="153">
        <v>1.6862999999999999</v>
      </c>
      <c r="D13" s="154">
        <v>43948</v>
      </c>
      <c r="E13" s="149"/>
      <c r="F13" s="149"/>
      <c r="G13" s="149"/>
      <c r="H13" s="149"/>
      <c r="I13" s="149"/>
    </row>
    <row r="14" spans="2:39" s="151" customFormat="1">
      <c r="B14" s="145" t="s">
        <v>1102</v>
      </c>
      <c r="C14" s="153">
        <v>10.6904</v>
      </c>
      <c r="D14" s="154">
        <v>43908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</row>
    <row r="15" spans="2:39" s="151" customFormat="1">
      <c r="B15" s="145" t="s">
        <v>1103</v>
      </c>
      <c r="C15" s="153">
        <v>8.7264499999999998</v>
      </c>
      <c r="D15" s="154">
        <v>44926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</row>
    <row r="16" spans="2:39" s="151" customFormat="1">
      <c r="B16" s="78"/>
      <c r="C16" s="78"/>
      <c r="D16" s="78"/>
      <c r="E16" s="149"/>
      <c r="F16" s="149"/>
      <c r="G16" s="149"/>
      <c r="H16" s="149"/>
      <c r="I16" s="149"/>
    </row>
    <row r="17" spans="2:9" s="151" customFormat="1">
      <c r="B17" s="78"/>
      <c r="C17" s="78"/>
      <c r="D17" s="78"/>
      <c r="E17" s="149"/>
      <c r="F17" s="149"/>
      <c r="G17" s="149"/>
      <c r="H17" s="149"/>
      <c r="I17" s="149"/>
    </row>
    <row r="18" spans="2:9" s="151" customFormat="1">
      <c r="B18" s="78"/>
      <c r="C18" s="78"/>
      <c r="D18" s="78"/>
      <c r="E18" s="149"/>
      <c r="F18" s="149"/>
      <c r="G18" s="149"/>
      <c r="H18" s="149"/>
      <c r="I18" s="149"/>
    </row>
    <row r="19" spans="2:9">
      <c r="B19" s="78"/>
      <c r="C19" s="78"/>
      <c r="D19" s="78"/>
    </row>
    <row r="20" spans="2:9">
      <c r="B20" s="78"/>
      <c r="C20" s="78"/>
      <c r="D20" s="78"/>
    </row>
    <row r="21" spans="2:9">
      <c r="B21" s="78"/>
      <c r="C21" s="78"/>
      <c r="D21" s="78"/>
    </row>
    <row r="22" spans="2:9">
      <c r="B22" s="78"/>
      <c r="C22" s="78"/>
      <c r="D22" s="78"/>
    </row>
    <row r="23" spans="2:9">
      <c r="B23" s="78"/>
      <c r="C23" s="78"/>
      <c r="D23" s="78"/>
    </row>
    <row r="24" spans="2:9">
      <c r="B24" s="78"/>
      <c r="C24" s="78"/>
      <c r="D24" s="78"/>
    </row>
    <row r="25" spans="2:9">
      <c r="B25" s="78"/>
      <c r="C25" s="78"/>
      <c r="D25" s="78"/>
    </row>
    <row r="26" spans="2:9">
      <c r="B26" s="78"/>
      <c r="C26" s="78"/>
      <c r="D26" s="78"/>
    </row>
    <row r="27" spans="2:9">
      <c r="B27" s="78"/>
      <c r="C27" s="78"/>
      <c r="D27" s="78"/>
    </row>
    <row r="28" spans="2:9">
      <c r="B28" s="78"/>
      <c r="C28" s="78"/>
      <c r="D28" s="78"/>
    </row>
    <row r="29" spans="2:9">
      <c r="B29" s="78"/>
      <c r="C29" s="78"/>
      <c r="D29" s="78"/>
    </row>
    <row r="30" spans="2:9">
      <c r="B30" s="78"/>
      <c r="C30" s="78"/>
      <c r="D30" s="78"/>
    </row>
    <row r="31" spans="2:9">
      <c r="B31" s="78"/>
      <c r="C31" s="78"/>
      <c r="D31" s="78"/>
    </row>
    <row r="32" spans="2:9">
      <c r="B32" s="78"/>
      <c r="C32" s="78"/>
      <c r="D32" s="78"/>
    </row>
    <row r="33" spans="2:4">
      <c r="B33" s="78"/>
      <c r="C33" s="78"/>
      <c r="D33" s="78"/>
    </row>
    <row r="34" spans="2:4">
      <c r="B34" s="78"/>
      <c r="C34" s="78"/>
      <c r="D34" s="78"/>
    </row>
    <row r="35" spans="2:4">
      <c r="B35" s="78"/>
      <c r="C35" s="78"/>
      <c r="D35" s="78"/>
    </row>
    <row r="36" spans="2:4">
      <c r="B36" s="78"/>
      <c r="C36" s="78"/>
      <c r="D36" s="78"/>
    </row>
    <row r="37" spans="2:4">
      <c r="B37" s="78"/>
      <c r="C37" s="78"/>
      <c r="D37" s="78"/>
    </row>
    <row r="38" spans="2:4">
      <c r="B38" s="78"/>
      <c r="C38" s="78"/>
      <c r="D38" s="78"/>
    </row>
    <row r="39" spans="2:4">
      <c r="B39" s="78"/>
      <c r="C39" s="78"/>
      <c r="D39" s="78"/>
    </row>
    <row r="40" spans="2:4">
      <c r="B40" s="78"/>
      <c r="C40" s="78"/>
      <c r="D40" s="78"/>
    </row>
    <row r="41" spans="2:4">
      <c r="B41" s="78"/>
      <c r="C41" s="78"/>
      <c r="D41" s="78"/>
    </row>
    <row r="42" spans="2:4">
      <c r="B42" s="78"/>
      <c r="C42" s="78"/>
      <c r="D42" s="78"/>
    </row>
    <row r="43" spans="2:4">
      <c r="B43" s="78"/>
      <c r="C43" s="78"/>
      <c r="D43" s="78"/>
    </row>
    <row r="44" spans="2:4">
      <c r="B44" s="78"/>
      <c r="C44" s="78"/>
      <c r="D44" s="78"/>
    </row>
    <row r="45" spans="2:4">
      <c r="B45" s="78"/>
      <c r="C45" s="78"/>
      <c r="D45" s="78"/>
    </row>
    <row r="46" spans="2:4">
      <c r="B46" s="78"/>
      <c r="C46" s="78"/>
      <c r="D46" s="78"/>
    </row>
    <row r="47" spans="2:4">
      <c r="B47" s="78"/>
      <c r="C47" s="78"/>
      <c r="D47" s="78"/>
    </row>
    <row r="48" spans="2:4">
      <c r="B48" s="78"/>
      <c r="C48" s="78"/>
      <c r="D48" s="78"/>
    </row>
    <row r="49" spans="2:4">
      <c r="B49" s="78"/>
      <c r="C49" s="78"/>
      <c r="D49" s="78"/>
    </row>
    <row r="50" spans="2:4">
      <c r="B50" s="78"/>
      <c r="C50" s="78"/>
      <c r="D50" s="78"/>
    </row>
    <row r="51" spans="2:4">
      <c r="B51" s="78"/>
      <c r="C51" s="78"/>
      <c r="D51" s="78"/>
    </row>
    <row r="52" spans="2:4">
      <c r="B52" s="78"/>
      <c r="C52" s="78"/>
      <c r="D52" s="78"/>
    </row>
    <row r="53" spans="2:4">
      <c r="B53" s="78"/>
      <c r="C53" s="78"/>
      <c r="D53" s="78"/>
    </row>
    <row r="54" spans="2:4">
      <c r="B54" s="78"/>
      <c r="C54" s="78"/>
      <c r="D54" s="78"/>
    </row>
    <row r="55" spans="2:4">
      <c r="B55" s="78"/>
      <c r="C55" s="78"/>
      <c r="D55" s="78"/>
    </row>
    <row r="56" spans="2:4">
      <c r="B56" s="78"/>
      <c r="C56" s="78"/>
      <c r="D56" s="78"/>
    </row>
    <row r="57" spans="2:4">
      <c r="B57" s="78"/>
      <c r="C57" s="78"/>
      <c r="D57" s="78"/>
    </row>
    <row r="58" spans="2:4">
      <c r="B58" s="78"/>
      <c r="C58" s="78"/>
      <c r="D58" s="78"/>
    </row>
    <row r="59" spans="2:4">
      <c r="B59" s="78"/>
      <c r="C59" s="78"/>
      <c r="D59" s="78"/>
    </row>
    <row r="60" spans="2:4">
      <c r="B60" s="78"/>
      <c r="C60" s="78"/>
      <c r="D60" s="78"/>
    </row>
    <row r="61" spans="2:4">
      <c r="B61" s="78"/>
      <c r="C61" s="78"/>
      <c r="D61" s="78"/>
    </row>
    <row r="62" spans="2:4">
      <c r="B62" s="78"/>
      <c r="C62" s="78"/>
      <c r="D62" s="78"/>
    </row>
    <row r="63" spans="2:4">
      <c r="B63" s="78"/>
      <c r="C63" s="78"/>
      <c r="D63" s="78"/>
    </row>
    <row r="64" spans="2:4">
      <c r="B64" s="78"/>
      <c r="C64" s="78"/>
      <c r="D64" s="78"/>
    </row>
    <row r="65" spans="2:4">
      <c r="B65" s="78"/>
      <c r="C65" s="78"/>
      <c r="D65" s="78"/>
    </row>
    <row r="66" spans="2:4">
      <c r="B66" s="78"/>
      <c r="C66" s="78"/>
      <c r="D66" s="78"/>
    </row>
    <row r="67" spans="2:4">
      <c r="B67" s="78"/>
      <c r="C67" s="78"/>
      <c r="D67" s="78"/>
    </row>
    <row r="68" spans="2:4">
      <c r="B68" s="78"/>
      <c r="C68" s="78"/>
      <c r="D68" s="78"/>
    </row>
    <row r="69" spans="2:4">
      <c r="B69" s="78"/>
      <c r="C69" s="78"/>
      <c r="D69" s="78"/>
    </row>
    <row r="70" spans="2:4">
      <c r="B70" s="78"/>
      <c r="C70" s="78"/>
      <c r="D70" s="78"/>
    </row>
    <row r="71" spans="2:4">
      <c r="B71" s="78"/>
      <c r="C71" s="78"/>
      <c r="D71" s="78"/>
    </row>
    <row r="72" spans="2:4">
      <c r="B72" s="78"/>
      <c r="C72" s="78"/>
      <c r="D72" s="78"/>
    </row>
    <row r="73" spans="2:4">
      <c r="B73" s="78"/>
      <c r="C73" s="78"/>
      <c r="D73" s="78"/>
    </row>
    <row r="74" spans="2:4">
      <c r="B74" s="78"/>
      <c r="C74" s="78"/>
      <c r="D74" s="78"/>
    </row>
    <row r="75" spans="2:4">
      <c r="B75" s="78"/>
      <c r="C75" s="78"/>
      <c r="D75" s="78"/>
    </row>
    <row r="76" spans="2:4">
      <c r="B76" s="78"/>
      <c r="C76" s="78"/>
      <c r="D76" s="78"/>
    </row>
    <row r="77" spans="2:4">
      <c r="B77" s="78"/>
      <c r="C77" s="78"/>
      <c r="D77" s="78"/>
    </row>
    <row r="78" spans="2:4">
      <c r="B78" s="78"/>
      <c r="C78" s="78"/>
      <c r="D78" s="78"/>
    </row>
    <row r="79" spans="2:4">
      <c r="B79" s="78"/>
      <c r="C79" s="78"/>
      <c r="D79" s="78"/>
    </row>
    <row r="80" spans="2:4">
      <c r="B80" s="78"/>
      <c r="C80" s="78"/>
      <c r="D80" s="78"/>
    </row>
    <row r="81" spans="2:4">
      <c r="B81" s="78"/>
      <c r="C81" s="78"/>
      <c r="D81" s="78"/>
    </row>
    <row r="82" spans="2:4">
      <c r="B82" s="78"/>
      <c r="C82" s="78"/>
      <c r="D82" s="78"/>
    </row>
    <row r="83" spans="2:4">
      <c r="B83" s="78"/>
      <c r="C83" s="78"/>
      <c r="D83" s="78"/>
    </row>
    <row r="84" spans="2:4">
      <c r="B84" s="78"/>
      <c r="C84" s="78"/>
      <c r="D84" s="78"/>
    </row>
    <row r="85" spans="2:4">
      <c r="B85" s="78"/>
      <c r="C85" s="78"/>
      <c r="D85" s="78"/>
    </row>
    <row r="86" spans="2:4">
      <c r="B86" s="78"/>
      <c r="C86" s="78"/>
      <c r="D86" s="78"/>
    </row>
    <row r="87" spans="2:4">
      <c r="B87" s="78"/>
      <c r="C87" s="78"/>
      <c r="D87" s="78"/>
    </row>
    <row r="88" spans="2:4">
      <c r="B88" s="78"/>
      <c r="C88" s="78"/>
      <c r="D88" s="78"/>
    </row>
    <row r="89" spans="2:4">
      <c r="B89" s="78"/>
      <c r="C89" s="78"/>
      <c r="D89" s="78"/>
    </row>
    <row r="90" spans="2:4">
      <c r="B90" s="78"/>
      <c r="C90" s="78"/>
      <c r="D90" s="78"/>
    </row>
    <row r="91" spans="2:4">
      <c r="B91" s="78"/>
      <c r="C91" s="78"/>
      <c r="D91" s="78"/>
    </row>
    <row r="92" spans="2:4">
      <c r="B92" s="78"/>
      <c r="C92" s="78"/>
      <c r="D92" s="78"/>
    </row>
    <row r="93" spans="2:4">
      <c r="B93" s="78"/>
      <c r="C93" s="78"/>
      <c r="D93" s="78"/>
    </row>
    <row r="94" spans="2:4">
      <c r="B94" s="78"/>
      <c r="C94" s="78"/>
      <c r="D94" s="78"/>
    </row>
    <row r="95" spans="2:4">
      <c r="B95" s="78"/>
      <c r="C95" s="78"/>
      <c r="D95" s="78"/>
    </row>
    <row r="96" spans="2:4">
      <c r="B96" s="78"/>
      <c r="C96" s="78"/>
      <c r="D96" s="78"/>
    </row>
    <row r="97" spans="2:4">
      <c r="B97" s="78"/>
      <c r="C97" s="78"/>
      <c r="D97" s="78"/>
    </row>
    <row r="98" spans="2:4">
      <c r="B98" s="78"/>
      <c r="C98" s="78"/>
      <c r="D98" s="78"/>
    </row>
    <row r="99" spans="2:4">
      <c r="B99" s="78"/>
      <c r="C99" s="78"/>
      <c r="D99" s="78"/>
    </row>
    <row r="100" spans="2:4">
      <c r="B100" s="78"/>
      <c r="C100" s="78"/>
      <c r="D100" s="78"/>
    </row>
    <row r="101" spans="2:4">
      <c r="B101" s="78"/>
      <c r="C101" s="78"/>
      <c r="D101" s="78"/>
    </row>
    <row r="102" spans="2:4">
      <c r="B102" s="78"/>
      <c r="C102" s="78"/>
      <c r="D102" s="78"/>
    </row>
    <row r="103" spans="2:4">
      <c r="B103" s="78"/>
      <c r="C103" s="78"/>
      <c r="D103" s="78"/>
    </row>
    <row r="104" spans="2:4">
      <c r="B104" s="78"/>
      <c r="C104" s="78"/>
      <c r="D104" s="78"/>
    </row>
    <row r="105" spans="2:4">
      <c r="B105" s="78"/>
      <c r="C105" s="78"/>
      <c r="D105" s="78"/>
    </row>
    <row r="106" spans="2:4">
      <c r="B106" s="78"/>
      <c r="C106" s="78"/>
      <c r="D106" s="78"/>
    </row>
    <row r="107" spans="2:4">
      <c r="B107" s="78"/>
      <c r="C107" s="78"/>
      <c r="D107" s="78"/>
    </row>
    <row r="108" spans="2:4">
      <c r="B108" s="78"/>
      <c r="C108" s="78"/>
      <c r="D108" s="78"/>
    </row>
  </sheetData>
  <sheetProtection sheet="1" objects="1" scenarios="1"/>
  <mergeCells count="1">
    <mergeCell ref="B6:D6"/>
  </mergeCells>
  <phoneticPr fontId="5" type="noConversion"/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5">
    <cfRule type="cellIs" dxfId="0" priority="1" operator="equal">
      <formula>"NR3"</formula>
    </cfRule>
  </conditionalFormatting>
  <dataValidations count="1">
    <dataValidation allowBlank="1" showInputMessage="1" showErrorMessage="1" sqref="Z27:XFD28 C5:C1048576 A1:B1048576 D1:XFD26 D27:X28 D29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179</v>
      </c>
      <c r="C1" s="77" t="s" vm="1">
        <v>248</v>
      </c>
    </row>
    <row r="2" spans="2:18">
      <c r="B2" s="56" t="s">
        <v>178</v>
      </c>
      <c r="C2" s="77" t="s">
        <v>249</v>
      </c>
    </row>
    <row r="3" spans="2:18">
      <c r="B3" s="56" t="s">
        <v>180</v>
      </c>
      <c r="C3" s="77" t="s">
        <v>250</v>
      </c>
    </row>
    <row r="4" spans="2:18">
      <c r="B4" s="56" t="s">
        <v>181</v>
      </c>
      <c r="C4" s="77">
        <v>8602</v>
      </c>
    </row>
    <row r="6" spans="2:18" ht="26.25" customHeight="1">
      <c r="B6" s="202" t="s">
        <v>219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116</v>
      </c>
      <c r="C7" s="30" t="s">
        <v>43</v>
      </c>
      <c r="D7" s="30" t="s">
        <v>61</v>
      </c>
      <c r="E7" s="30" t="s">
        <v>15</v>
      </c>
      <c r="F7" s="30" t="s">
        <v>62</v>
      </c>
      <c r="G7" s="30" t="s">
        <v>102</v>
      </c>
      <c r="H7" s="30" t="s">
        <v>18</v>
      </c>
      <c r="I7" s="30" t="s">
        <v>101</v>
      </c>
      <c r="J7" s="30" t="s">
        <v>17</v>
      </c>
      <c r="K7" s="30" t="s">
        <v>217</v>
      </c>
      <c r="L7" s="30" t="s">
        <v>237</v>
      </c>
      <c r="M7" s="30" t="s">
        <v>218</v>
      </c>
      <c r="N7" s="30" t="s">
        <v>57</v>
      </c>
      <c r="O7" s="30" t="s">
        <v>182</v>
      </c>
      <c r="P7" s="31" t="s">
        <v>184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239</v>
      </c>
      <c r="M8" s="32" t="s">
        <v>235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855468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6" t="s">
        <v>179</v>
      </c>
      <c r="C1" s="167" t="s" vm="1">
        <v>248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</row>
    <row r="2" spans="2:13">
      <c r="B2" s="166" t="s">
        <v>178</v>
      </c>
      <c r="C2" s="167" t="s">
        <v>249</v>
      </c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3" spans="2:13" ht="26.25" customHeight="1">
      <c r="B3" s="166" t="s">
        <v>180</v>
      </c>
      <c r="C3" s="167" t="s">
        <v>250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2:13" s="3" customFormat="1">
      <c r="B4" s="166" t="s">
        <v>181</v>
      </c>
      <c r="C4" s="167">
        <v>8602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</row>
    <row r="5" spans="2:13" s="3" customFormat="1" ht="28.5" customHeight="1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3" s="4" customFormat="1" ht="18" customHeight="1">
      <c r="B6" s="191" t="s">
        <v>208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55"/>
    </row>
    <row r="7" spans="2:13" s="4" customFormat="1" ht="18" customHeight="1">
      <c r="B7" s="160" t="s">
        <v>115</v>
      </c>
      <c r="C7" s="161" t="s">
        <v>43</v>
      </c>
      <c r="D7" s="161" t="s">
        <v>117</v>
      </c>
      <c r="E7" s="161" t="s">
        <v>15</v>
      </c>
      <c r="F7" s="161" t="s">
        <v>62</v>
      </c>
      <c r="G7" s="161" t="s">
        <v>101</v>
      </c>
      <c r="H7" s="161" t="s">
        <v>17</v>
      </c>
      <c r="I7" s="161" t="s">
        <v>19</v>
      </c>
      <c r="J7" s="161" t="s">
        <v>60</v>
      </c>
      <c r="K7" s="161" t="s">
        <v>182</v>
      </c>
      <c r="L7" s="161" t="s">
        <v>183</v>
      </c>
      <c r="M7" s="156"/>
    </row>
    <row r="8" spans="2:13" s="132" customFormat="1">
      <c r="B8" s="162"/>
      <c r="C8" s="163"/>
      <c r="D8" s="163"/>
      <c r="E8" s="163"/>
      <c r="F8" s="163"/>
      <c r="G8" s="163"/>
      <c r="H8" s="163" t="s">
        <v>20</v>
      </c>
      <c r="I8" s="163" t="s">
        <v>20</v>
      </c>
      <c r="J8" s="163" t="s">
        <v>235</v>
      </c>
      <c r="K8" s="163" t="s">
        <v>20</v>
      </c>
      <c r="L8" s="163" t="s">
        <v>20</v>
      </c>
      <c r="M8" s="158"/>
    </row>
    <row r="9" spans="2:13" s="133" customFormat="1" ht="20.25">
      <c r="B9" s="164"/>
      <c r="C9" s="165" t="s">
        <v>1</v>
      </c>
      <c r="D9" s="165" t="s">
        <v>2</v>
      </c>
      <c r="E9" s="165" t="s">
        <v>3</v>
      </c>
      <c r="F9" s="165" t="s">
        <v>4</v>
      </c>
      <c r="G9" s="165" t="s">
        <v>5</v>
      </c>
      <c r="H9" s="165" t="s">
        <v>6</v>
      </c>
      <c r="I9" s="165" t="s">
        <v>7</v>
      </c>
      <c r="J9" s="165" t="s">
        <v>8</v>
      </c>
      <c r="K9" s="165" t="s">
        <v>9</v>
      </c>
      <c r="L9" s="165" t="s">
        <v>10</v>
      </c>
      <c r="M9" s="159"/>
    </row>
    <row r="10" spans="2:13" s="133" customFormat="1" ht="20.25">
      <c r="B10" s="183" t="s">
        <v>42</v>
      </c>
      <c r="C10" s="184"/>
      <c r="D10" s="184"/>
      <c r="E10" s="184"/>
      <c r="F10" s="184"/>
      <c r="G10" s="184"/>
      <c r="H10" s="184"/>
      <c r="I10" s="184"/>
      <c r="J10" s="186">
        <v>2039.5678599999999</v>
      </c>
      <c r="K10" s="185">
        <v>1</v>
      </c>
      <c r="L10" s="185">
        <v>2.3664867410416054E-2</v>
      </c>
      <c r="M10" s="159"/>
    </row>
    <row r="11" spans="2:13" s="133" customFormat="1">
      <c r="B11" s="187" t="s">
        <v>229</v>
      </c>
      <c r="C11" s="184"/>
      <c r="D11" s="184"/>
      <c r="E11" s="184"/>
      <c r="F11" s="184"/>
      <c r="G11" s="184"/>
      <c r="H11" s="184"/>
      <c r="I11" s="184"/>
      <c r="J11" s="186">
        <v>2039.5678599999999</v>
      </c>
      <c r="K11" s="185">
        <v>1</v>
      </c>
      <c r="L11" s="185">
        <v>2.3664867410416054E-2</v>
      </c>
      <c r="M11" s="180"/>
    </row>
    <row r="12" spans="2:13" s="133" customFormat="1">
      <c r="B12" s="181" t="s">
        <v>40</v>
      </c>
      <c r="C12" s="170"/>
      <c r="D12" s="170"/>
      <c r="E12" s="170"/>
      <c r="F12" s="170"/>
      <c r="G12" s="170"/>
      <c r="H12" s="170"/>
      <c r="I12" s="170"/>
      <c r="J12" s="175">
        <v>1813.9251299999999</v>
      </c>
      <c r="K12" s="176">
        <v>0.88936738295140616</v>
      </c>
      <c r="L12" s="176">
        <v>2.1046761196693745E-2</v>
      </c>
      <c r="M12" s="155"/>
    </row>
    <row r="13" spans="2:13" s="133" customFormat="1">
      <c r="B13" s="172" t="s">
        <v>993</v>
      </c>
      <c r="C13" s="169" t="s">
        <v>994</v>
      </c>
      <c r="D13" s="169">
        <v>12</v>
      </c>
      <c r="E13" s="169" t="s">
        <v>277</v>
      </c>
      <c r="F13" s="169" t="s">
        <v>278</v>
      </c>
      <c r="G13" s="177" t="s">
        <v>164</v>
      </c>
      <c r="H13" s="178">
        <v>0</v>
      </c>
      <c r="I13" s="178">
        <v>0</v>
      </c>
      <c r="J13" s="173">
        <v>404.54</v>
      </c>
      <c r="K13" s="174">
        <v>0.19834593784979532</v>
      </c>
      <c r="L13" s="174">
        <v>4.6938303206100294E-3</v>
      </c>
      <c r="M13" s="155"/>
    </row>
    <row r="14" spans="2:13" s="133" customFormat="1">
      <c r="B14" s="172" t="s">
        <v>995</v>
      </c>
      <c r="C14" s="169" t="s">
        <v>996</v>
      </c>
      <c r="D14" s="169">
        <v>10</v>
      </c>
      <c r="E14" s="169" t="s">
        <v>277</v>
      </c>
      <c r="F14" s="169" t="s">
        <v>278</v>
      </c>
      <c r="G14" s="177" t="s">
        <v>164</v>
      </c>
      <c r="H14" s="178">
        <v>0</v>
      </c>
      <c r="I14" s="178">
        <v>0</v>
      </c>
      <c r="J14" s="173">
        <v>1407.52</v>
      </c>
      <c r="K14" s="174">
        <v>0.69010697197395532</v>
      </c>
      <c r="L14" s="174">
        <v>1.6331289990767359E-2</v>
      </c>
      <c r="M14" s="155"/>
    </row>
    <row r="15" spans="2:13" s="133" customFormat="1">
      <c r="B15" s="172" t="s">
        <v>997</v>
      </c>
      <c r="C15" s="169" t="s">
        <v>998</v>
      </c>
      <c r="D15" s="169">
        <v>26</v>
      </c>
      <c r="E15" s="169" t="s">
        <v>308</v>
      </c>
      <c r="F15" s="169" t="s">
        <v>278</v>
      </c>
      <c r="G15" s="177" t="s">
        <v>164</v>
      </c>
      <c r="H15" s="178">
        <v>0</v>
      </c>
      <c r="I15" s="178">
        <v>0</v>
      </c>
      <c r="J15" s="173">
        <v>1.8651299999999997</v>
      </c>
      <c r="K15" s="174">
        <v>9.1447312765558083E-4</v>
      </c>
      <c r="L15" s="174">
        <v>2.1640885316357794E-5</v>
      </c>
      <c r="M15" s="155"/>
    </row>
    <row r="16" spans="2:13" s="133" customFormat="1">
      <c r="B16" s="171"/>
      <c r="C16" s="169"/>
      <c r="D16" s="169"/>
      <c r="E16" s="169"/>
      <c r="F16" s="169"/>
      <c r="G16" s="169"/>
      <c r="H16" s="169"/>
      <c r="I16" s="169"/>
      <c r="J16" s="169"/>
      <c r="K16" s="174"/>
      <c r="L16" s="169"/>
      <c r="M16" s="155"/>
    </row>
    <row r="17" spans="2:12" s="133" customFormat="1">
      <c r="B17" s="181" t="s">
        <v>41</v>
      </c>
      <c r="C17" s="170"/>
      <c r="D17" s="170"/>
      <c r="E17" s="170"/>
      <c r="F17" s="170"/>
      <c r="G17" s="170"/>
      <c r="H17" s="170"/>
      <c r="I17" s="170"/>
      <c r="J17" s="175">
        <v>225.64272999999997</v>
      </c>
      <c r="K17" s="176">
        <v>0.11063261704859381</v>
      </c>
      <c r="L17" s="176">
        <v>2.618106213722307E-3</v>
      </c>
    </row>
    <row r="18" spans="2:12" s="133" customFormat="1">
      <c r="B18" s="172" t="s">
        <v>993</v>
      </c>
      <c r="C18" s="169" t="s">
        <v>999</v>
      </c>
      <c r="D18" s="169">
        <v>12</v>
      </c>
      <c r="E18" s="169" t="s">
        <v>277</v>
      </c>
      <c r="F18" s="169" t="s">
        <v>278</v>
      </c>
      <c r="G18" s="177" t="s">
        <v>163</v>
      </c>
      <c r="H18" s="178">
        <v>0</v>
      </c>
      <c r="I18" s="178">
        <v>0</v>
      </c>
      <c r="J18" s="173">
        <v>146.87354999999997</v>
      </c>
      <c r="K18" s="174">
        <v>7.2012092796951588E-2</v>
      </c>
      <c r="L18" s="174">
        <v>1.7041566279864364E-3</v>
      </c>
    </row>
    <row r="19" spans="2:12" s="133" customFormat="1">
      <c r="B19" s="172" t="s">
        <v>993</v>
      </c>
      <c r="C19" s="169" t="s">
        <v>1000</v>
      </c>
      <c r="D19" s="169">
        <v>12</v>
      </c>
      <c r="E19" s="169" t="s">
        <v>277</v>
      </c>
      <c r="F19" s="169" t="s">
        <v>278</v>
      </c>
      <c r="G19" s="177" t="s">
        <v>165</v>
      </c>
      <c r="H19" s="178">
        <v>0</v>
      </c>
      <c r="I19" s="178">
        <v>0</v>
      </c>
      <c r="J19" s="173">
        <v>8.6907499999999978</v>
      </c>
      <c r="K19" s="174">
        <v>4.261074206180126E-3</v>
      </c>
      <c r="L19" s="174">
        <v>1.0083775611519652E-4</v>
      </c>
    </row>
    <row r="20" spans="2:12" s="133" customFormat="1">
      <c r="B20" s="172" t="s">
        <v>993</v>
      </c>
      <c r="C20" s="169">
        <v>31226250</v>
      </c>
      <c r="D20" s="169">
        <v>12</v>
      </c>
      <c r="E20" s="169" t="s">
        <v>277</v>
      </c>
      <c r="F20" s="169" t="s">
        <v>278</v>
      </c>
      <c r="G20" s="177" t="s">
        <v>167</v>
      </c>
      <c r="H20" s="178">
        <v>0</v>
      </c>
      <c r="I20" s="178">
        <v>0</v>
      </c>
      <c r="J20" s="173">
        <v>6.48</v>
      </c>
      <c r="K20" s="174">
        <v>3.1771436131573481E-3</v>
      </c>
      <c r="L20" s="174">
        <v>7.5186682349218844E-5</v>
      </c>
    </row>
    <row r="21" spans="2:12" s="133" customFormat="1">
      <c r="B21" s="172" t="s">
        <v>995</v>
      </c>
      <c r="C21" s="169" t="s">
        <v>1001</v>
      </c>
      <c r="D21" s="169">
        <v>12</v>
      </c>
      <c r="E21" s="169" t="s">
        <v>277</v>
      </c>
      <c r="F21" s="169" t="s">
        <v>278</v>
      </c>
      <c r="G21" s="177" t="s">
        <v>172</v>
      </c>
      <c r="H21" s="178">
        <v>0</v>
      </c>
      <c r="I21" s="178">
        <v>0</v>
      </c>
      <c r="J21" s="173">
        <v>1.6882999999999997</v>
      </c>
      <c r="K21" s="174">
        <v>8.2777338921196752E-4</v>
      </c>
      <c r="L21" s="174">
        <v>1.9589147501571936E-5</v>
      </c>
    </row>
    <row r="22" spans="2:12" s="133" customFormat="1">
      <c r="B22" s="172" t="s">
        <v>995</v>
      </c>
      <c r="C22" s="169" t="s">
        <v>1002</v>
      </c>
      <c r="D22" s="169">
        <v>10</v>
      </c>
      <c r="E22" s="169" t="s">
        <v>277</v>
      </c>
      <c r="F22" s="169" t="s">
        <v>278</v>
      </c>
      <c r="G22" s="177" t="s">
        <v>166</v>
      </c>
      <c r="H22" s="178">
        <v>0</v>
      </c>
      <c r="I22" s="178">
        <v>0</v>
      </c>
      <c r="J22" s="173">
        <v>0.12314999999999998</v>
      </c>
      <c r="K22" s="174">
        <v>6.0380437648198668E-5</v>
      </c>
      <c r="L22" s="174">
        <v>1.4288950511275152E-6</v>
      </c>
    </row>
    <row r="23" spans="2:12" s="133" customFormat="1">
      <c r="B23" s="172" t="s">
        <v>995</v>
      </c>
      <c r="C23" s="169" t="s">
        <v>1003</v>
      </c>
      <c r="D23" s="169">
        <v>10</v>
      </c>
      <c r="E23" s="169" t="s">
        <v>277</v>
      </c>
      <c r="F23" s="169" t="s">
        <v>278</v>
      </c>
      <c r="G23" s="177" t="s">
        <v>173</v>
      </c>
      <c r="H23" s="178">
        <v>0</v>
      </c>
      <c r="I23" s="178">
        <v>0</v>
      </c>
      <c r="J23" s="173">
        <v>0.14361000000000002</v>
      </c>
      <c r="K23" s="174">
        <v>7.0411974426778823E-5</v>
      </c>
      <c r="L23" s="174">
        <v>1.666290038915327E-6</v>
      </c>
    </row>
    <row r="24" spans="2:12" s="133" customFormat="1">
      <c r="B24" s="172" t="s">
        <v>995</v>
      </c>
      <c r="C24" s="169" t="s">
        <v>1004</v>
      </c>
      <c r="D24" s="169">
        <v>10</v>
      </c>
      <c r="E24" s="169" t="s">
        <v>277</v>
      </c>
      <c r="F24" s="169" t="s">
        <v>278</v>
      </c>
      <c r="G24" s="177" t="s">
        <v>163</v>
      </c>
      <c r="H24" s="178">
        <v>0</v>
      </c>
      <c r="I24" s="178">
        <v>0</v>
      </c>
      <c r="J24" s="173">
        <v>24.995109999999997</v>
      </c>
      <c r="K24" s="174">
        <v>1.2255100940843418E-2</v>
      </c>
      <c r="L24" s="174">
        <v>2.9001533886632456E-4</v>
      </c>
    </row>
    <row r="25" spans="2:12" s="133" customFormat="1">
      <c r="B25" s="172" t="s">
        <v>995</v>
      </c>
      <c r="C25" s="169" t="s">
        <v>1005</v>
      </c>
      <c r="D25" s="169">
        <v>10</v>
      </c>
      <c r="E25" s="169" t="s">
        <v>277</v>
      </c>
      <c r="F25" s="169" t="s">
        <v>278</v>
      </c>
      <c r="G25" s="177" t="s">
        <v>165</v>
      </c>
      <c r="H25" s="178">
        <v>0</v>
      </c>
      <c r="I25" s="178">
        <v>0</v>
      </c>
      <c r="J25" s="173">
        <v>2.6888800000000002</v>
      </c>
      <c r="K25" s="174">
        <v>1.3183577034794028E-3</v>
      </c>
      <c r="L25" s="174">
        <v>3.119876025234067E-5</v>
      </c>
    </row>
    <row r="26" spans="2:12" s="133" customFormat="1">
      <c r="B26" s="172" t="s">
        <v>995</v>
      </c>
      <c r="C26" s="169">
        <v>31210340</v>
      </c>
      <c r="D26" s="169">
        <v>10</v>
      </c>
      <c r="E26" s="169" t="s">
        <v>277</v>
      </c>
      <c r="F26" s="169" t="s">
        <v>278</v>
      </c>
      <c r="G26" s="177" t="s">
        <v>167</v>
      </c>
      <c r="H26" s="178">
        <v>0</v>
      </c>
      <c r="I26" s="178">
        <v>0</v>
      </c>
      <c r="J26" s="173">
        <v>1.48</v>
      </c>
      <c r="K26" s="174">
        <v>7.2564391164704864E-4</v>
      </c>
      <c r="L26" s="174">
        <v>1.7172266956303069E-5</v>
      </c>
    </row>
    <row r="27" spans="2:12" s="133" customFormat="1">
      <c r="B27" s="172" t="s">
        <v>997</v>
      </c>
      <c r="C27" s="169" t="s">
        <v>1006</v>
      </c>
      <c r="D27" s="169">
        <v>26</v>
      </c>
      <c r="E27" s="169" t="s">
        <v>308</v>
      </c>
      <c r="F27" s="169" t="s">
        <v>278</v>
      </c>
      <c r="G27" s="177" t="s">
        <v>163</v>
      </c>
      <c r="H27" s="178">
        <v>0</v>
      </c>
      <c r="I27" s="178">
        <v>0</v>
      </c>
      <c r="J27" s="173">
        <v>8.8409899999999979</v>
      </c>
      <c r="K27" s="174">
        <v>4.3347368692111072E-3</v>
      </c>
      <c r="L27" s="174">
        <v>1.0258097326892285E-4</v>
      </c>
    </row>
    <row r="28" spans="2:12" s="133" customFormat="1">
      <c r="B28" s="172" t="s">
        <v>997</v>
      </c>
      <c r="C28" s="169" t="s">
        <v>1007</v>
      </c>
      <c r="D28" s="169">
        <v>26</v>
      </c>
      <c r="E28" s="169" t="s">
        <v>308</v>
      </c>
      <c r="F28" s="169" t="s">
        <v>278</v>
      </c>
      <c r="G28" s="177" t="s">
        <v>173</v>
      </c>
      <c r="H28" s="178">
        <v>0</v>
      </c>
      <c r="I28" s="178">
        <v>0</v>
      </c>
      <c r="J28" s="173">
        <v>3.6231200000000001</v>
      </c>
      <c r="K28" s="174">
        <v>1.7764155197071993E-3</v>
      </c>
      <c r="L28" s="174">
        <v>4.2038637739676199E-5</v>
      </c>
    </row>
    <row r="29" spans="2:12" s="133" customFormat="1">
      <c r="B29" s="172" t="s">
        <v>997</v>
      </c>
      <c r="C29" s="169" t="s">
        <v>1008</v>
      </c>
      <c r="D29" s="169">
        <v>26</v>
      </c>
      <c r="E29" s="169" t="s">
        <v>308</v>
      </c>
      <c r="F29" s="169" t="s">
        <v>278</v>
      </c>
      <c r="G29" s="177" t="s">
        <v>165</v>
      </c>
      <c r="H29" s="178">
        <v>0</v>
      </c>
      <c r="I29" s="178">
        <v>0</v>
      </c>
      <c r="J29" s="173">
        <v>13.915529999999997</v>
      </c>
      <c r="K29" s="174">
        <v>6.8227835282715218E-3</v>
      </c>
      <c r="L29" s="174">
        <v>1.6146026756651619E-4</v>
      </c>
    </row>
    <row r="30" spans="2:12" s="133" customFormat="1">
      <c r="B30" s="172" t="s">
        <v>997</v>
      </c>
      <c r="C30" s="169" t="s">
        <v>1009</v>
      </c>
      <c r="D30" s="169">
        <v>26</v>
      </c>
      <c r="E30" s="169" t="s">
        <v>308</v>
      </c>
      <c r="F30" s="169" t="s">
        <v>278</v>
      </c>
      <c r="G30" s="177" t="s">
        <v>172</v>
      </c>
      <c r="H30" s="178">
        <v>0</v>
      </c>
      <c r="I30" s="178">
        <v>0</v>
      </c>
      <c r="J30" s="173">
        <v>6.0997399999999988</v>
      </c>
      <c r="K30" s="174">
        <v>2.9907021578580864E-3</v>
      </c>
      <c r="L30" s="174">
        <v>7.0774570029756792E-5</v>
      </c>
    </row>
    <row r="31" spans="2:12" s="133" customFormat="1">
      <c r="B31" s="171"/>
      <c r="C31" s="169"/>
      <c r="D31" s="169"/>
      <c r="E31" s="169"/>
      <c r="F31" s="169"/>
      <c r="G31" s="169"/>
      <c r="H31" s="169"/>
      <c r="I31" s="169"/>
      <c r="J31" s="169"/>
      <c r="K31" s="174"/>
      <c r="L31" s="169"/>
    </row>
    <row r="32" spans="2:12"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</row>
    <row r="33" spans="2:12"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</row>
    <row r="34" spans="2:12">
      <c r="B34" s="179" t="s">
        <v>247</v>
      </c>
      <c r="C34" s="168"/>
      <c r="D34" s="168"/>
      <c r="E34" s="168"/>
      <c r="F34" s="168"/>
      <c r="G34" s="168"/>
      <c r="H34" s="168"/>
      <c r="I34" s="168"/>
      <c r="J34" s="168"/>
      <c r="K34" s="168"/>
      <c r="L34" s="168"/>
    </row>
    <row r="35" spans="2:12">
      <c r="B35" s="182"/>
      <c r="C35" s="168"/>
      <c r="D35" s="168"/>
      <c r="E35" s="168"/>
      <c r="F35" s="168"/>
      <c r="G35" s="168"/>
      <c r="H35" s="168"/>
      <c r="I35" s="168"/>
      <c r="J35" s="168"/>
      <c r="K35" s="168"/>
      <c r="L35" s="168"/>
    </row>
    <row r="36" spans="2:12"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</row>
    <row r="37" spans="2:12"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</row>
    <row r="38" spans="2:12"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</row>
    <row r="39" spans="2:12"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</row>
    <row r="40" spans="2:12"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</row>
    <row r="41" spans="2:12"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</row>
    <row r="42" spans="2:12"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</row>
    <row r="43" spans="2:12"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</row>
    <row r="44" spans="2:12"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</row>
    <row r="45" spans="2:12"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</row>
    <row r="46" spans="2:12"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</row>
    <row r="47" spans="2:12"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</row>
    <row r="48" spans="2:12"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</row>
    <row r="49" spans="2:12"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</row>
    <row r="50" spans="2:12"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</row>
    <row r="51" spans="2:12"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</row>
    <row r="52" spans="2:12"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</row>
    <row r="53" spans="2:12"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</row>
    <row r="54" spans="2:12"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5" spans="2:12"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</row>
    <row r="56" spans="2:12"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</row>
    <row r="57" spans="2:12"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</row>
    <row r="58" spans="2:12"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</row>
    <row r="59" spans="2:12"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</row>
    <row r="60" spans="2:12"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</row>
    <row r="61" spans="2:12"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</row>
    <row r="62" spans="2:12"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</row>
    <row r="63" spans="2:12"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</row>
    <row r="64" spans="2:12"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</row>
    <row r="65" spans="2:12"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</row>
    <row r="66" spans="2:12"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</row>
    <row r="67" spans="2:12"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</row>
    <row r="68" spans="2:12"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</row>
    <row r="69" spans="2:12"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</row>
    <row r="70" spans="2:12"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</row>
    <row r="71" spans="2:12"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</row>
    <row r="72" spans="2:12"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</row>
    <row r="73" spans="2:12"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</row>
    <row r="74" spans="2:12"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</row>
    <row r="75" spans="2: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</row>
    <row r="76" spans="2: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</row>
    <row r="77" spans="2: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</row>
    <row r="78" spans="2:12"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</row>
    <row r="79" spans="2:12"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</row>
    <row r="80" spans="2:12"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</row>
    <row r="81" spans="2:12"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</row>
    <row r="82" spans="2:12"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</row>
    <row r="83" spans="2:12"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</row>
    <row r="84" spans="2:12"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</row>
    <row r="85" spans="2:12"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</row>
    <row r="86" spans="2:12"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</row>
    <row r="87" spans="2:12"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</row>
    <row r="88" spans="2:12"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</row>
    <row r="89" spans="2:12"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</row>
    <row r="90" spans="2:12"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</row>
    <row r="91" spans="2:12"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</row>
    <row r="92" spans="2:12"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</row>
    <row r="93" spans="2:12"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</row>
    <row r="94" spans="2:12"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</row>
    <row r="95" spans="2:12"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</row>
    <row r="96" spans="2:12"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</row>
    <row r="97" spans="2:12"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</row>
    <row r="98" spans="2:12"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</row>
    <row r="99" spans="2:12"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</row>
    <row r="100" spans="2:12"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</row>
    <row r="101" spans="2:12"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</row>
    <row r="102" spans="2:12"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</row>
    <row r="103" spans="2:12"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</row>
    <row r="104" spans="2:12"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</row>
    <row r="105" spans="2:12"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</row>
    <row r="106" spans="2:12"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</row>
    <row r="107" spans="2:12"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</row>
    <row r="108" spans="2:12"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</row>
    <row r="109" spans="2:12"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</row>
    <row r="110" spans="2:12"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</row>
    <row r="111" spans="2:12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</row>
    <row r="112" spans="2:12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</row>
    <row r="113" spans="2:12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</row>
    <row r="114" spans="2:12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</row>
    <row r="115" spans="2:12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</row>
    <row r="116" spans="2:12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</row>
    <row r="117" spans="2:12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</row>
    <row r="118" spans="2:12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</row>
    <row r="119" spans="2:12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</row>
    <row r="120" spans="2:12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</row>
    <row r="121" spans="2:12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</row>
    <row r="122" spans="2:12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</row>
    <row r="123" spans="2:12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</row>
    <row r="124" spans="2:12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</row>
    <row r="125" spans="2:12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</row>
    <row r="126" spans="2:12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</row>
    <row r="127" spans="2:12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</row>
    <row r="128" spans="2:12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</row>
    <row r="129" spans="2:12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</row>
    <row r="130" spans="2:12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</row>
    <row r="131" spans="2:12">
      <c r="B131" s="155"/>
      <c r="C131" s="155"/>
      <c r="D131" s="156"/>
      <c r="E131" s="155"/>
      <c r="F131" s="155"/>
      <c r="G131" s="155"/>
      <c r="H131" s="155"/>
      <c r="I131" s="155"/>
      <c r="J131" s="155"/>
      <c r="K131" s="155"/>
      <c r="L131" s="155"/>
    </row>
    <row r="132" spans="2:12">
      <c r="B132" s="155"/>
      <c r="C132" s="155"/>
      <c r="D132" s="156"/>
      <c r="E132" s="155"/>
      <c r="F132" s="155"/>
      <c r="G132" s="155"/>
      <c r="H132" s="155"/>
      <c r="I132" s="155"/>
      <c r="J132" s="155"/>
      <c r="K132" s="155"/>
      <c r="L132" s="155"/>
    </row>
    <row r="133" spans="2:12">
      <c r="B133" s="155"/>
      <c r="C133" s="155"/>
      <c r="D133" s="156"/>
      <c r="E133" s="155"/>
      <c r="F133" s="155"/>
      <c r="G133" s="155"/>
      <c r="H133" s="155"/>
      <c r="I133" s="155"/>
      <c r="J133" s="155"/>
      <c r="K133" s="155"/>
      <c r="L133" s="155"/>
    </row>
    <row r="134" spans="2:12">
      <c r="B134" s="155"/>
      <c r="C134" s="155"/>
      <c r="D134" s="156"/>
      <c r="E134" s="155"/>
      <c r="F134" s="155"/>
      <c r="G134" s="155"/>
      <c r="H134" s="155"/>
      <c r="I134" s="155"/>
      <c r="J134" s="155"/>
      <c r="K134" s="155"/>
      <c r="L134" s="155"/>
    </row>
    <row r="135" spans="2:12">
      <c r="B135" s="155"/>
      <c r="C135" s="155"/>
      <c r="D135" s="156"/>
      <c r="E135" s="155"/>
      <c r="F135" s="155"/>
      <c r="G135" s="155"/>
      <c r="H135" s="155"/>
      <c r="I135" s="155"/>
      <c r="J135" s="155"/>
      <c r="K135" s="155"/>
      <c r="L135" s="155"/>
    </row>
    <row r="136" spans="2:12">
      <c r="B136" s="155"/>
      <c r="C136" s="155"/>
      <c r="D136" s="156"/>
      <c r="E136" s="155"/>
      <c r="F136" s="155"/>
      <c r="G136" s="155"/>
      <c r="H136" s="155"/>
      <c r="I136" s="155"/>
      <c r="J136" s="155"/>
      <c r="K136" s="155"/>
      <c r="L136" s="155"/>
    </row>
    <row r="137" spans="2:12">
      <c r="B137" s="155"/>
      <c r="C137" s="155"/>
      <c r="D137" s="156"/>
      <c r="E137" s="155"/>
      <c r="F137" s="155"/>
      <c r="G137" s="155"/>
      <c r="H137" s="155"/>
      <c r="I137" s="155"/>
      <c r="J137" s="155"/>
      <c r="K137" s="155"/>
      <c r="L137" s="155"/>
    </row>
    <row r="138" spans="2:12">
      <c r="B138" s="155"/>
      <c r="C138" s="155"/>
      <c r="D138" s="156"/>
      <c r="E138" s="155"/>
      <c r="F138" s="155"/>
      <c r="G138" s="155"/>
      <c r="H138" s="155"/>
      <c r="I138" s="155"/>
      <c r="J138" s="155"/>
      <c r="K138" s="155"/>
      <c r="L138" s="155"/>
    </row>
    <row r="139" spans="2:12">
      <c r="B139" s="155"/>
      <c r="C139" s="155"/>
      <c r="D139" s="156"/>
      <c r="E139" s="155"/>
      <c r="F139" s="155"/>
      <c r="G139" s="155"/>
      <c r="H139" s="155"/>
      <c r="I139" s="155"/>
      <c r="J139" s="155"/>
      <c r="K139" s="155"/>
      <c r="L139" s="155"/>
    </row>
    <row r="140" spans="2:12">
      <c r="B140" s="155"/>
      <c r="C140" s="155"/>
      <c r="D140" s="156"/>
      <c r="E140" s="155"/>
      <c r="F140" s="155"/>
      <c r="G140" s="155"/>
      <c r="H140" s="155"/>
      <c r="I140" s="155"/>
      <c r="J140" s="155"/>
      <c r="K140" s="155"/>
      <c r="L140" s="155"/>
    </row>
    <row r="141" spans="2:12">
      <c r="B141" s="155"/>
      <c r="C141" s="155"/>
      <c r="D141" s="156"/>
      <c r="E141" s="155"/>
      <c r="F141" s="155"/>
      <c r="G141" s="155"/>
      <c r="H141" s="155"/>
      <c r="I141" s="155"/>
      <c r="J141" s="155"/>
      <c r="K141" s="155"/>
      <c r="L141" s="155"/>
    </row>
    <row r="142" spans="2:12">
      <c r="B142" s="155"/>
      <c r="C142" s="155"/>
      <c r="D142" s="156"/>
      <c r="E142" s="155"/>
      <c r="F142" s="155"/>
      <c r="G142" s="155"/>
      <c r="H142" s="155"/>
      <c r="I142" s="155"/>
      <c r="J142" s="155"/>
      <c r="K142" s="155"/>
      <c r="L142" s="155"/>
    </row>
    <row r="143" spans="2:12">
      <c r="B143" s="155"/>
      <c r="C143" s="155"/>
      <c r="D143" s="156"/>
      <c r="E143" s="155"/>
      <c r="F143" s="155"/>
      <c r="G143" s="155"/>
      <c r="H143" s="155"/>
      <c r="I143" s="155"/>
      <c r="J143" s="155"/>
      <c r="K143" s="155"/>
      <c r="L143" s="155"/>
    </row>
    <row r="144" spans="2:12">
      <c r="B144" s="155"/>
      <c r="C144" s="155"/>
      <c r="D144" s="156"/>
      <c r="E144" s="155"/>
      <c r="F144" s="155"/>
      <c r="G144" s="155"/>
      <c r="H144" s="155"/>
      <c r="I144" s="155"/>
      <c r="J144" s="155"/>
      <c r="K144" s="155"/>
      <c r="L144" s="155"/>
    </row>
    <row r="145" spans="4:4">
      <c r="D145" s="156"/>
    </row>
    <row r="146" spans="4:4">
      <c r="D146" s="156"/>
    </row>
    <row r="147" spans="4:4">
      <c r="D147" s="156"/>
    </row>
    <row r="148" spans="4:4">
      <c r="D148" s="156"/>
    </row>
    <row r="149" spans="4:4">
      <c r="D149" s="156"/>
    </row>
    <row r="150" spans="4:4">
      <c r="D150" s="156"/>
    </row>
    <row r="151" spans="4:4">
      <c r="D151" s="156"/>
    </row>
    <row r="152" spans="4:4">
      <c r="D152" s="156"/>
    </row>
    <row r="153" spans="4:4">
      <c r="D153" s="156"/>
    </row>
    <row r="154" spans="4:4">
      <c r="D154" s="156"/>
    </row>
    <row r="155" spans="4:4">
      <c r="D155" s="156"/>
    </row>
    <row r="156" spans="4:4">
      <c r="D156" s="156"/>
    </row>
    <row r="157" spans="4:4">
      <c r="D157" s="156"/>
    </row>
    <row r="158" spans="4:4">
      <c r="D158" s="156"/>
    </row>
    <row r="159" spans="4:4">
      <c r="D159" s="156"/>
    </row>
    <row r="160" spans="4:4">
      <c r="D160" s="156"/>
    </row>
    <row r="161" spans="4:4">
      <c r="D161" s="156"/>
    </row>
    <row r="162" spans="4:4">
      <c r="D162" s="156"/>
    </row>
    <row r="163" spans="4:4">
      <c r="D163" s="156"/>
    </row>
    <row r="164" spans="4:4">
      <c r="D164" s="156"/>
    </row>
    <row r="165" spans="4:4">
      <c r="D165" s="156"/>
    </row>
    <row r="166" spans="4:4">
      <c r="D166" s="156"/>
    </row>
    <row r="167" spans="4:4">
      <c r="D167" s="156"/>
    </row>
    <row r="168" spans="4:4">
      <c r="D168" s="156"/>
    </row>
    <row r="169" spans="4:4">
      <c r="D169" s="156"/>
    </row>
    <row r="170" spans="4:4">
      <c r="D170" s="156"/>
    </row>
    <row r="171" spans="4:4">
      <c r="D171" s="156"/>
    </row>
    <row r="172" spans="4:4">
      <c r="D172" s="156"/>
    </row>
    <row r="173" spans="4:4">
      <c r="D173" s="156"/>
    </row>
    <row r="174" spans="4:4">
      <c r="D174" s="156"/>
    </row>
    <row r="175" spans="4:4">
      <c r="D175" s="156"/>
    </row>
    <row r="176" spans="4:4">
      <c r="D176" s="156"/>
    </row>
    <row r="177" spans="4:4">
      <c r="D177" s="156"/>
    </row>
    <row r="178" spans="4:4">
      <c r="D178" s="156"/>
    </row>
    <row r="179" spans="4:4">
      <c r="D179" s="156"/>
    </row>
    <row r="180" spans="4:4">
      <c r="D180" s="156"/>
    </row>
    <row r="181" spans="4:4">
      <c r="D181" s="156"/>
    </row>
    <row r="182" spans="4:4">
      <c r="D182" s="156"/>
    </row>
    <row r="183" spans="4:4">
      <c r="D183" s="156"/>
    </row>
    <row r="184" spans="4:4">
      <c r="D184" s="156"/>
    </row>
    <row r="185" spans="4:4">
      <c r="D185" s="156"/>
    </row>
    <row r="186" spans="4:4">
      <c r="D186" s="156"/>
    </row>
    <row r="187" spans="4:4">
      <c r="D187" s="156"/>
    </row>
    <row r="188" spans="4:4">
      <c r="D188" s="156"/>
    </row>
    <row r="189" spans="4:4">
      <c r="D189" s="156"/>
    </row>
    <row r="190" spans="4:4">
      <c r="D190" s="156"/>
    </row>
    <row r="191" spans="4:4">
      <c r="D191" s="156"/>
    </row>
    <row r="192" spans="4:4">
      <c r="D192" s="156"/>
    </row>
    <row r="193" spans="4:4">
      <c r="D193" s="156"/>
    </row>
    <row r="194" spans="4:4">
      <c r="D194" s="156"/>
    </row>
    <row r="195" spans="4:4">
      <c r="D195" s="156"/>
    </row>
    <row r="196" spans="4:4">
      <c r="D196" s="156"/>
    </row>
    <row r="197" spans="4:4">
      <c r="D197" s="156"/>
    </row>
    <row r="198" spans="4:4">
      <c r="D198" s="156"/>
    </row>
    <row r="199" spans="4:4">
      <c r="D199" s="156"/>
    </row>
    <row r="200" spans="4:4">
      <c r="D200" s="156"/>
    </row>
    <row r="201" spans="4:4">
      <c r="D201" s="156"/>
    </row>
    <row r="202" spans="4:4">
      <c r="D202" s="156"/>
    </row>
    <row r="203" spans="4:4">
      <c r="D203" s="156"/>
    </row>
    <row r="204" spans="4:4">
      <c r="D204" s="156"/>
    </row>
    <row r="205" spans="4:4">
      <c r="D205" s="156"/>
    </row>
    <row r="206" spans="4:4">
      <c r="D206" s="156"/>
    </row>
    <row r="207" spans="4:4">
      <c r="D207" s="156"/>
    </row>
    <row r="208" spans="4:4">
      <c r="D208" s="156"/>
    </row>
    <row r="209" spans="4:4">
      <c r="D209" s="156"/>
    </row>
    <row r="210" spans="4:4">
      <c r="D210" s="156"/>
    </row>
    <row r="211" spans="4:4">
      <c r="D211" s="156"/>
    </row>
    <row r="212" spans="4:4">
      <c r="D212" s="156"/>
    </row>
    <row r="213" spans="4:4">
      <c r="D213" s="156"/>
    </row>
    <row r="214" spans="4:4">
      <c r="D214" s="156"/>
    </row>
    <row r="215" spans="4:4">
      <c r="D215" s="156"/>
    </row>
    <row r="216" spans="4:4">
      <c r="D216" s="156"/>
    </row>
    <row r="217" spans="4:4">
      <c r="D217" s="156"/>
    </row>
    <row r="218" spans="4:4">
      <c r="D218" s="156"/>
    </row>
    <row r="219" spans="4:4">
      <c r="D219" s="156"/>
    </row>
    <row r="220" spans="4:4">
      <c r="D220" s="156"/>
    </row>
    <row r="221" spans="4:4">
      <c r="D221" s="156"/>
    </row>
    <row r="222" spans="4:4">
      <c r="D222" s="156"/>
    </row>
    <row r="223" spans="4:4">
      <c r="D223" s="156"/>
    </row>
    <row r="224" spans="4:4">
      <c r="D224" s="156"/>
    </row>
    <row r="225" spans="4:4">
      <c r="D225" s="156"/>
    </row>
    <row r="226" spans="4:4">
      <c r="D226" s="156"/>
    </row>
    <row r="227" spans="4:4">
      <c r="D227" s="156"/>
    </row>
    <row r="228" spans="4:4">
      <c r="D228" s="156"/>
    </row>
    <row r="229" spans="4:4">
      <c r="D229" s="156"/>
    </row>
    <row r="230" spans="4:4">
      <c r="D230" s="156"/>
    </row>
    <row r="231" spans="4:4">
      <c r="D231" s="156"/>
    </row>
    <row r="232" spans="4:4">
      <c r="D232" s="156"/>
    </row>
    <row r="233" spans="4:4">
      <c r="D233" s="156"/>
    </row>
    <row r="234" spans="4:4">
      <c r="D234" s="156"/>
    </row>
    <row r="235" spans="4:4">
      <c r="D235" s="156"/>
    </row>
    <row r="236" spans="4:4">
      <c r="D236" s="156"/>
    </row>
    <row r="237" spans="4:4">
      <c r="D237" s="156"/>
    </row>
    <row r="238" spans="4:4">
      <c r="D238" s="156"/>
    </row>
    <row r="239" spans="4:4">
      <c r="D239" s="156"/>
    </row>
    <row r="240" spans="4:4">
      <c r="D240" s="156"/>
    </row>
    <row r="241" spans="4:4">
      <c r="D241" s="156"/>
    </row>
    <row r="242" spans="4:4">
      <c r="D242" s="156"/>
    </row>
    <row r="243" spans="4:4">
      <c r="D243" s="156"/>
    </row>
    <row r="244" spans="4:4">
      <c r="D244" s="156"/>
    </row>
    <row r="245" spans="4:4">
      <c r="D245" s="156"/>
    </row>
    <row r="246" spans="4:4">
      <c r="D246" s="156"/>
    </row>
    <row r="247" spans="4:4">
      <c r="D247" s="156"/>
    </row>
    <row r="248" spans="4:4">
      <c r="D248" s="156"/>
    </row>
    <row r="249" spans="4:4">
      <c r="D249" s="156"/>
    </row>
    <row r="250" spans="4:4">
      <c r="D250" s="156"/>
    </row>
    <row r="251" spans="4:4">
      <c r="D251" s="156"/>
    </row>
    <row r="252" spans="4:4">
      <c r="D252" s="156"/>
    </row>
    <row r="253" spans="4:4">
      <c r="D253" s="156"/>
    </row>
    <row r="254" spans="4:4">
      <c r="D254" s="156"/>
    </row>
    <row r="255" spans="4:4">
      <c r="D255" s="156"/>
    </row>
    <row r="256" spans="4:4">
      <c r="D256" s="156"/>
    </row>
    <row r="257" spans="4:4">
      <c r="D257" s="156"/>
    </row>
    <row r="258" spans="4:4">
      <c r="D258" s="156"/>
    </row>
    <row r="259" spans="4:4">
      <c r="D259" s="156"/>
    </row>
    <row r="260" spans="4:4">
      <c r="D260" s="156"/>
    </row>
    <row r="261" spans="4:4">
      <c r="D261" s="156"/>
    </row>
    <row r="262" spans="4:4">
      <c r="D262" s="156"/>
    </row>
    <row r="263" spans="4:4">
      <c r="D263" s="156"/>
    </row>
    <row r="264" spans="4:4">
      <c r="D264" s="156"/>
    </row>
    <row r="265" spans="4:4">
      <c r="D265" s="156"/>
    </row>
    <row r="266" spans="4:4">
      <c r="D266" s="156"/>
    </row>
    <row r="267" spans="4:4">
      <c r="D267" s="156"/>
    </row>
    <row r="268" spans="4:4">
      <c r="D268" s="156"/>
    </row>
    <row r="269" spans="4:4">
      <c r="D269" s="156"/>
    </row>
    <row r="270" spans="4:4">
      <c r="D270" s="156"/>
    </row>
    <row r="271" spans="4:4">
      <c r="D271" s="156"/>
    </row>
    <row r="272" spans="4:4">
      <c r="D272" s="156"/>
    </row>
    <row r="273" spans="4:4">
      <c r="D273" s="156"/>
    </row>
    <row r="274" spans="4:4">
      <c r="D274" s="156"/>
    </row>
    <row r="275" spans="4:4">
      <c r="D275" s="156"/>
    </row>
    <row r="276" spans="4:4">
      <c r="D276" s="156"/>
    </row>
    <row r="277" spans="4:4">
      <c r="D277" s="156"/>
    </row>
    <row r="278" spans="4:4">
      <c r="D278" s="156"/>
    </row>
    <row r="279" spans="4:4">
      <c r="D279" s="156"/>
    </row>
    <row r="280" spans="4:4">
      <c r="D280" s="156"/>
    </row>
    <row r="281" spans="4:4">
      <c r="D281" s="156"/>
    </row>
    <row r="282" spans="4:4">
      <c r="D282" s="156"/>
    </row>
    <row r="283" spans="4:4">
      <c r="D283" s="156"/>
    </row>
    <row r="284" spans="4:4">
      <c r="D284" s="156"/>
    </row>
    <row r="285" spans="4:4">
      <c r="D285" s="156"/>
    </row>
    <row r="286" spans="4:4">
      <c r="D286" s="156"/>
    </row>
    <row r="287" spans="4:4">
      <c r="D287" s="156"/>
    </row>
    <row r="288" spans="4:4">
      <c r="D288" s="156"/>
    </row>
    <row r="289" spans="4:4">
      <c r="D289" s="156"/>
    </row>
    <row r="290" spans="4:4">
      <c r="D290" s="156"/>
    </row>
    <row r="291" spans="4:4">
      <c r="D291" s="156"/>
    </row>
    <row r="292" spans="4:4">
      <c r="D292" s="156"/>
    </row>
    <row r="293" spans="4:4">
      <c r="D293" s="156"/>
    </row>
    <row r="294" spans="4:4">
      <c r="D294" s="156"/>
    </row>
    <row r="295" spans="4:4">
      <c r="D295" s="156"/>
    </row>
    <row r="296" spans="4:4">
      <c r="D296" s="156"/>
    </row>
    <row r="297" spans="4:4">
      <c r="D297" s="156"/>
    </row>
    <row r="298" spans="4:4">
      <c r="D298" s="156"/>
    </row>
    <row r="299" spans="4:4">
      <c r="D299" s="156"/>
    </row>
    <row r="300" spans="4:4">
      <c r="D300" s="156"/>
    </row>
    <row r="301" spans="4:4">
      <c r="D301" s="156"/>
    </row>
    <row r="302" spans="4:4">
      <c r="D302" s="156"/>
    </row>
    <row r="303" spans="4:4">
      <c r="D303" s="156"/>
    </row>
    <row r="304" spans="4:4">
      <c r="D304" s="156"/>
    </row>
    <row r="305" spans="4:4">
      <c r="D305" s="156"/>
    </row>
    <row r="306" spans="4:4">
      <c r="D306" s="156"/>
    </row>
    <row r="307" spans="4:4">
      <c r="D307" s="156"/>
    </row>
    <row r="308" spans="4:4">
      <c r="D308" s="156"/>
    </row>
    <row r="309" spans="4:4">
      <c r="D309" s="156"/>
    </row>
    <row r="310" spans="4:4">
      <c r="D310" s="156"/>
    </row>
    <row r="311" spans="4:4">
      <c r="D311" s="156"/>
    </row>
    <row r="312" spans="4:4">
      <c r="D312" s="156"/>
    </row>
    <row r="313" spans="4:4">
      <c r="D313" s="156"/>
    </row>
    <row r="314" spans="4:4">
      <c r="D314" s="156"/>
    </row>
    <row r="315" spans="4:4">
      <c r="D315" s="156"/>
    </row>
    <row r="316" spans="4:4">
      <c r="D316" s="156"/>
    </row>
    <row r="317" spans="4:4">
      <c r="D317" s="156"/>
    </row>
    <row r="318" spans="4:4">
      <c r="D318" s="156"/>
    </row>
    <row r="319" spans="4:4">
      <c r="D319" s="156"/>
    </row>
    <row r="320" spans="4:4">
      <c r="D320" s="156"/>
    </row>
    <row r="321" spans="4:4">
      <c r="D321" s="156"/>
    </row>
    <row r="322" spans="4:4">
      <c r="D322" s="156"/>
    </row>
    <row r="323" spans="4:4">
      <c r="D323" s="156"/>
    </row>
    <row r="324" spans="4:4">
      <c r="D324" s="156"/>
    </row>
    <row r="325" spans="4:4">
      <c r="D325" s="156"/>
    </row>
    <row r="326" spans="4:4">
      <c r="D326" s="156"/>
    </row>
    <row r="327" spans="4:4">
      <c r="D327" s="156"/>
    </row>
    <row r="328" spans="4:4">
      <c r="D328" s="156"/>
    </row>
    <row r="329" spans="4:4">
      <c r="D329" s="156"/>
    </row>
    <row r="330" spans="4:4">
      <c r="D330" s="156"/>
    </row>
    <row r="331" spans="4:4">
      <c r="D331" s="156"/>
    </row>
    <row r="332" spans="4:4">
      <c r="D332" s="156"/>
    </row>
    <row r="333" spans="4:4">
      <c r="D333" s="156"/>
    </row>
    <row r="334" spans="4:4">
      <c r="D334" s="156"/>
    </row>
    <row r="335" spans="4:4">
      <c r="D335" s="156"/>
    </row>
    <row r="336" spans="4:4">
      <c r="D336" s="156"/>
    </row>
    <row r="337" spans="4:4">
      <c r="D337" s="156"/>
    </row>
    <row r="338" spans="4:4">
      <c r="D338" s="156"/>
    </row>
    <row r="339" spans="4:4">
      <c r="D339" s="156"/>
    </row>
    <row r="340" spans="4:4">
      <c r="D340" s="156"/>
    </row>
    <row r="341" spans="4:4">
      <c r="D341" s="156"/>
    </row>
    <row r="342" spans="4:4">
      <c r="D342" s="156"/>
    </row>
    <row r="343" spans="4:4">
      <c r="D343" s="156"/>
    </row>
    <row r="344" spans="4:4">
      <c r="D344" s="156"/>
    </row>
    <row r="345" spans="4:4">
      <c r="D345" s="156"/>
    </row>
    <row r="346" spans="4:4">
      <c r="D346" s="156"/>
    </row>
    <row r="347" spans="4:4">
      <c r="D347" s="156"/>
    </row>
    <row r="348" spans="4:4">
      <c r="D348" s="156"/>
    </row>
    <row r="349" spans="4:4">
      <c r="D349" s="156"/>
    </row>
    <row r="350" spans="4:4">
      <c r="D350" s="156"/>
    </row>
    <row r="351" spans="4:4">
      <c r="D351" s="156"/>
    </row>
    <row r="352" spans="4:4">
      <c r="D352" s="156"/>
    </row>
    <row r="353" spans="4:4">
      <c r="D353" s="156"/>
    </row>
    <row r="354" spans="4:4">
      <c r="D354" s="156"/>
    </row>
    <row r="355" spans="4:4">
      <c r="D355" s="156"/>
    </row>
    <row r="356" spans="4:4">
      <c r="D356" s="156"/>
    </row>
    <row r="357" spans="4:4">
      <c r="D357" s="156"/>
    </row>
    <row r="358" spans="4:4">
      <c r="D358" s="156"/>
    </row>
    <row r="359" spans="4:4">
      <c r="D359" s="156"/>
    </row>
    <row r="360" spans="4:4">
      <c r="D360" s="156"/>
    </row>
    <row r="361" spans="4:4">
      <c r="D361" s="156"/>
    </row>
    <row r="362" spans="4:4">
      <c r="D362" s="156"/>
    </row>
    <row r="363" spans="4:4">
      <c r="D363" s="156"/>
    </row>
    <row r="364" spans="4:4">
      <c r="D364" s="156"/>
    </row>
    <row r="365" spans="4:4">
      <c r="D365" s="156"/>
    </row>
    <row r="366" spans="4:4">
      <c r="D366" s="156"/>
    </row>
    <row r="367" spans="4:4">
      <c r="D367" s="156"/>
    </row>
    <row r="368" spans="4:4">
      <c r="D368" s="156"/>
    </row>
    <row r="369" spans="4:4">
      <c r="D369" s="156"/>
    </row>
    <row r="370" spans="4:4">
      <c r="D370" s="156"/>
    </row>
    <row r="371" spans="4:4">
      <c r="D371" s="156"/>
    </row>
    <row r="372" spans="4:4">
      <c r="D372" s="156"/>
    </row>
    <row r="373" spans="4:4">
      <c r="D373" s="156"/>
    </row>
    <row r="374" spans="4:4">
      <c r="D374" s="156"/>
    </row>
    <row r="375" spans="4:4">
      <c r="D375" s="156"/>
    </row>
    <row r="376" spans="4:4">
      <c r="D376" s="156"/>
    </row>
    <row r="377" spans="4:4">
      <c r="D377" s="156"/>
    </row>
    <row r="378" spans="4:4">
      <c r="D378" s="156"/>
    </row>
    <row r="379" spans="4:4">
      <c r="D379" s="156"/>
    </row>
    <row r="380" spans="4:4">
      <c r="D380" s="156"/>
    </row>
    <row r="381" spans="4:4">
      <c r="D381" s="156"/>
    </row>
    <row r="382" spans="4:4">
      <c r="D382" s="156"/>
    </row>
    <row r="383" spans="4:4">
      <c r="D383" s="156"/>
    </row>
    <row r="384" spans="4:4">
      <c r="D384" s="156"/>
    </row>
    <row r="385" spans="4:4">
      <c r="D385" s="156"/>
    </row>
    <row r="386" spans="4:4">
      <c r="D386" s="156"/>
    </row>
    <row r="387" spans="4:4">
      <c r="D387" s="156"/>
    </row>
    <row r="388" spans="4:4">
      <c r="D388" s="156"/>
    </row>
    <row r="389" spans="4:4">
      <c r="D389" s="156"/>
    </row>
    <row r="390" spans="4:4">
      <c r="D390" s="156"/>
    </row>
    <row r="391" spans="4:4">
      <c r="D391" s="156"/>
    </row>
    <row r="392" spans="4:4">
      <c r="D392" s="156"/>
    </row>
    <row r="393" spans="4:4">
      <c r="D393" s="156"/>
    </row>
    <row r="394" spans="4:4">
      <c r="D394" s="156"/>
    </row>
    <row r="395" spans="4:4">
      <c r="D395" s="156"/>
    </row>
    <row r="396" spans="4:4">
      <c r="D396" s="156"/>
    </row>
    <row r="397" spans="4:4">
      <c r="D397" s="156"/>
    </row>
    <row r="398" spans="4:4">
      <c r="D398" s="156"/>
    </row>
    <row r="399" spans="4:4">
      <c r="D399" s="156"/>
    </row>
    <row r="400" spans="4:4">
      <c r="D400" s="156"/>
    </row>
    <row r="401" spans="4:4">
      <c r="D401" s="156"/>
    </row>
    <row r="402" spans="4:4">
      <c r="D402" s="156"/>
    </row>
    <row r="403" spans="4:4">
      <c r="D403" s="156"/>
    </row>
    <row r="404" spans="4:4">
      <c r="D404" s="156"/>
    </row>
    <row r="405" spans="4:4">
      <c r="D405" s="156"/>
    </row>
    <row r="406" spans="4:4">
      <c r="D406" s="156"/>
    </row>
    <row r="407" spans="4:4">
      <c r="D407" s="156"/>
    </row>
    <row r="408" spans="4:4">
      <c r="D408" s="156"/>
    </row>
    <row r="409" spans="4:4">
      <c r="D409" s="156"/>
    </row>
    <row r="410" spans="4:4">
      <c r="D410" s="156"/>
    </row>
    <row r="411" spans="4:4">
      <c r="D411" s="156"/>
    </row>
    <row r="412" spans="4:4">
      <c r="D412" s="156"/>
    </row>
    <row r="413" spans="4:4">
      <c r="D413" s="156"/>
    </row>
    <row r="414" spans="4:4">
      <c r="D414" s="156"/>
    </row>
    <row r="415" spans="4:4">
      <c r="D415" s="156"/>
    </row>
    <row r="416" spans="4:4">
      <c r="D416" s="156"/>
    </row>
    <row r="417" spans="4:4">
      <c r="D417" s="156"/>
    </row>
    <row r="418" spans="4:4">
      <c r="D418" s="156"/>
    </row>
    <row r="419" spans="4:4">
      <c r="D419" s="156"/>
    </row>
    <row r="420" spans="4:4">
      <c r="D420" s="156"/>
    </row>
    <row r="421" spans="4:4">
      <c r="D421" s="156"/>
    </row>
    <row r="422" spans="4:4">
      <c r="D422" s="156"/>
    </row>
    <row r="423" spans="4:4">
      <c r="D423" s="156"/>
    </row>
    <row r="424" spans="4:4">
      <c r="D424" s="156"/>
    </row>
    <row r="425" spans="4:4">
      <c r="D425" s="156"/>
    </row>
    <row r="426" spans="4:4">
      <c r="D426" s="156"/>
    </row>
    <row r="427" spans="4:4">
      <c r="D427" s="156"/>
    </row>
    <row r="428" spans="4:4">
      <c r="D428" s="156"/>
    </row>
    <row r="429" spans="4:4">
      <c r="D429" s="156"/>
    </row>
    <row r="430" spans="4:4">
      <c r="D430" s="156"/>
    </row>
    <row r="431" spans="4:4">
      <c r="D431" s="156"/>
    </row>
    <row r="432" spans="4:4">
      <c r="D432" s="156"/>
    </row>
    <row r="433" spans="4:4">
      <c r="D433" s="156"/>
    </row>
    <row r="434" spans="4:4">
      <c r="D434" s="156"/>
    </row>
    <row r="435" spans="4:4">
      <c r="D435" s="156"/>
    </row>
    <row r="436" spans="4:4">
      <c r="D436" s="156"/>
    </row>
    <row r="437" spans="4:4">
      <c r="D437" s="156"/>
    </row>
    <row r="438" spans="4:4">
      <c r="D438" s="156"/>
    </row>
    <row r="439" spans="4:4">
      <c r="D439" s="156"/>
    </row>
    <row r="440" spans="4:4">
      <c r="D440" s="156"/>
    </row>
    <row r="441" spans="4:4">
      <c r="D441" s="156"/>
    </row>
    <row r="442" spans="4:4">
      <c r="D442" s="156"/>
    </row>
    <row r="443" spans="4:4">
      <c r="D443" s="156"/>
    </row>
    <row r="444" spans="4:4">
      <c r="D444" s="156"/>
    </row>
    <row r="445" spans="4:4">
      <c r="D445" s="156"/>
    </row>
    <row r="446" spans="4:4">
      <c r="D446" s="156"/>
    </row>
    <row r="447" spans="4:4">
      <c r="D447" s="156"/>
    </row>
    <row r="448" spans="4:4">
      <c r="D448" s="156"/>
    </row>
    <row r="449" spans="4:4">
      <c r="D449" s="156"/>
    </row>
    <row r="450" spans="4:4">
      <c r="D450" s="156"/>
    </row>
    <row r="451" spans="4:4">
      <c r="D451" s="156"/>
    </row>
    <row r="452" spans="4:4">
      <c r="D452" s="156"/>
    </row>
    <row r="453" spans="4:4">
      <c r="D453" s="156"/>
    </row>
    <row r="454" spans="4:4">
      <c r="D454" s="156"/>
    </row>
    <row r="455" spans="4:4">
      <c r="D455" s="156"/>
    </row>
    <row r="456" spans="4:4">
      <c r="D456" s="156"/>
    </row>
    <row r="457" spans="4:4">
      <c r="D457" s="156"/>
    </row>
    <row r="458" spans="4:4">
      <c r="D458" s="156"/>
    </row>
    <row r="459" spans="4:4">
      <c r="D459" s="156"/>
    </row>
    <row r="460" spans="4:4">
      <c r="D460" s="156"/>
    </row>
    <row r="461" spans="4:4">
      <c r="D461" s="156"/>
    </row>
    <row r="462" spans="4:4">
      <c r="D462" s="156"/>
    </row>
    <row r="463" spans="4:4">
      <c r="D463" s="156"/>
    </row>
    <row r="464" spans="4:4">
      <c r="D464" s="156"/>
    </row>
    <row r="465" spans="4:4">
      <c r="D465" s="156"/>
    </row>
    <row r="466" spans="4:4">
      <c r="D466" s="156"/>
    </row>
    <row r="467" spans="4:4">
      <c r="D467" s="156"/>
    </row>
    <row r="468" spans="4:4">
      <c r="D468" s="156"/>
    </row>
    <row r="469" spans="4:4">
      <c r="D469" s="156"/>
    </row>
    <row r="470" spans="4:4">
      <c r="D470" s="156"/>
    </row>
    <row r="471" spans="4:4">
      <c r="D471" s="156"/>
    </row>
    <row r="472" spans="4:4">
      <c r="D472" s="156"/>
    </row>
    <row r="473" spans="4:4">
      <c r="D473" s="156"/>
    </row>
    <row r="474" spans="4:4">
      <c r="D474" s="156"/>
    </row>
    <row r="475" spans="4:4">
      <c r="D475" s="156"/>
    </row>
    <row r="476" spans="4:4">
      <c r="D476" s="156"/>
    </row>
    <row r="477" spans="4:4">
      <c r="D477" s="156"/>
    </row>
    <row r="478" spans="4:4">
      <c r="D478" s="156"/>
    </row>
    <row r="479" spans="4:4">
      <c r="D479" s="156"/>
    </row>
    <row r="480" spans="4:4">
      <c r="D480" s="156"/>
    </row>
    <row r="481" spans="4:4">
      <c r="D481" s="156"/>
    </row>
    <row r="482" spans="4:4">
      <c r="D482" s="156"/>
    </row>
    <row r="483" spans="4:4">
      <c r="D483" s="156"/>
    </row>
    <row r="484" spans="4:4">
      <c r="D484" s="156"/>
    </row>
    <row r="485" spans="4:4">
      <c r="D485" s="156"/>
    </row>
    <row r="486" spans="4:4">
      <c r="D486" s="156"/>
    </row>
    <row r="487" spans="4:4">
      <c r="D487" s="156"/>
    </row>
    <row r="488" spans="4:4">
      <c r="D488" s="156"/>
    </row>
    <row r="489" spans="4:4">
      <c r="D489" s="156"/>
    </row>
    <row r="490" spans="4:4">
      <c r="D490" s="156"/>
    </row>
    <row r="491" spans="4:4">
      <c r="D491" s="156"/>
    </row>
    <row r="492" spans="4:4">
      <c r="D492" s="156"/>
    </row>
    <row r="493" spans="4:4">
      <c r="D493" s="156"/>
    </row>
    <row r="494" spans="4:4">
      <c r="D494" s="156"/>
    </row>
    <row r="495" spans="4:4">
      <c r="D495" s="156"/>
    </row>
    <row r="496" spans="4:4">
      <c r="D496" s="156"/>
    </row>
    <row r="497" spans="4:4">
      <c r="D497" s="156"/>
    </row>
    <row r="498" spans="4:4">
      <c r="D498" s="156"/>
    </row>
    <row r="499" spans="4:4">
      <c r="D499" s="156"/>
    </row>
    <row r="500" spans="4:4">
      <c r="D500" s="156"/>
    </row>
    <row r="501" spans="4:4">
      <c r="D501" s="156"/>
    </row>
    <row r="502" spans="4:4">
      <c r="D502" s="156"/>
    </row>
    <row r="503" spans="4:4">
      <c r="D503" s="156"/>
    </row>
    <row r="504" spans="4:4">
      <c r="D504" s="156"/>
    </row>
    <row r="505" spans="4:4">
      <c r="D505" s="156"/>
    </row>
    <row r="506" spans="4:4">
      <c r="D506" s="156"/>
    </row>
    <row r="507" spans="4:4">
      <c r="D507" s="156"/>
    </row>
    <row r="508" spans="4:4">
      <c r="D508" s="156"/>
    </row>
    <row r="509" spans="4:4">
      <c r="D509" s="156"/>
    </row>
    <row r="510" spans="4:4">
      <c r="D510" s="156"/>
    </row>
    <row r="511" spans="4:4">
      <c r="D511" s="156"/>
    </row>
    <row r="512" spans="4:4">
      <c r="D512" s="156"/>
    </row>
    <row r="513" spans="4:5">
      <c r="D513" s="156"/>
      <c r="E513" s="155"/>
    </row>
    <row r="514" spans="4:5">
      <c r="D514" s="156"/>
      <c r="E514" s="155"/>
    </row>
    <row r="515" spans="4:5">
      <c r="D515" s="156"/>
      <c r="E515" s="155"/>
    </row>
    <row r="516" spans="4:5">
      <c r="D516" s="155"/>
      <c r="E516" s="157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7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179</v>
      </c>
      <c r="C1" s="77" t="s" vm="1">
        <v>248</v>
      </c>
    </row>
    <row r="2" spans="2:18">
      <c r="B2" s="56" t="s">
        <v>178</v>
      </c>
      <c r="C2" s="77" t="s">
        <v>249</v>
      </c>
    </row>
    <row r="3" spans="2:18">
      <c r="B3" s="56" t="s">
        <v>180</v>
      </c>
      <c r="C3" s="77" t="s">
        <v>250</v>
      </c>
    </row>
    <row r="4" spans="2:18">
      <c r="B4" s="56" t="s">
        <v>181</v>
      </c>
      <c r="C4" s="77">
        <v>8602</v>
      </c>
    </row>
    <row r="6" spans="2:18" ht="26.25" customHeight="1">
      <c r="B6" s="202" t="s">
        <v>220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116</v>
      </c>
      <c r="C7" s="30" t="s">
        <v>43</v>
      </c>
      <c r="D7" s="30" t="s">
        <v>61</v>
      </c>
      <c r="E7" s="30" t="s">
        <v>15</v>
      </c>
      <c r="F7" s="30" t="s">
        <v>62</v>
      </c>
      <c r="G7" s="30" t="s">
        <v>102</v>
      </c>
      <c r="H7" s="30" t="s">
        <v>18</v>
      </c>
      <c r="I7" s="30" t="s">
        <v>101</v>
      </c>
      <c r="J7" s="30" t="s">
        <v>17</v>
      </c>
      <c r="K7" s="30" t="s">
        <v>217</v>
      </c>
      <c r="L7" s="30" t="s">
        <v>232</v>
      </c>
      <c r="M7" s="30" t="s">
        <v>218</v>
      </c>
      <c r="N7" s="30" t="s">
        <v>57</v>
      </c>
      <c r="O7" s="30" t="s">
        <v>182</v>
      </c>
      <c r="P7" s="31" t="s">
        <v>184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239</v>
      </c>
      <c r="M8" s="32" t="s">
        <v>235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16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16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16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16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16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16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16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16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16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16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16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16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16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16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16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</row>
    <row r="32" spans="2:16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</row>
    <row r="33" spans="2:16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</row>
    <row r="34" spans="2:16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</row>
    <row r="35" spans="2:16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</row>
    <row r="36" spans="2:16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</row>
    <row r="37" spans="2:16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</row>
    <row r="38" spans="2:16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</row>
    <row r="39" spans="2:16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</row>
    <row r="40" spans="2:1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</row>
    <row r="41" spans="2:1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</row>
    <row r="42" spans="2:1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</row>
    <row r="43" spans="2:16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1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16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16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16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16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179</v>
      </c>
      <c r="C1" s="77" t="s" vm="1">
        <v>248</v>
      </c>
    </row>
    <row r="2" spans="2:18">
      <c r="B2" s="56" t="s">
        <v>178</v>
      </c>
      <c r="C2" s="77" t="s">
        <v>249</v>
      </c>
    </row>
    <row r="3" spans="2:18">
      <c r="B3" s="56" t="s">
        <v>180</v>
      </c>
      <c r="C3" s="77" t="s">
        <v>250</v>
      </c>
    </row>
    <row r="4" spans="2:18">
      <c r="B4" s="56" t="s">
        <v>181</v>
      </c>
      <c r="C4" s="77">
        <v>8602</v>
      </c>
    </row>
    <row r="6" spans="2:18" ht="26.25" customHeight="1">
      <c r="B6" s="202" t="s">
        <v>222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4"/>
    </row>
    <row r="7" spans="2:18" s="3" customFormat="1" ht="78.75">
      <c r="B7" s="22" t="s">
        <v>116</v>
      </c>
      <c r="C7" s="30" t="s">
        <v>43</v>
      </c>
      <c r="D7" s="30" t="s">
        <v>61</v>
      </c>
      <c r="E7" s="30" t="s">
        <v>15</v>
      </c>
      <c r="F7" s="30" t="s">
        <v>62</v>
      </c>
      <c r="G7" s="30" t="s">
        <v>102</v>
      </c>
      <c r="H7" s="30" t="s">
        <v>18</v>
      </c>
      <c r="I7" s="30" t="s">
        <v>101</v>
      </c>
      <c r="J7" s="30" t="s">
        <v>17</v>
      </c>
      <c r="K7" s="30" t="s">
        <v>217</v>
      </c>
      <c r="L7" s="30" t="s">
        <v>232</v>
      </c>
      <c r="M7" s="30" t="s">
        <v>218</v>
      </c>
      <c r="N7" s="30" t="s">
        <v>57</v>
      </c>
      <c r="O7" s="30" t="s">
        <v>182</v>
      </c>
      <c r="P7" s="31" t="s">
        <v>184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239</v>
      </c>
      <c r="M8" s="32" t="s">
        <v>235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5"/>
    </row>
    <row r="11" spans="2:18" ht="20.25" customHeight="1">
      <c r="B11" s="94" t="s">
        <v>247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</row>
    <row r="12" spans="2:18">
      <c r="B12" s="94" t="s">
        <v>112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</row>
    <row r="13" spans="2:18">
      <c r="B13" s="94" t="s">
        <v>238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</row>
    <row r="14" spans="2:18"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</row>
    <row r="15" spans="2:18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</row>
    <row r="16" spans="2:18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</row>
    <row r="17" spans="2:23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2:23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2:23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2:23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2:23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2:2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2:23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  <row r="24" spans="2:23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</row>
    <row r="25" spans="2:23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</row>
    <row r="26" spans="2:23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</row>
    <row r="27" spans="2:23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</row>
    <row r="28" spans="2:23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</row>
    <row r="29" spans="2:2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</row>
    <row r="30" spans="2:23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31" spans="2:23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2"/>
      <c r="R31" s="2"/>
      <c r="S31" s="2"/>
      <c r="T31" s="2"/>
      <c r="U31" s="2"/>
      <c r="V31" s="2"/>
      <c r="W31" s="2"/>
    </row>
    <row r="32" spans="2:23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2"/>
      <c r="R32" s="2"/>
      <c r="S32" s="2"/>
      <c r="T32" s="2"/>
      <c r="U32" s="2"/>
      <c r="V32" s="2"/>
      <c r="W32" s="2"/>
    </row>
    <row r="33" spans="2:23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2"/>
      <c r="R33" s="2"/>
      <c r="S33" s="2"/>
      <c r="T33" s="2"/>
      <c r="U33" s="2"/>
      <c r="V33" s="2"/>
      <c r="W33" s="2"/>
    </row>
    <row r="34" spans="2:23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2"/>
      <c r="R34" s="2"/>
      <c r="S34" s="2"/>
      <c r="T34" s="2"/>
      <c r="U34" s="2"/>
      <c r="V34" s="2"/>
      <c r="W34" s="2"/>
    </row>
    <row r="35" spans="2:23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2"/>
      <c r="R35" s="2"/>
      <c r="S35" s="2"/>
      <c r="T35" s="2"/>
      <c r="U35" s="2"/>
      <c r="V35" s="2"/>
      <c r="W35" s="2"/>
    </row>
    <row r="36" spans="2:23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2"/>
      <c r="R36" s="2"/>
      <c r="S36" s="2"/>
      <c r="T36" s="2"/>
      <c r="U36" s="2"/>
      <c r="V36" s="2"/>
      <c r="W36" s="2"/>
    </row>
    <row r="37" spans="2:23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2"/>
      <c r="R37" s="2"/>
      <c r="S37" s="2"/>
      <c r="T37" s="2"/>
      <c r="U37" s="2"/>
      <c r="V37" s="2"/>
      <c r="W37" s="2"/>
    </row>
    <row r="38" spans="2:23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2"/>
      <c r="R38" s="2"/>
      <c r="S38" s="2"/>
      <c r="T38" s="2"/>
      <c r="U38" s="2"/>
      <c r="V38" s="2"/>
      <c r="W38" s="2"/>
    </row>
    <row r="39" spans="2:23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2"/>
      <c r="R39" s="2"/>
      <c r="S39" s="2"/>
      <c r="T39" s="2"/>
      <c r="U39" s="2"/>
      <c r="V39" s="2"/>
      <c r="W39" s="2"/>
    </row>
    <row r="40" spans="2:23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2"/>
      <c r="R40" s="2"/>
      <c r="S40" s="2"/>
      <c r="T40" s="2"/>
      <c r="U40" s="2"/>
      <c r="V40" s="2"/>
      <c r="W40" s="2"/>
    </row>
    <row r="41" spans="2:23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"/>
      <c r="R41" s="2"/>
      <c r="S41" s="2"/>
      <c r="T41" s="2"/>
      <c r="U41" s="2"/>
      <c r="V41" s="2"/>
      <c r="W41" s="2"/>
    </row>
    <row r="42" spans="2:23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"/>
      <c r="R42" s="2"/>
      <c r="S42" s="2"/>
      <c r="T42" s="2"/>
      <c r="U42" s="2"/>
      <c r="V42" s="2"/>
      <c r="W42" s="2"/>
    </row>
    <row r="43" spans="2:23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</row>
    <row r="44" spans="2:23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</row>
    <row r="45" spans="2:23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</row>
    <row r="46" spans="2:23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2:2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</row>
    <row r="48" spans="2:23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2:16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</row>
    <row r="50" spans="2:16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</row>
    <row r="51" spans="2:16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</row>
    <row r="52" spans="2:16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</row>
    <row r="53" spans="2:16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2:16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2:16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</row>
    <row r="56" spans="2:16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</row>
    <row r="57" spans="2:16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</row>
    <row r="58" spans="2:16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  <row r="59" spans="2:16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</row>
    <row r="60" spans="2:16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</row>
    <row r="61" spans="2:16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2:16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2:16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</row>
    <row r="64" spans="2:16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</row>
    <row r="65" spans="2:16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</row>
    <row r="66" spans="2:16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</row>
    <row r="67" spans="2:16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</row>
    <row r="68" spans="2:16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</row>
    <row r="69" spans="2:16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</row>
    <row r="70" spans="2:16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</row>
    <row r="71" spans="2:16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</row>
    <row r="72" spans="2:16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</row>
    <row r="73" spans="2:16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</row>
    <row r="74" spans="2:16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</row>
    <row r="75" spans="2:16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spans="2:16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spans="2:16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</row>
    <row r="78" spans="2:16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</row>
    <row r="79" spans="2:16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</row>
    <row r="80" spans="2:16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</row>
    <row r="81" spans="2:16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</row>
    <row r="82" spans="2:16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</row>
    <row r="83" spans="2:16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</row>
    <row r="84" spans="2:16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</row>
    <row r="85" spans="2:16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</row>
    <row r="86" spans="2:16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</row>
    <row r="87" spans="2:16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</row>
    <row r="88" spans="2:16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</row>
    <row r="89" spans="2:16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</row>
    <row r="90" spans="2:16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</row>
    <row r="91" spans="2:16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</row>
    <row r="92" spans="2:16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</row>
    <row r="93" spans="2:16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</row>
    <row r="94" spans="2:16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</row>
    <row r="95" spans="2:16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</row>
    <row r="96" spans="2:16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</row>
    <row r="97" spans="2:16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</row>
    <row r="98" spans="2:16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</row>
    <row r="99" spans="2:16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</row>
    <row r="100" spans="2:16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</row>
    <row r="101" spans="2:16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2" spans="2:16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</row>
    <row r="103" spans="2:16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</row>
    <row r="104" spans="2:16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</row>
    <row r="105" spans="2:16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</row>
    <row r="106" spans="2:16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</row>
    <row r="107" spans="2:16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</row>
    <row r="108" spans="2:16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</row>
    <row r="109" spans="2:16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Q12" sqref="Q12:Q25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855468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179</v>
      </c>
      <c r="C1" s="77" t="s" vm="1">
        <v>248</v>
      </c>
    </row>
    <row r="2" spans="2:53">
      <c r="B2" s="56" t="s">
        <v>178</v>
      </c>
      <c r="C2" s="77" t="s">
        <v>249</v>
      </c>
    </row>
    <row r="3" spans="2:53">
      <c r="B3" s="56" t="s">
        <v>180</v>
      </c>
      <c r="C3" s="77" t="s">
        <v>250</v>
      </c>
    </row>
    <row r="4" spans="2:53">
      <c r="B4" s="56" t="s">
        <v>181</v>
      </c>
      <c r="C4" s="77">
        <v>8602</v>
      </c>
    </row>
    <row r="6" spans="2:53" ht="21.75" customHeight="1">
      <c r="B6" s="193" t="s">
        <v>209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5"/>
    </row>
    <row r="7" spans="2:53" ht="27.75" customHeight="1">
      <c r="B7" s="196" t="s">
        <v>86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8"/>
      <c r="AU7" s="3"/>
      <c r="AV7" s="3"/>
    </row>
    <row r="8" spans="2:53" s="3" customFormat="1" ht="66" customHeight="1">
      <c r="B8" s="22" t="s">
        <v>115</v>
      </c>
      <c r="C8" s="30" t="s">
        <v>43</v>
      </c>
      <c r="D8" s="30" t="s">
        <v>119</v>
      </c>
      <c r="E8" s="30" t="s">
        <v>15</v>
      </c>
      <c r="F8" s="30" t="s">
        <v>62</v>
      </c>
      <c r="G8" s="30" t="s">
        <v>102</v>
      </c>
      <c r="H8" s="30" t="s">
        <v>18</v>
      </c>
      <c r="I8" s="30" t="s">
        <v>101</v>
      </c>
      <c r="J8" s="30" t="s">
        <v>17</v>
      </c>
      <c r="K8" s="30" t="s">
        <v>19</v>
      </c>
      <c r="L8" s="30" t="s">
        <v>232</v>
      </c>
      <c r="M8" s="30" t="s">
        <v>231</v>
      </c>
      <c r="N8" s="30" t="s">
        <v>246</v>
      </c>
      <c r="O8" s="30" t="s">
        <v>60</v>
      </c>
      <c r="P8" s="30" t="s">
        <v>234</v>
      </c>
      <c r="Q8" s="30" t="s">
        <v>182</v>
      </c>
      <c r="R8" s="71" t="s">
        <v>184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239</v>
      </c>
      <c r="M9" s="32"/>
      <c r="N9" s="16" t="s">
        <v>235</v>
      </c>
      <c r="O9" s="32" t="s">
        <v>240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113</v>
      </c>
      <c r="R10" s="20" t="s">
        <v>114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9" t="s">
        <v>26</v>
      </c>
      <c r="C11" s="81"/>
      <c r="D11" s="81"/>
      <c r="E11" s="81"/>
      <c r="F11" s="81"/>
      <c r="G11" s="81"/>
      <c r="H11" s="89">
        <v>14.944498725194471</v>
      </c>
      <c r="I11" s="81"/>
      <c r="J11" s="81"/>
      <c r="K11" s="90">
        <v>9.3695567378482038E-3</v>
      </c>
      <c r="L11" s="89"/>
      <c r="M11" s="91"/>
      <c r="N11" s="81"/>
      <c r="O11" s="89">
        <v>14465.868995192997</v>
      </c>
      <c r="P11" s="81"/>
      <c r="Q11" s="90">
        <f>O11/$O$11</f>
        <v>1</v>
      </c>
      <c r="R11" s="90">
        <f>O11/'סכום נכסי הקרן'!$C$42</f>
        <v>0.16784578658132551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5"/>
      <c r="AV11" s="95"/>
      <c r="AW11" s="3"/>
      <c r="BA11" s="95"/>
    </row>
    <row r="12" spans="2:53" ht="22.5" customHeight="1">
      <c r="B12" s="80" t="s">
        <v>229</v>
      </c>
      <c r="C12" s="81"/>
      <c r="D12" s="81"/>
      <c r="E12" s="81"/>
      <c r="F12" s="81"/>
      <c r="G12" s="81"/>
      <c r="H12" s="89">
        <v>14.944498725194471</v>
      </c>
      <c r="I12" s="81"/>
      <c r="J12" s="81"/>
      <c r="K12" s="90">
        <v>9.3695567378482038E-3</v>
      </c>
      <c r="L12" s="89"/>
      <c r="M12" s="91"/>
      <c r="N12" s="81"/>
      <c r="O12" s="89">
        <v>14465.868995192997</v>
      </c>
      <c r="P12" s="81"/>
      <c r="Q12" s="90">
        <f t="shared" ref="Q12:Q25" si="0">O12/$O$11</f>
        <v>1</v>
      </c>
      <c r="R12" s="90">
        <f>O12/'סכום נכסי הקרן'!$C$42</f>
        <v>0.16784578658132551</v>
      </c>
      <c r="AW12" s="4"/>
    </row>
    <row r="13" spans="2:53" s="95" customFormat="1">
      <c r="B13" s="98" t="s">
        <v>24</v>
      </c>
      <c r="C13" s="81"/>
      <c r="D13" s="81"/>
      <c r="E13" s="81"/>
      <c r="F13" s="81"/>
      <c r="G13" s="81"/>
      <c r="H13" s="89">
        <v>14.944498725194471</v>
      </c>
      <c r="I13" s="81"/>
      <c r="J13" s="81"/>
      <c r="K13" s="90">
        <v>9.3695567378482038E-3</v>
      </c>
      <c r="L13" s="89"/>
      <c r="M13" s="91"/>
      <c r="N13" s="81"/>
      <c r="O13" s="89">
        <v>14465.868995192997</v>
      </c>
      <c r="P13" s="81"/>
      <c r="Q13" s="90">
        <f t="shared" si="0"/>
        <v>1</v>
      </c>
      <c r="R13" s="90">
        <f>O13/'סכום נכסי הקרן'!$C$42</f>
        <v>0.16784578658132551</v>
      </c>
    </row>
    <row r="14" spans="2:53">
      <c r="B14" s="83" t="s">
        <v>23</v>
      </c>
      <c r="C14" s="81"/>
      <c r="D14" s="81"/>
      <c r="E14" s="81"/>
      <c r="F14" s="81"/>
      <c r="G14" s="81"/>
      <c r="H14" s="89">
        <v>14.944498725194471</v>
      </c>
      <c r="I14" s="81"/>
      <c r="J14" s="81"/>
      <c r="K14" s="90">
        <v>9.3695567378482038E-3</v>
      </c>
      <c r="L14" s="89"/>
      <c r="M14" s="91"/>
      <c r="N14" s="81"/>
      <c r="O14" s="89">
        <v>14465.868995192997</v>
      </c>
      <c r="P14" s="81"/>
      <c r="Q14" s="90">
        <f t="shared" si="0"/>
        <v>1</v>
      </c>
      <c r="R14" s="90">
        <f>O14/'סכום נכסי הקרן'!$C$42</f>
        <v>0.16784578658132551</v>
      </c>
    </row>
    <row r="15" spans="2:53">
      <c r="B15" s="84" t="s">
        <v>251</v>
      </c>
      <c r="C15" s="79" t="s">
        <v>252</v>
      </c>
      <c r="D15" s="92" t="s">
        <v>120</v>
      </c>
      <c r="E15" s="79" t="s">
        <v>253</v>
      </c>
      <c r="F15" s="79"/>
      <c r="G15" s="79"/>
      <c r="H15" s="86">
        <v>2.730000000000794</v>
      </c>
      <c r="I15" s="92" t="s">
        <v>164</v>
      </c>
      <c r="J15" s="93">
        <v>0.04</v>
      </c>
      <c r="K15" s="87">
        <v>-5.7999999999972882E-3</v>
      </c>
      <c r="L15" s="86">
        <v>346956.58472899994</v>
      </c>
      <c r="M15" s="88">
        <v>148.85</v>
      </c>
      <c r="N15" s="79"/>
      <c r="O15" s="86">
        <v>516.44485588299995</v>
      </c>
      <c r="P15" s="87">
        <v>2.2315467688079737E-5</v>
      </c>
      <c r="Q15" s="87">
        <f t="shared" si="0"/>
        <v>3.5700921669801822E-2</v>
      </c>
      <c r="R15" s="87">
        <f>O15/'סכום נכסי הקרן'!$C$42</f>
        <v>5.9922492793461754E-3</v>
      </c>
    </row>
    <row r="16" spans="2:53" ht="20.25">
      <c r="B16" s="84" t="s">
        <v>254</v>
      </c>
      <c r="C16" s="79" t="s">
        <v>255</v>
      </c>
      <c r="D16" s="92" t="s">
        <v>120</v>
      </c>
      <c r="E16" s="79" t="s">
        <v>253</v>
      </c>
      <c r="F16" s="79"/>
      <c r="G16" s="79"/>
      <c r="H16" s="86">
        <v>5.3599999999861918</v>
      </c>
      <c r="I16" s="92" t="s">
        <v>164</v>
      </c>
      <c r="J16" s="93">
        <v>0.04</v>
      </c>
      <c r="K16" s="87">
        <v>-2.999999999747946E-4</v>
      </c>
      <c r="L16" s="86">
        <v>118684.08996699998</v>
      </c>
      <c r="M16" s="88">
        <v>153.77000000000001</v>
      </c>
      <c r="N16" s="79"/>
      <c r="O16" s="86">
        <v>182.50052168199997</v>
      </c>
      <c r="P16" s="87">
        <v>1.1225954364019764E-5</v>
      </c>
      <c r="Q16" s="87">
        <f t="shared" si="0"/>
        <v>1.2615939059218968E-2</v>
      </c>
      <c r="R16" s="87">
        <f>O16/'סכום נכסי הקרן'!$C$42</f>
        <v>2.1175322148566755E-3</v>
      </c>
      <c r="AU16" s="4"/>
    </row>
    <row r="17" spans="2:48" ht="20.25">
      <c r="B17" s="84" t="s">
        <v>256</v>
      </c>
      <c r="C17" s="79" t="s">
        <v>257</v>
      </c>
      <c r="D17" s="92" t="s">
        <v>120</v>
      </c>
      <c r="E17" s="79" t="s">
        <v>253</v>
      </c>
      <c r="F17" s="79"/>
      <c r="G17" s="79"/>
      <c r="H17" s="86">
        <v>8.4200000000169535</v>
      </c>
      <c r="I17" s="92" t="s">
        <v>164</v>
      </c>
      <c r="J17" s="93">
        <v>7.4999999999999997E-3</v>
      </c>
      <c r="K17" s="87">
        <v>4.1000000000041784E-3</v>
      </c>
      <c r="L17" s="86">
        <v>320698.42646999995</v>
      </c>
      <c r="M17" s="88">
        <v>104.47</v>
      </c>
      <c r="N17" s="79"/>
      <c r="O17" s="86">
        <v>335.03365354599998</v>
      </c>
      <c r="P17" s="87">
        <v>3.0248019553313689E-5</v>
      </c>
      <c r="Q17" s="87">
        <f t="shared" si="0"/>
        <v>2.316028533490325E-2</v>
      </c>
      <c r="R17" s="87">
        <f>O17/'סכום נכסי הקרן'!$C$42</f>
        <v>3.887356309484774E-3</v>
      </c>
      <c r="AV17" s="4"/>
    </row>
    <row r="18" spans="2:48">
      <c r="B18" s="84" t="s">
        <v>258</v>
      </c>
      <c r="C18" s="79" t="s">
        <v>259</v>
      </c>
      <c r="D18" s="92" t="s">
        <v>120</v>
      </c>
      <c r="E18" s="79" t="s">
        <v>253</v>
      </c>
      <c r="F18" s="79"/>
      <c r="G18" s="79"/>
      <c r="H18" s="86">
        <v>13.809999999999642</v>
      </c>
      <c r="I18" s="92" t="s">
        <v>164</v>
      </c>
      <c r="J18" s="93">
        <v>0.04</v>
      </c>
      <c r="K18" s="87">
        <v>1.0499999999999838E-2</v>
      </c>
      <c r="L18" s="86">
        <v>3520199.2570499997</v>
      </c>
      <c r="M18" s="88">
        <v>177.18</v>
      </c>
      <c r="N18" s="79"/>
      <c r="O18" s="86">
        <v>6237.0889679619995</v>
      </c>
      <c r="P18" s="87">
        <v>2.1700686775838365E-4</v>
      </c>
      <c r="Q18" s="87">
        <f t="shared" si="0"/>
        <v>0.43115895561024242</v>
      </c>
      <c r="R18" s="87">
        <f>O18/'סכום נכסי הקרן'!$C$42</f>
        <v>7.2368214045983953E-2</v>
      </c>
      <c r="AU18" s="3"/>
    </row>
    <row r="19" spans="2:48">
      <c r="B19" s="84" t="s">
        <v>260</v>
      </c>
      <c r="C19" s="79" t="s">
        <v>261</v>
      </c>
      <c r="D19" s="92" t="s">
        <v>120</v>
      </c>
      <c r="E19" s="79" t="s">
        <v>253</v>
      </c>
      <c r="F19" s="79"/>
      <c r="G19" s="79"/>
      <c r="H19" s="86">
        <v>18.039999999996525</v>
      </c>
      <c r="I19" s="92" t="s">
        <v>164</v>
      </c>
      <c r="J19" s="93">
        <v>2.75E-2</v>
      </c>
      <c r="K19" s="87">
        <v>1.3000000000000001E-2</v>
      </c>
      <c r="L19" s="86">
        <v>1248520.8703179997</v>
      </c>
      <c r="M19" s="88">
        <v>138.25</v>
      </c>
      <c r="N19" s="79"/>
      <c r="O19" s="86">
        <v>1726.0801756999995</v>
      </c>
      <c r="P19" s="87">
        <v>7.0637405239708551E-5</v>
      </c>
      <c r="Q19" s="87">
        <f t="shared" si="0"/>
        <v>0.11932087704330623</v>
      </c>
      <c r="R19" s="87">
        <f>O19/'סכום נכסי הקרן'!$C$42</f>
        <v>2.0027506462907362E-2</v>
      </c>
      <c r="AV19" s="3"/>
    </row>
    <row r="20" spans="2:48">
      <c r="B20" s="84" t="s">
        <v>262</v>
      </c>
      <c r="C20" s="79" t="s">
        <v>263</v>
      </c>
      <c r="D20" s="92" t="s">
        <v>120</v>
      </c>
      <c r="E20" s="79" t="s">
        <v>253</v>
      </c>
      <c r="F20" s="79"/>
      <c r="G20" s="79"/>
      <c r="H20" s="86">
        <v>4.8500000000088503</v>
      </c>
      <c r="I20" s="92" t="s">
        <v>164</v>
      </c>
      <c r="J20" s="93">
        <v>1.7500000000000002E-2</v>
      </c>
      <c r="K20" s="87">
        <v>-1.6999999999855184E-3</v>
      </c>
      <c r="L20" s="86">
        <v>111178.20509999999</v>
      </c>
      <c r="M20" s="88">
        <v>111.8</v>
      </c>
      <c r="N20" s="79"/>
      <c r="O20" s="86">
        <v>124.29723245399998</v>
      </c>
      <c r="P20" s="87">
        <v>7.7632556413343122E-6</v>
      </c>
      <c r="Q20" s="87">
        <f t="shared" si="0"/>
        <v>8.592448369005962E-3</v>
      </c>
      <c r="R20" s="87">
        <f>O20/'סכום נכסי הקרן'!$C$42</f>
        <v>1.4422062551552332E-3</v>
      </c>
    </row>
    <row r="21" spans="2:48">
      <c r="B21" s="84" t="s">
        <v>264</v>
      </c>
      <c r="C21" s="79" t="s">
        <v>265</v>
      </c>
      <c r="D21" s="92" t="s">
        <v>120</v>
      </c>
      <c r="E21" s="79" t="s">
        <v>253</v>
      </c>
      <c r="F21" s="79"/>
      <c r="G21" s="79"/>
      <c r="H21" s="86">
        <v>1.0600000000009848</v>
      </c>
      <c r="I21" s="92" t="s">
        <v>164</v>
      </c>
      <c r="J21" s="93">
        <v>0.03</v>
      </c>
      <c r="K21" s="87">
        <v>-8.8999999999977257E-3</v>
      </c>
      <c r="L21" s="86">
        <v>446794.06346899993</v>
      </c>
      <c r="M21" s="88">
        <v>118.16</v>
      </c>
      <c r="N21" s="79"/>
      <c r="O21" s="86">
        <v>527.93184880799993</v>
      </c>
      <c r="P21" s="87">
        <v>2.9144586759362639E-5</v>
      </c>
      <c r="Q21" s="87">
        <f t="shared" si="0"/>
        <v>3.6494997223010348E-2</v>
      </c>
      <c r="R21" s="87">
        <f>O21/'סכום נכסי הקרן'!$C$42</f>
        <v>6.1255315151794625E-3</v>
      </c>
    </row>
    <row r="22" spans="2:48">
      <c r="B22" s="84" t="s">
        <v>266</v>
      </c>
      <c r="C22" s="79" t="s">
        <v>267</v>
      </c>
      <c r="D22" s="92" t="s">
        <v>120</v>
      </c>
      <c r="E22" s="79" t="s">
        <v>253</v>
      </c>
      <c r="F22" s="79"/>
      <c r="G22" s="79"/>
      <c r="H22" s="86">
        <v>2.0900000000003724</v>
      </c>
      <c r="I22" s="92" t="s">
        <v>164</v>
      </c>
      <c r="J22" s="93">
        <v>1E-3</v>
      </c>
      <c r="K22" s="87">
        <v>-6.8999999999930827E-3</v>
      </c>
      <c r="L22" s="86">
        <v>547997.69343999994</v>
      </c>
      <c r="M22" s="88">
        <v>102.87</v>
      </c>
      <c r="N22" s="79"/>
      <c r="O22" s="86">
        <v>563.72522333099994</v>
      </c>
      <c r="P22" s="87">
        <v>3.6158483659892662E-5</v>
      </c>
      <c r="Q22" s="87">
        <f t="shared" si="0"/>
        <v>3.8969330049810735E-2</v>
      </c>
      <c r="R22" s="87">
        <f>O22/'סכום נכסי הקרן'!$C$42</f>
        <v>6.5408378547577688E-3</v>
      </c>
    </row>
    <row r="23" spans="2:48">
      <c r="B23" s="84" t="s">
        <v>268</v>
      </c>
      <c r="C23" s="79" t="s">
        <v>269</v>
      </c>
      <c r="D23" s="92" t="s">
        <v>120</v>
      </c>
      <c r="E23" s="79" t="s">
        <v>253</v>
      </c>
      <c r="F23" s="79"/>
      <c r="G23" s="79"/>
      <c r="H23" s="86">
        <v>6.900000000023458</v>
      </c>
      <c r="I23" s="92" t="s">
        <v>164</v>
      </c>
      <c r="J23" s="93">
        <v>7.4999999999999997E-3</v>
      </c>
      <c r="K23" s="87">
        <v>1.7999999999906168E-3</v>
      </c>
      <c r="L23" s="86">
        <v>101114.34514099998</v>
      </c>
      <c r="M23" s="88">
        <v>105.4</v>
      </c>
      <c r="N23" s="79"/>
      <c r="O23" s="86">
        <v>106.57451894499999</v>
      </c>
      <c r="P23" s="87">
        <v>7.2549783286298649E-6</v>
      </c>
      <c r="Q23" s="87">
        <f t="shared" si="0"/>
        <v>7.3673084541561011E-3</v>
      </c>
      <c r="R23" s="87">
        <f>O23/'סכום נכסי הקרן'!$C$42</f>
        <v>1.2365716824750802E-3</v>
      </c>
    </row>
    <row r="24" spans="2:48">
      <c r="B24" s="84" t="s">
        <v>270</v>
      </c>
      <c r="C24" s="79" t="s">
        <v>271</v>
      </c>
      <c r="D24" s="92" t="s">
        <v>120</v>
      </c>
      <c r="E24" s="79" t="s">
        <v>253</v>
      </c>
      <c r="F24" s="79"/>
      <c r="G24" s="79"/>
      <c r="H24" s="86">
        <v>23.220000000000045</v>
      </c>
      <c r="I24" s="92" t="s">
        <v>164</v>
      </c>
      <c r="J24" s="93">
        <v>0.01</v>
      </c>
      <c r="K24" s="87">
        <v>1.5300000000000882E-2</v>
      </c>
      <c r="L24" s="86">
        <v>4291836.5402439991</v>
      </c>
      <c r="M24" s="88">
        <v>89.81</v>
      </c>
      <c r="N24" s="79"/>
      <c r="O24" s="86">
        <v>3854.4986974219992</v>
      </c>
      <c r="P24" s="87">
        <v>4.0968404541976881E-4</v>
      </c>
      <c r="Q24" s="87">
        <f t="shared" si="0"/>
        <v>0.26645469405971034</v>
      </c>
      <c r="R24" s="87">
        <f>O24/'סכום נכסי הקרן'!$C$42</f>
        <v>4.4723297712738523E-2</v>
      </c>
    </row>
    <row r="25" spans="2:48">
      <c r="B25" s="84" t="s">
        <v>272</v>
      </c>
      <c r="C25" s="79" t="s">
        <v>273</v>
      </c>
      <c r="D25" s="92" t="s">
        <v>120</v>
      </c>
      <c r="E25" s="79" t="s">
        <v>253</v>
      </c>
      <c r="F25" s="79"/>
      <c r="G25" s="79"/>
      <c r="H25" s="86">
        <v>3.8600000000013703</v>
      </c>
      <c r="I25" s="92" t="s">
        <v>164</v>
      </c>
      <c r="J25" s="93">
        <v>2.75E-2</v>
      </c>
      <c r="K25" s="87">
        <v>-3.6999999999931428E-3</v>
      </c>
      <c r="L25" s="86">
        <v>249353.13779399998</v>
      </c>
      <c r="M25" s="88">
        <v>116.98</v>
      </c>
      <c r="N25" s="79"/>
      <c r="O25" s="86">
        <v>291.69329945999999</v>
      </c>
      <c r="P25" s="87">
        <v>1.5038268416234249E-5</v>
      </c>
      <c r="Q25" s="87">
        <f t="shared" si="0"/>
        <v>2.0164243126833899E-2</v>
      </c>
      <c r="R25" s="87">
        <f>O25/'סכום נכסי הקרן'!$C$42</f>
        <v>3.3844832484405227E-3</v>
      </c>
    </row>
    <row r="26" spans="2:48">
      <c r="B26" s="85"/>
      <c r="C26" s="79"/>
      <c r="D26" s="79"/>
      <c r="E26" s="79"/>
      <c r="F26" s="79"/>
      <c r="G26" s="79"/>
      <c r="H26" s="79"/>
      <c r="I26" s="79"/>
      <c r="J26" s="79"/>
      <c r="K26" s="87"/>
      <c r="L26" s="86"/>
      <c r="M26" s="88"/>
      <c r="N26" s="79"/>
      <c r="O26" s="79"/>
      <c r="P26" s="79"/>
      <c r="Q26" s="87"/>
      <c r="R26" s="79"/>
    </row>
    <row r="27" spans="2:48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2:48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2:48">
      <c r="B29" s="94" t="s">
        <v>112</v>
      </c>
      <c r="C29" s="95"/>
      <c r="D29" s="95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2:48">
      <c r="B30" s="94" t="s">
        <v>230</v>
      </c>
      <c r="C30" s="95"/>
      <c r="D30" s="95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2:48">
      <c r="B31" s="199" t="s">
        <v>238</v>
      </c>
      <c r="C31" s="199"/>
      <c r="D31" s="199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2:48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2:18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2:18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2:18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2:18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2:18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2:18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</row>
    <row r="39" spans="2:18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</row>
    <row r="40" spans="2:18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</row>
    <row r="41" spans="2:18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</row>
    <row r="42" spans="2:18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</row>
    <row r="43" spans="2:18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</row>
    <row r="44" spans="2:18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</row>
    <row r="45" spans="2:18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2:18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2:18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2:18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2:18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2:18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2:18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2:18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2:18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</row>
    <row r="54" spans="2:18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</row>
    <row r="55" spans="2:18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</row>
    <row r="56" spans="2:18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</row>
    <row r="57" spans="2:18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</row>
    <row r="58" spans="2:18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2:18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2:18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2:18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2:18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  <row r="63" spans="2:18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2:18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2:18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2:18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2:18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2:1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2:18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2:18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2:18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2:18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2:18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2:18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2:18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2:18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2:18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2:18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2:18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2:18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2:18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2:18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2:18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  <row r="84" spans="2:18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</row>
    <row r="85" spans="2:18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2:18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</row>
    <row r="87" spans="2:18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</row>
    <row r="88" spans="2:18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</row>
    <row r="89" spans="2:18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</row>
    <row r="90" spans="2:18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2:18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</row>
    <row r="92" spans="2:18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</row>
    <row r="93" spans="2:18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</row>
    <row r="94" spans="2:18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</row>
    <row r="95" spans="2:18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</row>
    <row r="96" spans="2:18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</row>
    <row r="97" spans="2:18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</row>
    <row r="98" spans="2:18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</row>
    <row r="99" spans="2:18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</row>
    <row r="100" spans="2:18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</row>
    <row r="101" spans="2:18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</row>
    <row r="102" spans="2:18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</row>
    <row r="103" spans="2:18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</row>
    <row r="104" spans="2:18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</row>
    <row r="105" spans="2:18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</row>
    <row r="106" spans="2:18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2:18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</row>
    <row r="108" spans="2:18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</row>
    <row r="109" spans="2:18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</row>
    <row r="110" spans="2:18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</row>
    <row r="111" spans="2:18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</row>
    <row r="112" spans="2:18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</row>
    <row r="113" spans="2:18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</row>
    <row r="114" spans="2:18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</row>
    <row r="115" spans="2:18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</row>
    <row r="116" spans="2:18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</row>
    <row r="117" spans="2:18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</row>
    <row r="118" spans="2:18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</row>
    <row r="119" spans="2:18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</row>
    <row r="120" spans="2:18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</row>
    <row r="121" spans="2:18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</row>
    <row r="122" spans="2:18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</row>
    <row r="123" spans="2:18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2:18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</row>
    <row r="125" spans="2:18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5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179</v>
      </c>
      <c r="C1" s="77" t="s" vm="1">
        <v>248</v>
      </c>
    </row>
    <row r="2" spans="2:67">
      <c r="B2" s="56" t="s">
        <v>178</v>
      </c>
      <c r="C2" s="77" t="s">
        <v>249</v>
      </c>
    </row>
    <row r="3" spans="2:67">
      <c r="B3" s="56" t="s">
        <v>180</v>
      </c>
      <c r="C3" s="77" t="s">
        <v>250</v>
      </c>
    </row>
    <row r="4" spans="2:67">
      <c r="B4" s="56" t="s">
        <v>181</v>
      </c>
      <c r="C4" s="77">
        <v>8602</v>
      </c>
    </row>
    <row r="6" spans="2:67" ht="26.25" customHeight="1">
      <c r="B6" s="196" t="s">
        <v>209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1"/>
      <c r="BO6" s="3"/>
    </row>
    <row r="7" spans="2:67" ht="26.25" customHeight="1">
      <c r="B7" s="196" t="s">
        <v>87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1"/>
      <c r="AZ7" s="43"/>
      <c r="BJ7" s="3"/>
      <c r="BO7" s="3"/>
    </row>
    <row r="8" spans="2:67" s="3" customFormat="1" ht="78.75">
      <c r="B8" s="37" t="s">
        <v>115</v>
      </c>
      <c r="C8" s="13" t="s">
        <v>43</v>
      </c>
      <c r="D8" s="13" t="s">
        <v>119</v>
      </c>
      <c r="E8" s="13" t="s">
        <v>225</v>
      </c>
      <c r="F8" s="13" t="s">
        <v>117</v>
      </c>
      <c r="G8" s="13" t="s">
        <v>61</v>
      </c>
      <c r="H8" s="13" t="s">
        <v>15</v>
      </c>
      <c r="I8" s="13" t="s">
        <v>62</v>
      </c>
      <c r="J8" s="13" t="s">
        <v>102</v>
      </c>
      <c r="K8" s="13" t="s">
        <v>18</v>
      </c>
      <c r="L8" s="13" t="s">
        <v>101</v>
      </c>
      <c r="M8" s="13" t="s">
        <v>17</v>
      </c>
      <c r="N8" s="13" t="s">
        <v>19</v>
      </c>
      <c r="O8" s="13" t="s">
        <v>232</v>
      </c>
      <c r="P8" s="13" t="s">
        <v>231</v>
      </c>
      <c r="Q8" s="13" t="s">
        <v>60</v>
      </c>
      <c r="R8" s="13" t="s">
        <v>57</v>
      </c>
      <c r="S8" s="13" t="s">
        <v>182</v>
      </c>
      <c r="T8" s="38" t="s">
        <v>184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239</v>
      </c>
      <c r="P9" s="16"/>
      <c r="Q9" s="16" t="s">
        <v>235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113</v>
      </c>
      <c r="R10" s="19" t="s">
        <v>114</v>
      </c>
      <c r="S10" s="45" t="s">
        <v>185</v>
      </c>
      <c r="T10" s="72" t="s">
        <v>226</v>
      </c>
      <c r="U10" s="5"/>
      <c r="BJ10" s="1"/>
      <c r="BK10" s="3"/>
      <c r="BL10" s="1"/>
      <c r="BO10" s="1"/>
    </row>
    <row r="11" spans="2:67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5"/>
      <c r="BJ11" s="1"/>
      <c r="BK11" s="3"/>
      <c r="BL11" s="1"/>
      <c r="BO11" s="1"/>
    </row>
    <row r="12" spans="2:67" ht="20.25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BK12" s="4"/>
    </row>
    <row r="13" spans="2:67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</row>
    <row r="14" spans="2:67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67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67" ht="20.2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BJ16" s="4"/>
    </row>
    <row r="17" spans="2:20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  <row r="34" spans="2:20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</row>
    <row r="35" spans="2:20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</row>
    <row r="36" spans="2:20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</row>
    <row r="37" spans="2:20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</row>
    <row r="38" spans="2:20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</row>
    <row r="39" spans="2:20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  <row r="40" spans="2:20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</row>
    <row r="41" spans="2:20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</row>
    <row r="42" spans="2:20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</row>
    <row r="43" spans="2:20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</row>
    <row r="44" spans="2:20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r="45" spans="2:20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</row>
    <row r="46" spans="2:20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</row>
    <row r="47" spans="2:20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</row>
    <row r="48" spans="2:20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</row>
    <row r="49" spans="2:20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</row>
    <row r="50" spans="2:20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</row>
    <row r="51" spans="2:20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</row>
    <row r="52" spans="2:20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</row>
    <row r="53" spans="2:20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</row>
    <row r="54" spans="2:20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</row>
    <row r="56" spans="2:20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</row>
    <row r="57" spans="2:20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</row>
    <row r="58" spans="2:20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2:20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2:20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  <row r="61" spans="2:20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</row>
    <row r="62" spans="2:20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</row>
    <row r="63" spans="2:20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</row>
    <row r="64" spans="2:20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</row>
    <row r="65" spans="2:20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</row>
    <row r="66" spans="2:20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</row>
    <row r="67" spans="2:20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</row>
    <row r="68" spans="2:20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</row>
    <row r="69" spans="2:20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</row>
    <row r="70" spans="2:20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</row>
    <row r="71" spans="2:20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</row>
    <row r="72" spans="2:20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</row>
    <row r="73" spans="2:20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</row>
    <row r="74" spans="2:20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</row>
    <row r="75" spans="2:20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</row>
    <row r="76" spans="2:20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</row>
    <row r="77" spans="2:20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</row>
    <row r="78" spans="2:20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</row>
    <row r="79" spans="2:20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</row>
    <row r="80" spans="2:20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</row>
    <row r="81" spans="2:20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</row>
    <row r="82" spans="2:20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</row>
    <row r="83" spans="2:20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</row>
    <row r="84" spans="2:20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</row>
    <row r="85" spans="2:20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</row>
    <row r="86" spans="2:20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</row>
    <row r="87" spans="2:20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</row>
    <row r="88" spans="2:20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</row>
    <row r="89" spans="2:20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</row>
    <row r="90" spans="2:20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</row>
    <row r="91" spans="2:20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</row>
    <row r="92" spans="2:20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</row>
    <row r="93" spans="2:20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</row>
    <row r="94" spans="2:20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</row>
    <row r="95" spans="2:20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</row>
    <row r="96" spans="2:20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</row>
    <row r="97" spans="2:20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</row>
    <row r="98" spans="2:20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</row>
    <row r="99" spans="2:20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</row>
    <row r="100" spans="2:20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</row>
    <row r="101" spans="2:20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</row>
    <row r="102" spans="2:20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</row>
    <row r="103" spans="2:20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</row>
    <row r="104" spans="2:20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</row>
    <row r="105" spans="2:20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</row>
    <row r="106" spans="2:20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</row>
    <row r="107" spans="2:20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</row>
    <row r="108" spans="2:20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</row>
    <row r="109" spans="2:20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</row>
    <row r="110" spans="2:20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G829"/>
  <sheetViews>
    <sheetView rightToLeft="1" zoomScale="90" zoomScaleNormal="90" workbookViewId="0">
      <selection activeCell="A11" sqref="A11:XFD394"/>
    </sheetView>
  </sheetViews>
  <sheetFormatPr defaultColWidth="9.140625" defaultRowHeight="18"/>
  <cols>
    <col min="1" max="1" width="6.28515625" style="1" customWidth="1"/>
    <col min="2" max="2" width="32.1406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6" t="s">
        <v>179</v>
      </c>
      <c r="C1" s="77" t="s" vm="1">
        <v>248</v>
      </c>
    </row>
    <row r="2" spans="2:59">
      <c r="B2" s="56" t="s">
        <v>178</v>
      </c>
      <c r="C2" s="77" t="s">
        <v>249</v>
      </c>
    </row>
    <row r="3" spans="2:59">
      <c r="B3" s="56" t="s">
        <v>180</v>
      </c>
      <c r="C3" s="77" t="s">
        <v>250</v>
      </c>
    </row>
    <row r="4" spans="2:59">
      <c r="B4" s="56" t="s">
        <v>181</v>
      </c>
      <c r="C4" s="77">
        <v>8602</v>
      </c>
    </row>
    <row r="6" spans="2:59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4"/>
    </row>
    <row r="7" spans="2:59" ht="26.25" customHeight="1">
      <c r="B7" s="202" t="s">
        <v>88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4"/>
      <c r="BG7" s="3"/>
    </row>
    <row r="8" spans="2:59" s="3" customFormat="1" ht="78.75">
      <c r="B8" s="22" t="s">
        <v>115</v>
      </c>
      <c r="C8" s="30" t="s">
        <v>43</v>
      </c>
      <c r="D8" s="30" t="s">
        <v>119</v>
      </c>
      <c r="E8" s="30" t="s">
        <v>225</v>
      </c>
      <c r="F8" s="30" t="s">
        <v>117</v>
      </c>
      <c r="G8" s="30" t="s">
        <v>61</v>
      </c>
      <c r="H8" s="30" t="s">
        <v>15</v>
      </c>
      <c r="I8" s="30" t="s">
        <v>62</v>
      </c>
      <c r="J8" s="30" t="s">
        <v>102</v>
      </c>
      <c r="K8" s="30" t="s">
        <v>18</v>
      </c>
      <c r="L8" s="30" t="s">
        <v>101</v>
      </c>
      <c r="M8" s="30" t="s">
        <v>17</v>
      </c>
      <c r="N8" s="30" t="s">
        <v>19</v>
      </c>
      <c r="O8" s="13" t="s">
        <v>232</v>
      </c>
      <c r="P8" s="30" t="s">
        <v>231</v>
      </c>
      <c r="Q8" s="30" t="s">
        <v>246</v>
      </c>
      <c r="R8" s="30" t="s">
        <v>60</v>
      </c>
      <c r="S8" s="13" t="s">
        <v>57</v>
      </c>
      <c r="T8" s="30" t="s">
        <v>182</v>
      </c>
      <c r="U8" s="14" t="s">
        <v>184</v>
      </c>
      <c r="BC8" s="1"/>
      <c r="BD8" s="1"/>
    </row>
    <row r="9" spans="2:59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239</v>
      </c>
      <c r="P9" s="32"/>
      <c r="Q9" s="16" t="s">
        <v>235</v>
      </c>
      <c r="R9" s="32" t="s">
        <v>235</v>
      </c>
      <c r="S9" s="16" t="s">
        <v>20</v>
      </c>
      <c r="T9" s="32" t="s">
        <v>235</v>
      </c>
      <c r="U9" s="17" t="s">
        <v>20</v>
      </c>
      <c r="BB9" s="1"/>
      <c r="BC9" s="1"/>
      <c r="BD9" s="1"/>
      <c r="BG9" s="4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113</v>
      </c>
      <c r="R10" s="19" t="s">
        <v>114</v>
      </c>
      <c r="S10" s="19" t="s">
        <v>185</v>
      </c>
      <c r="T10" s="20" t="s">
        <v>226</v>
      </c>
      <c r="U10" s="20" t="s">
        <v>241</v>
      </c>
      <c r="BB10" s="1"/>
      <c r="BC10" s="3"/>
      <c r="BD10" s="1"/>
    </row>
    <row r="11" spans="2:59" s="134" customFormat="1" ht="18" customHeight="1">
      <c r="B11" s="96" t="s">
        <v>32</v>
      </c>
      <c r="C11" s="97"/>
      <c r="D11" s="97"/>
      <c r="E11" s="97"/>
      <c r="F11" s="97"/>
      <c r="G11" s="97"/>
      <c r="H11" s="97"/>
      <c r="I11" s="97"/>
      <c r="J11" s="97"/>
      <c r="K11" s="99">
        <v>4.3979108359293946</v>
      </c>
      <c r="L11" s="97"/>
      <c r="M11" s="97"/>
      <c r="N11" s="100">
        <v>3.4193972242617394E-2</v>
      </c>
      <c r="O11" s="99"/>
      <c r="P11" s="101"/>
      <c r="Q11" s="99">
        <f>Q12</f>
        <v>1.3647699999999998</v>
      </c>
      <c r="R11" s="99">
        <f>R12</f>
        <v>2404.5263299999997</v>
      </c>
      <c r="S11" s="97"/>
      <c r="T11" s="102">
        <f>R11/$R$11</f>
        <v>1</v>
      </c>
      <c r="U11" s="102">
        <f>R11/'סכום נכסי הקרן'!$C$42</f>
        <v>2.7899437866364649E-2</v>
      </c>
      <c r="BB11" s="133"/>
      <c r="BC11" s="135"/>
      <c r="BD11" s="133"/>
      <c r="BG11" s="133"/>
    </row>
    <row r="12" spans="2:59" s="133" customFormat="1">
      <c r="B12" s="80" t="s">
        <v>229</v>
      </c>
      <c r="C12" s="81"/>
      <c r="D12" s="81"/>
      <c r="E12" s="81"/>
      <c r="F12" s="81"/>
      <c r="G12" s="81"/>
      <c r="H12" s="81"/>
      <c r="I12" s="81"/>
      <c r="J12" s="81"/>
      <c r="K12" s="89">
        <v>4.3979108359293946</v>
      </c>
      <c r="L12" s="81"/>
      <c r="M12" s="81"/>
      <c r="N12" s="103">
        <v>3.4193972242617388E-2</v>
      </c>
      <c r="O12" s="89"/>
      <c r="P12" s="91"/>
      <c r="Q12" s="89">
        <f>Q13+Q132</f>
        <v>1.3647699999999998</v>
      </c>
      <c r="R12" s="89">
        <f>R13+R132+R191</f>
        <v>2404.5263299999997</v>
      </c>
      <c r="S12" s="81"/>
      <c r="T12" s="90">
        <f t="shared" ref="T12:T74" si="0">R12/$R$11</f>
        <v>1</v>
      </c>
      <c r="U12" s="90">
        <f>R12/'סכום נכסי הקרן'!$C$42</f>
        <v>2.7899437866364649E-2</v>
      </c>
      <c r="BC12" s="135"/>
    </row>
    <row r="13" spans="2:59" s="133" customFormat="1" ht="20.25">
      <c r="B13" s="98" t="s">
        <v>31</v>
      </c>
      <c r="C13" s="81"/>
      <c r="D13" s="81"/>
      <c r="E13" s="81"/>
      <c r="F13" s="81"/>
      <c r="G13" s="81"/>
      <c r="H13" s="81"/>
      <c r="I13" s="81"/>
      <c r="J13" s="81"/>
      <c r="K13" s="89">
        <v>4.418028208448046</v>
      </c>
      <c r="L13" s="81"/>
      <c r="M13" s="81"/>
      <c r="N13" s="103">
        <v>3.5384970406898322E-2</v>
      </c>
      <c r="O13" s="89"/>
      <c r="P13" s="91"/>
      <c r="Q13" s="89">
        <f>SUM(Q14:Q130)</f>
        <v>1.2212799999999999</v>
      </c>
      <c r="R13" s="89">
        <f>SUM(R14:R130)</f>
        <v>1947.9758099999999</v>
      </c>
      <c r="S13" s="81"/>
      <c r="T13" s="90">
        <f t="shared" si="0"/>
        <v>0.81012870838474049</v>
      </c>
      <c r="U13" s="90">
        <f>R13/'סכום נכסי הקרן'!$C$42</f>
        <v>2.2602135563338312E-2</v>
      </c>
      <c r="BC13" s="134"/>
    </row>
    <row r="14" spans="2:59" s="133" customFormat="1">
      <c r="B14" s="85" t="s">
        <v>279</v>
      </c>
      <c r="C14" s="79" t="s">
        <v>280</v>
      </c>
      <c r="D14" s="92" t="s">
        <v>120</v>
      </c>
      <c r="E14" s="92" t="s">
        <v>276</v>
      </c>
      <c r="F14" s="79" t="s">
        <v>281</v>
      </c>
      <c r="G14" s="92" t="s">
        <v>282</v>
      </c>
      <c r="H14" s="79" t="s">
        <v>277</v>
      </c>
      <c r="I14" s="79" t="s">
        <v>160</v>
      </c>
      <c r="J14" s="79"/>
      <c r="K14" s="86">
        <v>6.580000000000001</v>
      </c>
      <c r="L14" s="92" t="s">
        <v>164</v>
      </c>
      <c r="M14" s="93">
        <v>8.3000000000000001E-3</v>
      </c>
      <c r="N14" s="93">
        <v>7.7000000000000002E-3</v>
      </c>
      <c r="O14" s="86">
        <v>16934.999999999996</v>
      </c>
      <c r="P14" s="88">
        <v>100.83</v>
      </c>
      <c r="Q14" s="79"/>
      <c r="R14" s="86">
        <v>17.075569999999995</v>
      </c>
      <c r="S14" s="87">
        <v>1.3169047489443764E-5</v>
      </c>
      <c r="T14" s="87">
        <f t="shared" si="0"/>
        <v>7.1014277477260968E-3</v>
      </c>
      <c r="U14" s="87">
        <f>R14/'סכום נכסי הקרן'!$C$42</f>
        <v>1.981258422101621E-4</v>
      </c>
    </row>
    <row r="15" spans="2:59" s="133" customFormat="1">
      <c r="B15" s="85" t="s">
        <v>283</v>
      </c>
      <c r="C15" s="79" t="s">
        <v>284</v>
      </c>
      <c r="D15" s="92" t="s">
        <v>120</v>
      </c>
      <c r="E15" s="92" t="s">
        <v>276</v>
      </c>
      <c r="F15" s="79" t="s">
        <v>285</v>
      </c>
      <c r="G15" s="92" t="s">
        <v>282</v>
      </c>
      <c r="H15" s="79" t="s">
        <v>277</v>
      </c>
      <c r="I15" s="79" t="s">
        <v>160</v>
      </c>
      <c r="J15" s="79"/>
      <c r="K15" s="86">
        <v>2.7399999999999993</v>
      </c>
      <c r="L15" s="92" t="s">
        <v>164</v>
      </c>
      <c r="M15" s="93">
        <v>0.04</v>
      </c>
      <c r="N15" s="93">
        <v>-1.2999999999999997E-3</v>
      </c>
      <c r="O15" s="86">
        <v>18729.999999999996</v>
      </c>
      <c r="P15" s="88">
        <v>114.32</v>
      </c>
      <c r="Q15" s="79"/>
      <c r="R15" s="86">
        <v>21.412130000000001</v>
      </c>
      <c r="S15" s="87">
        <v>9.0409017539252844E-6</v>
      </c>
      <c r="T15" s="87">
        <f t="shared" si="0"/>
        <v>8.9049264018664347E-3</v>
      </c>
      <c r="U15" s="87">
        <f>R15/'סכום נכסי הקרן'!$C$42</f>
        <v>2.484424408534227E-4</v>
      </c>
    </row>
    <row r="16" spans="2:59" s="133" customFormat="1" ht="20.25">
      <c r="B16" s="85" t="s">
        <v>286</v>
      </c>
      <c r="C16" s="79" t="s">
        <v>287</v>
      </c>
      <c r="D16" s="92" t="s">
        <v>120</v>
      </c>
      <c r="E16" s="92" t="s">
        <v>276</v>
      </c>
      <c r="F16" s="79" t="s">
        <v>285</v>
      </c>
      <c r="G16" s="92" t="s">
        <v>282</v>
      </c>
      <c r="H16" s="79" t="s">
        <v>277</v>
      </c>
      <c r="I16" s="79" t="s">
        <v>160</v>
      </c>
      <c r="J16" s="79"/>
      <c r="K16" s="86">
        <v>3.9400000000000004</v>
      </c>
      <c r="L16" s="92" t="s">
        <v>164</v>
      </c>
      <c r="M16" s="93">
        <v>9.8999999999999991E-3</v>
      </c>
      <c r="N16" s="93">
        <v>2.2000000000000001E-3</v>
      </c>
      <c r="O16" s="86">
        <v>35251.999999999993</v>
      </c>
      <c r="P16" s="88">
        <v>104.2</v>
      </c>
      <c r="Q16" s="79"/>
      <c r="R16" s="86">
        <v>36.732589999999988</v>
      </c>
      <c r="S16" s="87">
        <v>1.1696573911185402E-5</v>
      </c>
      <c r="T16" s="87">
        <f t="shared" si="0"/>
        <v>1.5276434922631931E-2</v>
      </c>
      <c r="U16" s="87">
        <f>R16/'סכום נכסי הקרן'!$C$42</f>
        <v>4.2620394694353265E-4</v>
      </c>
      <c r="BB16" s="134"/>
    </row>
    <row r="17" spans="2:54" s="133" customFormat="1">
      <c r="B17" s="85" t="s">
        <v>288</v>
      </c>
      <c r="C17" s="79" t="s">
        <v>289</v>
      </c>
      <c r="D17" s="92" t="s">
        <v>120</v>
      </c>
      <c r="E17" s="92" t="s">
        <v>276</v>
      </c>
      <c r="F17" s="79" t="s">
        <v>285</v>
      </c>
      <c r="G17" s="92" t="s">
        <v>282</v>
      </c>
      <c r="H17" s="79" t="s">
        <v>277</v>
      </c>
      <c r="I17" s="79" t="s">
        <v>160</v>
      </c>
      <c r="J17" s="79"/>
      <c r="K17" s="86">
        <v>5.88</v>
      </c>
      <c r="L17" s="92" t="s">
        <v>164</v>
      </c>
      <c r="M17" s="93">
        <v>8.6E-3</v>
      </c>
      <c r="N17" s="93">
        <v>7.2000000000000007E-3</v>
      </c>
      <c r="O17" s="86">
        <v>30999.999999999996</v>
      </c>
      <c r="P17" s="88">
        <v>102.01</v>
      </c>
      <c r="Q17" s="79"/>
      <c r="R17" s="86">
        <v>31.623099999999994</v>
      </c>
      <c r="S17" s="87">
        <v>1.2393302659242943E-5</v>
      </c>
      <c r="T17" s="87">
        <f t="shared" si="0"/>
        <v>1.3151488343236399E-2</v>
      </c>
      <c r="U17" s="87">
        <f>R17/'סכום נכסי הקרן'!$C$42</f>
        <v>3.6691913188234288E-4</v>
      </c>
    </row>
    <row r="18" spans="2:54" s="133" customFormat="1">
      <c r="B18" s="85" t="s">
        <v>290</v>
      </c>
      <c r="C18" s="79" t="s">
        <v>291</v>
      </c>
      <c r="D18" s="92" t="s">
        <v>120</v>
      </c>
      <c r="E18" s="92" t="s">
        <v>276</v>
      </c>
      <c r="F18" s="79" t="s">
        <v>285</v>
      </c>
      <c r="G18" s="92" t="s">
        <v>282</v>
      </c>
      <c r="H18" s="79" t="s">
        <v>277</v>
      </c>
      <c r="I18" s="79" t="s">
        <v>160</v>
      </c>
      <c r="J18" s="79"/>
      <c r="K18" s="86">
        <v>11.18</v>
      </c>
      <c r="L18" s="92" t="s">
        <v>164</v>
      </c>
      <c r="M18" s="93">
        <v>9.8999999999999991E-3</v>
      </c>
      <c r="N18" s="93">
        <v>8.0999999999999996E-3</v>
      </c>
      <c r="O18" s="86">
        <v>13530.999999999998</v>
      </c>
      <c r="P18" s="88">
        <v>102.15</v>
      </c>
      <c r="Q18" s="79"/>
      <c r="R18" s="86">
        <v>13.821919999999999</v>
      </c>
      <c r="S18" s="87">
        <v>1.9276933356317676E-5</v>
      </c>
      <c r="T18" s="87">
        <f t="shared" si="0"/>
        <v>5.7482922218614263E-3</v>
      </c>
      <c r="U18" s="87">
        <f>R18/'סכום נכסי הקרן'!$C$42</f>
        <v>1.6037412168153005E-4</v>
      </c>
      <c r="BB18" s="135"/>
    </row>
    <row r="19" spans="2:54" s="133" customFormat="1">
      <c r="B19" s="85" t="s">
        <v>292</v>
      </c>
      <c r="C19" s="79" t="s">
        <v>293</v>
      </c>
      <c r="D19" s="92" t="s">
        <v>120</v>
      </c>
      <c r="E19" s="92" t="s">
        <v>276</v>
      </c>
      <c r="F19" s="79" t="s">
        <v>285</v>
      </c>
      <c r="G19" s="92" t="s">
        <v>282</v>
      </c>
      <c r="H19" s="79" t="s">
        <v>277</v>
      </c>
      <c r="I19" s="79" t="s">
        <v>160</v>
      </c>
      <c r="J19" s="79"/>
      <c r="K19" s="86">
        <v>0.3199999999999999</v>
      </c>
      <c r="L19" s="92" t="s">
        <v>164</v>
      </c>
      <c r="M19" s="93">
        <v>2.58E-2</v>
      </c>
      <c r="N19" s="93">
        <v>5.9999999999999984E-4</v>
      </c>
      <c r="O19" s="86">
        <v>19845.999999999996</v>
      </c>
      <c r="P19" s="88">
        <v>106.12</v>
      </c>
      <c r="Q19" s="79"/>
      <c r="R19" s="86">
        <v>21.060580000000002</v>
      </c>
      <c r="S19" s="87">
        <v>7.2867088242756142E-6</v>
      </c>
      <c r="T19" s="87">
        <f t="shared" si="0"/>
        <v>8.7587229706068571E-3</v>
      </c>
      <c r="U19" s="87">
        <f>R19/'סכום נכסי הקרן'!$C$42</f>
        <v>2.4436344730714683E-4</v>
      </c>
    </row>
    <row r="20" spans="2:54" s="133" customFormat="1">
      <c r="B20" s="85" t="s">
        <v>294</v>
      </c>
      <c r="C20" s="79" t="s">
        <v>295</v>
      </c>
      <c r="D20" s="92" t="s">
        <v>120</v>
      </c>
      <c r="E20" s="92" t="s">
        <v>276</v>
      </c>
      <c r="F20" s="79" t="s">
        <v>285</v>
      </c>
      <c r="G20" s="92" t="s">
        <v>282</v>
      </c>
      <c r="H20" s="79" t="s">
        <v>277</v>
      </c>
      <c r="I20" s="79" t="s">
        <v>160</v>
      </c>
      <c r="J20" s="79"/>
      <c r="K20" s="86">
        <v>1.9499999999999993</v>
      </c>
      <c r="L20" s="92" t="s">
        <v>164</v>
      </c>
      <c r="M20" s="93">
        <v>4.0999999999999995E-3</v>
      </c>
      <c r="N20" s="93">
        <v>-1.7999999999999993E-3</v>
      </c>
      <c r="O20" s="86">
        <v>8571.9999999999982</v>
      </c>
      <c r="P20" s="88">
        <v>101.06</v>
      </c>
      <c r="Q20" s="79"/>
      <c r="R20" s="86">
        <v>8.6628700000000016</v>
      </c>
      <c r="S20" s="87">
        <v>6.9530681736280911E-6</v>
      </c>
      <c r="T20" s="87">
        <f t="shared" si="0"/>
        <v>3.6027345144521677E-3</v>
      </c>
      <c r="U20" s="87">
        <f>R20/'סכום נכסי הקרן'!$C$42</f>
        <v>1.0051426773496566E-4</v>
      </c>
    </row>
    <row r="21" spans="2:54" s="133" customFormat="1">
      <c r="B21" s="85" t="s">
        <v>296</v>
      </c>
      <c r="C21" s="79" t="s">
        <v>297</v>
      </c>
      <c r="D21" s="92" t="s">
        <v>120</v>
      </c>
      <c r="E21" s="92" t="s">
        <v>276</v>
      </c>
      <c r="F21" s="79" t="s">
        <v>285</v>
      </c>
      <c r="G21" s="92" t="s">
        <v>282</v>
      </c>
      <c r="H21" s="79" t="s">
        <v>277</v>
      </c>
      <c r="I21" s="79" t="s">
        <v>160</v>
      </c>
      <c r="J21" s="79"/>
      <c r="K21" s="86">
        <v>1.3400000000000003</v>
      </c>
      <c r="L21" s="92" t="s">
        <v>164</v>
      </c>
      <c r="M21" s="93">
        <v>6.4000000000000003E-3</v>
      </c>
      <c r="N21" s="93">
        <v>-3.3999999999999998E-3</v>
      </c>
      <c r="O21" s="86">
        <v>25655.999999999996</v>
      </c>
      <c r="P21" s="88">
        <v>101.93</v>
      </c>
      <c r="Q21" s="79"/>
      <c r="R21" s="86">
        <v>26.151139999999995</v>
      </c>
      <c r="S21" s="87">
        <v>8.1445162764932466E-6</v>
      </c>
      <c r="T21" s="87">
        <f t="shared" si="0"/>
        <v>1.087579689759521E-2</v>
      </c>
      <c r="U21" s="87">
        <f>R21/'סכום נכסי הקרן'!$C$42</f>
        <v>3.0342861979165898E-4</v>
      </c>
    </row>
    <row r="22" spans="2:54" s="133" customFormat="1">
      <c r="B22" s="85" t="s">
        <v>298</v>
      </c>
      <c r="C22" s="79" t="s">
        <v>299</v>
      </c>
      <c r="D22" s="92" t="s">
        <v>120</v>
      </c>
      <c r="E22" s="92" t="s">
        <v>276</v>
      </c>
      <c r="F22" s="79" t="s">
        <v>300</v>
      </c>
      <c r="G22" s="92" t="s">
        <v>282</v>
      </c>
      <c r="H22" s="79" t="s">
        <v>277</v>
      </c>
      <c r="I22" s="79" t="s">
        <v>160</v>
      </c>
      <c r="J22" s="79"/>
      <c r="K22" s="86">
        <v>3.5799999999999996</v>
      </c>
      <c r="L22" s="92" t="s">
        <v>164</v>
      </c>
      <c r="M22" s="93">
        <v>0.05</v>
      </c>
      <c r="N22" s="93">
        <v>1.2000000000000001E-3</v>
      </c>
      <c r="O22" s="86">
        <v>52853.999999999993</v>
      </c>
      <c r="P22" s="88">
        <v>123.62</v>
      </c>
      <c r="Q22" s="79"/>
      <c r="R22" s="86">
        <v>65.338099999999997</v>
      </c>
      <c r="S22" s="87">
        <v>1.6770492006141625E-5</v>
      </c>
      <c r="T22" s="87">
        <f t="shared" si="0"/>
        <v>2.717296092157993E-2</v>
      </c>
      <c r="U22" s="87">
        <f>R22/'סכום נכסי הקרן'!$C$42</f>
        <v>7.5811033487677398E-4</v>
      </c>
    </row>
    <row r="23" spans="2:54" s="133" customFormat="1">
      <c r="B23" s="85" t="s">
        <v>301</v>
      </c>
      <c r="C23" s="79" t="s">
        <v>302</v>
      </c>
      <c r="D23" s="92" t="s">
        <v>120</v>
      </c>
      <c r="E23" s="92" t="s">
        <v>276</v>
      </c>
      <c r="F23" s="79" t="s">
        <v>300</v>
      </c>
      <c r="G23" s="92" t="s">
        <v>282</v>
      </c>
      <c r="H23" s="79" t="s">
        <v>277</v>
      </c>
      <c r="I23" s="79" t="s">
        <v>160</v>
      </c>
      <c r="J23" s="79"/>
      <c r="K23" s="86">
        <v>2.48</v>
      </c>
      <c r="L23" s="92" t="s">
        <v>164</v>
      </c>
      <c r="M23" s="93">
        <v>6.9999999999999993E-3</v>
      </c>
      <c r="N23" s="93">
        <v>-1.4000000000000002E-3</v>
      </c>
      <c r="O23" s="86">
        <v>5569.1599999999989</v>
      </c>
      <c r="P23" s="88">
        <v>104.3</v>
      </c>
      <c r="Q23" s="79"/>
      <c r="R23" s="86">
        <v>5.8086199999999986</v>
      </c>
      <c r="S23" s="87">
        <v>1.5667458147370249E-6</v>
      </c>
      <c r="T23" s="87">
        <f t="shared" si="0"/>
        <v>2.4157023890855043E-3</v>
      </c>
      <c r="U23" s="87">
        <f>R23/'סכום נכסי הקרן'!$C$42</f>
        <v>6.7396738707919666E-5</v>
      </c>
    </row>
    <row r="24" spans="2:54" s="133" customFormat="1">
      <c r="B24" s="85" t="s">
        <v>303</v>
      </c>
      <c r="C24" s="79" t="s">
        <v>304</v>
      </c>
      <c r="D24" s="92" t="s">
        <v>120</v>
      </c>
      <c r="E24" s="92" t="s">
        <v>276</v>
      </c>
      <c r="F24" s="79" t="s">
        <v>300</v>
      </c>
      <c r="G24" s="92" t="s">
        <v>282</v>
      </c>
      <c r="H24" s="79" t="s">
        <v>277</v>
      </c>
      <c r="I24" s="79" t="s">
        <v>160</v>
      </c>
      <c r="J24" s="79"/>
      <c r="K24" s="86">
        <v>5</v>
      </c>
      <c r="L24" s="92" t="s">
        <v>164</v>
      </c>
      <c r="M24" s="93">
        <v>6.0000000000000001E-3</v>
      </c>
      <c r="N24" s="93">
        <v>5.3000000000000018E-3</v>
      </c>
      <c r="O24" s="86">
        <v>986.99999999999989</v>
      </c>
      <c r="P24" s="88">
        <v>101.6</v>
      </c>
      <c r="Q24" s="79"/>
      <c r="R24" s="86">
        <v>1.0027899999999998</v>
      </c>
      <c r="S24" s="87">
        <v>4.4376603144129539E-7</v>
      </c>
      <c r="T24" s="87">
        <f t="shared" si="0"/>
        <v>4.1704263641812562E-4</v>
      </c>
      <c r="U24" s="87">
        <f>R24/'סכום נכסי הקרן'!$C$42</f>
        <v>1.1635255122372399E-5</v>
      </c>
    </row>
    <row r="25" spans="2:54" s="133" customFormat="1">
      <c r="B25" s="85" t="s">
        <v>305</v>
      </c>
      <c r="C25" s="79" t="s">
        <v>306</v>
      </c>
      <c r="D25" s="92" t="s">
        <v>120</v>
      </c>
      <c r="E25" s="92" t="s">
        <v>276</v>
      </c>
      <c r="F25" s="79" t="s">
        <v>307</v>
      </c>
      <c r="G25" s="92" t="s">
        <v>282</v>
      </c>
      <c r="H25" s="79" t="s">
        <v>308</v>
      </c>
      <c r="I25" s="79" t="s">
        <v>160</v>
      </c>
      <c r="J25" s="79"/>
      <c r="K25" s="86">
        <v>1.5000000000000002</v>
      </c>
      <c r="L25" s="92" t="s">
        <v>164</v>
      </c>
      <c r="M25" s="93">
        <v>8.0000000000000002E-3</v>
      </c>
      <c r="N25" s="93">
        <v>-5.3E-3</v>
      </c>
      <c r="O25" s="86">
        <v>27612.999999999996</v>
      </c>
      <c r="P25" s="88">
        <v>104.27</v>
      </c>
      <c r="Q25" s="79"/>
      <c r="R25" s="86">
        <v>28.792069999999995</v>
      </c>
      <c r="S25" s="87">
        <v>4.2841406274242091E-5</v>
      </c>
      <c r="T25" s="87">
        <f t="shared" si="0"/>
        <v>1.1974113005450017E-2</v>
      </c>
      <c r="U25" s="87">
        <f>R25/'סכום נכסי הקרן'!$C$42</f>
        <v>3.3407102180038162E-4</v>
      </c>
    </row>
    <row r="26" spans="2:54" s="133" customFormat="1">
      <c r="B26" s="85" t="s">
        <v>309</v>
      </c>
      <c r="C26" s="79" t="s">
        <v>310</v>
      </c>
      <c r="D26" s="92" t="s">
        <v>120</v>
      </c>
      <c r="E26" s="92" t="s">
        <v>276</v>
      </c>
      <c r="F26" s="79" t="s">
        <v>281</v>
      </c>
      <c r="G26" s="92" t="s">
        <v>282</v>
      </c>
      <c r="H26" s="79" t="s">
        <v>308</v>
      </c>
      <c r="I26" s="79" t="s">
        <v>160</v>
      </c>
      <c r="J26" s="79"/>
      <c r="K26" s="86">
        <v>2.0299999999999998</v>
      </c>
      <c r="L26" s="92" t="s">
        <v>164</v>
      </c>
      <c r="M26" s="93">
        <v>3.4000000000000002E-2</v>
      </c>
      <c r="N26" s="93">
        <v>-3.0999999999999995E-3</v>
      </c>
      <c r="O26" s="86">
        <v>199.99999999999997</v>
      </c>
      <c r="P26" s="88">
        <v>114.75</v>
      </c>
      <c r="Q26" s="79"/>
      <c r="R26" s="86">
        <v>0.22949999999999998</v>
      </c>
      <c r="S26" s="87">
        <v>1.0690927945818376E-7</v>
      </c>
      <c r="T26" s="87">
        <f t="shared" si="0"/>
        <v>9.5444993526022239E-5</v>
      </c>
      <c r="U26" s="87">
        <f>R26/'סכום נכסי הקרן'!$C$42</f>
        <v>2.6628616665348336E-6</v>
      </c>
    </row>
    <row r="27" spans="2:54" s="133" customFormat="1">
      <c r="B27" s="85" t="s">
        <v>311</v>
      </c>
      <c r="C27" s="79" t="s">
        <v>312</v>
      </c>
      <c r="D27" s="92" t="s">
        <v>120</v>
      </c>
      <c r="E27" s="92" t="s">
        <v>276</v>
      </c>
      <c r="F27" s="79" t="s">
        <v>285</v>
      </c>
      <c r="G27" s="92" t="s">
        <v>282</v>
      </c>
      <c r="H27" s="79" t="s">
        <v>308</v>
      </c>
      <c r="I27" s="79" t="s">
        <v>160</v>
      </c>
      <c r="J27" s="79"/>
      <c r="K27" s="86">
        <v>0.98</v>
      </c>
      <c r="L27" s="92" t="s">
        <v>164</v>
      </c>
      <c r="M27" s="93">
        <v>0.03</v>
      </c>
      <c r="N27" s="93">
        <v>-4.7000000000000002E-3</v>
      </c>
      <c r="O27" s="86">
        <v>7260.9999999999991</v>
      </c>
      <c r="P27" s="88">
        <v>110.52</v>
      </c>
      <c r="Q27" s="79"/>
      <c r="R27" s="86">
        <v>8.0248599999999985</v>
      </c>
      <c r="S27" s="87">
        <v>1.5127083333333331E-5</v>
      </c>
      <c r="T27" s="87">
        <f t="shared" si="0"/>
        <v>3.3373974324498244E-3</v>
      </c>
      <c r="U27" s="87">
        <f>R27/'סכום נכסי הקרן'!$C$42</f>
        <v>9.3111512301998793E-5</v>
      </c>
    </row>
    <row r="28" spans="2:54" s="133" customFormat="1">
      <c r="B28" s="85" t="s">
        <v>313</v>
      </c>
      <c r="C28" s="79" t="s">
        <v>314</v>
      </c>
      <c r="D28" s="92" t="s">
        <v>120</v>
      </c>
      <c r="E28" s="92" t="s">
        <v>276</v>
      </c>
      <c r="F28" s="79" t="s">
        <v>315</v>
      </c>
      <c r="G28" s="92" t="s">
        <v>316</v>
      </c>
      <c r="H28" s="79" t="s">
        <v>308</v>
      </c>
      <c r="I28" s="79" t="s">
        <v>160</v>
      </c>
      <c r="J28" s="79"/>
      <c r="K28" s="86">
        <v>6.6800000000000006</v>
      </c>
      <c r="L28" s="92" t="s">
        <v>164</v>
      </c>
      <c r="M28" s="93">
        <v>8.3000000000000001E-3</v>
      </c>
      <c r="N28" s="93">
        <v>0.01</v>
      </c>
      <c r="O28" s="86">
        <v>41999.999999999993</v>
      </c>
      <c r="P28" s="88">
        <v>100.28</v>
      </c>
      <c r="Q28" s="79"/>
      <c r="R28" s="86">
        <v>42.117599999999989</v>
      </c>
      <c r="S28" s="87">
        <v>2.7425490818337463E-5</v>
      </c>
      <c r="T28" s="87">
        <f t="shared" si="0"/>
        <v>1.7515965400137661E-2</v>
      </c>
      <c r="U28" s="87">
        <f>R28/'סכום נכסי הקרן'!$C$42</f>
        <v>4.8868558835053375E-4</v>
      </c>
    </row>
    <row r="29" spans="2:54" s="133" customFormat="1">
      <c r="B29" s="85" t="s">
        <v>317</v>
      </c>
      <c r="C29" s="79" t="s">
        <v>318</v>
      </c>
      <c r="D29" s="92" t="s">
        <v>120</v>
      </c>
      <c r="E29" s="92" t="s">
        <v>276</v>
      </c>
      <c r="F29" s="79" t="s">
        <v>315</v>
      </c>
      <c r="G29" s="92" t="s">
        <v>316</v>
      </c>
      <c r="H29" s="79" t="s">
        <v>308</v>
      </c>
      <c r="I29" s="79" t="s">
        <v>160</v>
      </c>
      <c r="J29" s="79"/>
      <c r="K29" s="86">
        <v>10.239999999999998</v>
      </c>
      <c r="L29" s="92" t="s">
        <v>164</v>
      </c>
      <c r="M29" s="93">
        <v>1.6500000000000001E-2</v>
      </c>
      <c r="N29" s="93">
        <v>1.7400000000000002E-2</v>
      </c>
      <c r="O29" s="86">
        <v>6999.9999999999991</v>
      </c>
      <c r="P29" s="88">
        <v>100.87</v>
      </c>
      <c r="Q29" s="79"/>
      <c r="R29" s="86">
        <v>7.0608999999999984</v>
      </c>
      <c r="S29" s="87">
        <v>1.6553746467548742E-5</v>
      </c>
      <c r="T29" s="87">
        <f t="shared" si="0"/>
        <v>2.936503506701047E-3</v>
      </c>
      <c r="U29" s="87">
        <f>R29/'סכום נכסי הקרן'!$C$42</f>
        <v>8.1926797129567772E-5</v>
      </c>
    </row>
    <row r="30" spans="2:54" s="133" customFormat="1">
      <c r="B30" s="85" t="s">
        <v>319</v>
      </c>
      <c r="C30" s="79" t="s">
        <v>320</v>
      </c>
      <c r="D30" s="92" t="s">
        <v>120</v>
      </c>
      <c r="E30" s="92" t="s">
        <v>276</v>
      </c>
      <c r="F30" s="79" t="s">
        <v>321</v>
      </c>
      <c r="G30" s="92" t="s">
        <v>322</v>
      </c>
      <c r="H30" s="79" t="s">
        <v>308</v>
      </c>
      <c r="I30" s="79" t="s">
        <v>278</v>
      </c>
      <c r="J30" s="79"/>
      <c r="K30" s="86">
        <v>3.4799999999999995</v>
      </c>
      <c r="L30" s="92" t="s">
        <v>164</v>
      </c>
      <c r="M30" s="93">
        <v>6.5000000000000006E-3</v>
      </c>
      <c r="N30" s="93">
        <v>2.5999999999999994E-3</v>
      </c>
      <c r="O30" s="86">
        <v>3494.3999999999996</v>
      </c>
      <c r="P30" s="88">
        <v>101.56</v>
      </c>
      <c r="Q30" s="79">
        <v>0.01</v>
      </c>
      <c r="R30" s="86">
        <v>3.5602899999999993</v>
      </c>
      <c r="S30" s="87">
        <v>3.3067562953068502E-6</v>
      </c>
      <c r="T30" s="87">
        <f t="shared" si="0"/>
        <v>1.4806616819205301E-3</v>
      </c>
      <c r="U30" s="87">
        <f>R30/'סכום נכסי הקרן'!$C$42</f>
        <v>4.1309628595848808E-5</v>
      </c>
    </row>
    <row r="31" spans="2:54" s="133" customFormat="1">
      <c r="B31" s="85" t="s">
        <v>323</v>
      </c>
      <c r="C31" s="79" t="s">
        <v>324</v>
      </c>
      <c r="D31" s="92" t="s">
        <v>120</v>
      </c>
      <c r="E31" s="92" t="s">
        <v>276</v>
      </c>
      <c r="F31" s="79" t="s">
        <v>321</v>
      </c>
      <c r="G31" s="92" t="s">
        <v>322</v>
      </c>
      <c r="H31" s="79" t="s">
        <v>308</v>
      </c>
      <c r="I31" s="79" t="s">
        <v>278</v>
      </c>
      <c r="J31" s="79"/>
      <c r="K31" s="86">
        <v>4.5900000000000007</v>
      </c>
      <c r="L31" s="92" t="s">
        <v>164</v>
      </c>
      <c r="M31" s="93">
        <v>1.6399999999999998E-2</v>
      </c>
      <c r="N31" s="93">
        <v>7.4000000000000012E-3</v>
      </c>
      <c r="O31" s="86">
        <v>36899.999999999993</v>
      </c>
      <c r="P31" s="88">
        <v>104.78</v>
      </c>
      <c r="Q31" s="79"/>
      <c r="R31" s="86">
        <v>38.663809999999991</v>
      </c>
      <c r="S31" s="87">
        <v>3.4624021132475719E-5</v>
      </c>
      <c r="T31" s="87">
        <f t="shared" si="0"/>
        <v>1.6079595185801102E-2</v>
      </c>
      <c r="U31" s="87">
        <f>R31/'סכום נכסי הקרן'!$C$42</f>
        <v>4.48611666802554E-4</v>
      </c>
    </row>
    <row r="32" spans="2:54" s="133" customFormat="1">
      <c r="B32" s="85" t="s">
        <v>325</v>
      </c>
      <c r="C32" s="79" t="s">
        <v>326</v>
      </c>
      <c r="D32" s="92" t="s">
        <v>120</v>
      </c>
      <c r="E32" s="92" t="s">
        <v>276</v>
      </c>
      <c r="F32" s="79" t="s">
        <v>321</v>
      </c>
      <c r="G32" s="92" t="s">
        <v>322</v>
      </c>
      <c r="H32" s="79" t="s">
        <v>308</v>
      </c>
      <c r="I32" s="79" t="s">
        <v>160</v>
      </c>
      <c r="J32" s="79"/>
      <c r="K32" s="86">
        <v>5.7299999999999995</v>
      </c>
      <c r="L32" s="92" t="s">
        <v>164</v>
      </c>
      <c r="M32" s="93">
        <v>1.34E-2</v>
      </c>
      <c r="N32" s="93">
        <v>1.23E-2</v>
      </c>
      <c r="O32" s="86">
        <v>75754.239999999991</v>
      </c>
      <c r="P32" s="88">
        <v>102.49</v>
      </c>
      <c r="Q32" s="79"/>
      <c r="R32" s="86">
        <v>77.640519999999995</v>
      </c>
      <c r="S32" s="87">
        <v>1.7363106706108667E-5</v>
      </c>
      <c r="T32" s="87">
        <f t="shared" si="0"/>
        <v>3.2289319951010892E-2</v>
      </c>
      <c r="U32" s="87">
        <f>R32/'סכום נכסי הקרן'!$C$42</f>
        <v>9.0085387572039688E-4</v>
      </c>
    </row>
    <row r="33" spans="2:21" s="133" customFormat="1">
      <c r="B33" s="85" t="s">
        <v>327</v>
      </c>
      <c r="C33" s="79" t="s">
        <v>328</v>
      </c>
      <c r="D33" s="92" t="s">
        <v>120</v>
      </c>
      <c r="E33" s="92" t="s">
        <v>276</v>
      </c>
      <c r="F33" s="79" t="s">
        <v>300</v>
      </c>
      <c r="G33" s="92" t="s">
        <v>282</v>
      </c>
      <c r="H33" s="79" t="s">
        <v>308</v>
      </c>
      <c r="I33" s="79" t="s">
        <v>160</v>
      </c>
      <c r="J33" s="79"/>
      <c r="K33" s="86">
        <v>1.4799999999999998</v>
      </c>
      <c r="L33" s="92" t="s">
        <v>164</v>
      </c>
      <c r="M33" s="93">
        <v>4.0999999999999995E-2</v>
      </c>
      <c r="N33" s="93">
        <v>-2E-3</v>
      </c>
      <c r="O33" s="86">
        <v>418.19999999999993</v>
      </c>
      <c r="P33" s="88">
        <v>131.94</v>
      </c>
      <c r="Q33" s="79"/>
      <c r="R33" s="86">
        <v>0.55176999999999998</v>
      </c>
      <c r="S33" s="87">
        <v>1.7892178191719435E-7</v>
      </c>
      <c r="T33" s="87">
        <f t="shared" si="0"/>
        <v>2.2947139031744354E-4</v>
      </c>
      <c r="U33" s="87">
        <f>R33/'סכום נכסי הקרן'!$C$42</f>
        <v>6.4021227962698268E-6</v>
      </c>
    </row>
    <row r="34" spans="2:21" s="133" customFormat="1">
      <c r="B34" s="85" t="s">
        <v>329</v>
      </c>
      <c r="C34" s="79" t="s">
        <v>330</v>
      </c>
      <c r="D34" s="92" t="s">
        <v>120</v>
      </c>
      <c r="E34" s="92" t="s">
        <v>276</v>
      </c>
      <c r="F34" s="79" t="s">
        <v>300</v>
      </c>
      <c r="G34" s="92" t="s">
        <v>282</v>
      </c>
      <c r="H34" s="79" t="s">
        <v>308</v>
      </c>
      <c r="I34" s="79" t="s">
        <v>160</v>
      </c>
      <c r="J34" s="79"/>
      <c r="K34" s="86">
        <v>2.5800000000000005</v>
      </c>
      <c r="L34" s="92" t="s">
        <v>164</v>
      </c>
      <c r="M34" s="93">
        <v>0.04</v>
      </c>
      <c r="N34" s="93">
        <v>-1.2000000000000001E-3</v>
      </c>
      <c r="O34" s="86">
        <v>4152.9999999999991</v>
      </c>
      <c r="P34" s="88">
        <v>119.31</v>
      </c>
      <c r="Q34" s="79"/>
      <c r="R34" s="86">
        <v>4.9549499999999993</v>
      </c>
      <c r="S34" s="87">
        <v>1.4297690095071201E-6</v>
      </c>
      <c r="T34" s="87">
        <f t="shared" si="0"/>
        <v>2.0606761249314328E-3</v>
      </c>
      <c r="U34" s="87">
        <f>R34/'סכום נכסי הקרן'!$C$42</f>
        <v>5.7491705510225587E-5</v>
      </c>
    </row>
    <row r="35" spans="2:21" s="133" customFormat="1">
      <c r="B35" s="85" t="s">
        <v>331</v>
      </c>
      <c r="C35" s="79" t="s">
        <v>332</v>
      </c>
      <c r="D35" s="92" t="s">
        <v>120</v>
      </c>
      <c r="E35" s="92" t="s">
        <v>276</v>
      </c>
      <c r="F35" s="79" t="s">
        <v>333</v>
      </c>
      <c r="G35" s="92" t="s">
        <v>322</v>
      </c>
      <c r="H35" s="79" t="s">
        <v>334</v>
      </c>
      <c r="I35" s="79" t="s">
        <v>278</v>
      </c>
      <c r="J35" s="79"/>
      <c r="K35" s="86">
        <v>1.3299999999999998</v>
      </c>
      <c r="L35" s="92" t="s">
        <v>164</v>
      </c>
      <c r="M35" s="93">
        <v>1.6399999999999998E-2</v>
      </c>
      <c r="N35" s="93">
        <v>-5.0000000000000012E-4</v>
      </c>
      <c r="O35" s="86">
        <v>6435.7499999999991</v>
      </c>
      <c r="P35" s="88">
        <v>102.39</v>
      </c>
      <c r="Q35" s="79"/>
      <c r="R35" s="86">
        <v>6.5895699999999984</v>
      </c>
      <c r="S35" s="87">
        <v>1.2362272314561347E-5</v>
      </c>
      <c r="T35" s="87">
        <f t="shared" si="0"/>
        <v>2.7404856905850557E-3</v>
      </c>
      <c r="U35" s="87">
        <f>R35/'סכום נכסי הקרן'!$C$42</f>
        <v>7.6458010248139176E-5</v>
      </c>
    </row>
    <row r="36" spans="2:21" s="133" customFormat="1">
      <c r="B36" s="85" t="s">
        <v>335</v>
      </c>
      <c r="C36" s="79" t="s">
        <v>336</v>
      </c>
      <c r="D36" s="92" t="s">
        <v>120</v>
      </c>
      <c r="E36" s="92" t="s">
        <v>276</v>
      </c>
      <c r="F36" s="79" t="s">
        <v>333</v>
      </c>
      <c r="G36" s="92" t="s">
        <v>322</v>
      </c>
      <c r="H36" s="79" t="s">
        <v>334</v>
      </c>
      <c r="I36" s="79" t="s">
        <v>278</v>
      </c>
      <c r="J36" s="79"/>
      <c r="K36" s="86">
        <v>5.44</v>
      </c>
      <c r="L36" s="92" t="s">
        <v>164</v>
      </c>
      <c r="M36" s="93">
        <v>2.3399999999999997E-2</v>
      </c>
      <c r="N36" s="93">
        <v>1.2800000000000002E-2</v>
      </c>
      <c r="O36" s="86">
        <v>17745.659999999996</v>
      </c>
      <c r="P36" s="88">
        <v>107.17</v>
      </c>
      <c r="Q36" s="79"/>
      <c r="R36" s="86">
        <v>19.018019999999996</v>
      </c>
      <c r="S36" s="87">
        <v>8.5555039006186803E-6</v>
      </c>
      <c r="T36" s="87">
        <f t="shared" si="0"/>
        <v>7.9092583694020096E-3</v>
      </c>
      <c r="U36" s="87">
        <f>R36/'סכום נכסי הקרן'!$C$42</f>
        <v>2.2066386244615595E-4</v>
      </c>
    </row>
    <row r="37" spans="2:21" s="133" customFormat="1">
      <c r="B37" s="85" t="s">
        <v>337</v>
      </c>
      <c r="C37" s="79" t="s">
        <v>338</v>
      </c>
      <c r="D37" s="92" t="s">
        <v>120</v>
      </c>
      <c r="E37" s="92" t="s">
        <v>276</v>
      </c>
      <c r="F37" s="79" t="s">
        <v>333</v>
      </c>
      <c r="G37" s="92" t="s">
        <v>322</v>
      </c>
      <c r="H37" s="79" t="s">
        <v>334</v>
      </c>
      <c r="I37" s="79" t="s">
        <v>278</v>
      </c>
      <c r="J37" s="79"/>
      <c r="K37" s="86">
        <v>2.3199999999999998</v>
      </c>
      <c r="L37" s="92" t="s">
        <v>164</v>
      </c>
      <c r="M37" s="93">
        <v>0.03</v>
      </c>
      <c r="N37" s="93">
        <v>4.0000000000000002E-4</v>
      </c>
      <c r="O37" s="86">
        <v>35584.969999999994</v>
      </c>
      <c r="P37" s="88">
        <v>108.9</v>
      </c>
      <c r="Q37" s="79"/>
      <c r="R37" s="86">
        <v>38.752029999999998</v>
      </c>
      <c r="S37" s="87">
        <v>6.5735190443467765E-5</v>
      </c>
      <c r="T37" s="87">
        <f t="shared" si="0"/>
        <v>1.6116284324488975E-2</v>
      </c>
      <c r="U37" s="87">
        <f>R37/'סכום נכסי הקרן'!$C$42</f>
        <v>4.496352731477467E-4</v>
      </c>
    </row>
    <row r="38" spans="2:21" s="133" customFormat="1">
      <c r="B38" s="85" t="s">
        <v>339</v>
      </c>
      <c r="C38" s="79" t="s">
        <v>340</v>
      </c>
      <c r="D38" s="92" t="s">
        <v>120</v>
      </c>
      <c r="E38" s="92" t="s">
        <v>276</v>
      </c>
      <c r="F38" s="79" t="s">
        <v>341</v>
      </c>
      <c r="G38" s="92" t="s">
        <v>322</v>
      </c>
      <c r="H38" s="79" t="s">
        <v>334</v>
      </c>
      <c r="I38" s="79" t="s">
        <v>160</v>
      </c>
      <c r="J38" s="79"/>
      <c r="K38" s="86">
        <v>0.77</v>
      </c>
      <c r="L38" s="92" t="s">
        <v>164</v>
      </c>
      <c r="M38" s="93">
        <v>4.9500000000000002E-2</v>
      </c>
      <c r="N38" s="93">
        <v>-2.8000000000000004E-3</v>
      </c>
      <c r="O38" s="86">
        <v>2879.9999999999995</v>
      </c>
      <c r="P38" s="88">
        <v>125.36</v>
      </c>
      <c r="Q38" s="79"/>
      <c r="R38" s="86">
        <v>3.6103599999999991</v>
      </c>
      <c r="S38" s="87">
        <v>2.232828675288331E-5</v>
      </c>
      <c r="T38" s="87">
        <f t="shared" si="0"/>
        <v>1.5014849099198675E-3</v>
      </c>
      <c r="U38" s="87">
        <f>R38/'סכום נכסי הקרן'!$C$42</f>
        <v>4.1890584951593464E-5</v>
      </c>
    </row>
    <row r="39" spans="2:21" s="133" customFormat="1">
      <c r="B39" s="85" t="s">
        <v>342</v>
      </c>
      <c r="C39" s="79" t="s">
        <v>343</v>
      </c>
      <c r="D39" s="92" t="s">
        <v>120</v>
      </c>
      <c r="E39" s="92" t="s">
        <v>276</v>
      </c>
      <c r="F39" s="79" t="s">
        <v>341</v>
      </c>
      <c r="G39" s="92" t="s">
        <v>322</v>
      </c>
      <c r="H39" s="79" t="s">
        <v>334</v>
      </c>
      <c r="I39" s="79" t="s">
        <v>160</v>
      </c>
      <c r="J39" s="79"/>
      <c r="K39" s="86">
        <v>2.48</v>
      </c>
      <c r="L39" s="92" t="s">
        <v>164</v>
      </c>
      <c r="M39" s="93">
        <v>4.8000000000000001E-2</v>
      </c>
      <c r="N39" s="93">
        <v>4.0000000000000002E-4</v>
      </c>
      <c r="O39" s="86">
        <v>42070.999999999993</v>
      </c>
      <c r="P39" s="88">
        <v>115.81</v>
      </c>
      <c r="Q39" s="79"/>
      <c r="R39" s="86">
        <v>48.722419999999993</v>
      </c>
      <c r="S39" s="87">
        <v>3.094488895557781E-5</v>
      </c>
      <c r="T39" s="87">
        <f t="shared" si="0"/>
        <v>2.0262793296174884E-2</v>
      </c>
      <c r="U39" s="87">
        <f>R39/'סכום נכסי הקרן'!$C$42</f>
        <v>5.6532054256562135E-4</v>
      </c>
    </row>
    <row r="40" spans="2:21" s="133" customFormat="1">
      <c r="B40" s="85" t="s">
        <v>344</v>
      </c>
      <c r="C40" s="79" t="s">
        <v>345</v>
      </c>
      <c r="D40" s="92" t="s">
        <v>120</v>
      </c>
      <c r="E40" s="92" t="s">
        <v>276</v>
      </c>
      <c r="F40" s="79" t="s">
        <v>341</v>
      </c>
      <c r="G40" s="92" t="s">
        <v>322</v>
      </c>
      <c r="H40" s="79" t="s">
        <v>334</v>
      </c>
      <c r="I40" s="79" t="s">
        <v>160</v>
      </c>
      <c r="J40" s="79"/>
      <c r="K40" s="86">
        <v>6.44</v>
      </c>
      <c r="L40" s="92" t="s">
        <v>164</v>
      </c>
      <c r="M40" s="93">
        <v>3.2000000000000001E-2</v>
      </c>
      <c r="N40" s="93">
        <v>1.4300000000000002E-2</v>
      </c>
      <c r="O40" s="86">
        <v>28648.999999999996</v>
      </c>
      <c r="P40" s="88">
        <v>112.5</v>
      </c>
      <c r="Q40" s="79"/>
      <c r="R40" s="86">
        <v>32.230119999999992</v>
      </c>
      <c r="S40" s="87">
        <v>1.7367072094354078E-5</v>
      </c>
      <c r="T40" s="87">
        <f t="shared" si="0"/>
        <v>1.3403937231995292E-2</v>
      </c>
      <c r="U40" s="87">
        <f>R40/'סכום נכסי הקרן'!$C$42</f>
        <v>3.7396231396870437E-4</v>
      </c>
    </row>
    <row r="41" spans="2:21" s="133" customFormat="1">
      <c r="B41" s="85" t="s">
        <v>346</v>
      </c>
      <c r="C41" s="79" t="s">
        <v>347</v>
      </c>
      <c r="D41" s="92" t="s">
        <v>120</v>
      </c>
      <c r="E41" s="92" t="s">
        <v>276</v>
      </c>
      <c r="F41" s="79" t="s">
        <v>341</v>
      </c>
      <c r="G41" s="92" t="s">
        <v>322</v>
      </c>
      <c r="H41" s="79" t="s">
        <v>334</v>
      </c>
      <c r="I41" s="79" t="s">
        <v>160</v>
      </c>
      <c r="J41" s="79"/>
      <c r="K41" s="86">
        <v>1.2299999999999998</v>
      </c>
      <c r="L41" s="92" t="s">
        <v>164</v>
      </c>
      <c r="M41" s="93">
        <v>4.9000000000000002E-2</v>
      </c>
      <c r="N41" s="93">
        <v>-1.8999999999999998E-3</v>
      </c>
      <c r="O41" s="86">
        <v>5739.7499999999991</v>
      </c>
      <c r="P41" s="88">
        <v>119.44</v>
      </c>
      <c r="Q41" s="79"/>
      <c r="R41" s="86">
        <v>6.8555499999999991</v>
      </c>
      <c r="S41" s="87">
        <v>1.9315638067448962E-5</v>
      </c>
      <c r="T41" s="87">
        <f t="shared" si="0"/>
        <v>2.8511020713173061E-3</v>
      </c>
      <c r="U41" s="87">
        <f>R41/'סכום נכסי הקרן'!$C$42</f>
        <v>7.9544145089380732E-5</v>
      </c>
    </row>
    <row r="42" spans="2:21" s="133" customFormat="1">
      <c r="B42" s="85" t="s">
        <v>348</v>
      </c>
      <c r="C42" s="79" t="s">
        <v>349</v>
      </c>
      <c r="D42" s="92" t="s">
        <v>120</v>
      </c>
      <c r="E42" s="92" t="s">
        <v>276</v>
      </c>
      <c r="F42" s="79" t="s">
        <v>350</v>
      </c>
      <c r="G42" s="92" t="s">
        <v>351</v>
      </c>
      <c r="H42" s="79" t="s">
        <v>334</v>
      </c>
      <c r="I42" s="79" t="s">
        <v>160</v>
      </c>
      <c r="J42" s="79"/>
      <c r="K42" s="86">
        <v>2.13</v>
      </c>
      <c r="L42" s="92" t="s">
        <v>164</v>
      </c>
      <c r="M42" s="93">
        <v>3.7000000000000005E-2</v>
      </c>
      <c r="N42" s="93">
        <v>-1E-4</v>
      </c>
      <c r="O42" s="86">
        <v>1695.9999999999998</v>
      </c>
      <c r="P42" s="88">
        <v>113.5</v>
      </c>
      <c r="Q42" s="79"/>
      <c r="R42" s="86">
        <v>1.9249599999999998</v>
      </c>
      <c r="S42" s="87">
        <v>5.6533679903635697E-7</v>
      </c>
      <c r="T42" s="87">
        <f t="shared" si="0"/>
        <v>8.0055683981634755E-4</v>
      </c>
      <c r="U42" s="87">
        <f>R42/'סכום נכסי הקרן'!$C$42</f>
        <v>2.2335085810949426E-5</v>
      </c>
    </row>
    <row r="43" spans="2:21" s="133" customFormat="1">
      <c r="B43" s="85" t="s">
        <v>352</v>
      </c>
      <c r="C43" s="79" t="s">
        <v>353</v>
      </c>
      <c r="D43" s="92" t="s">
        <v>120</v>
      </c>
      <c r="E43" s="92" t="s">
        <v>276</v>
      </c>
      <c r="F43" s="79" t="s">
        <v>350</v>
      </c>
      <c r="G43" s="92" t="s">
        <v>351</v>
      </c>
      <c r="H43" s="79" t="s">
        <v>334</v>
      </c>
      <c r="I43" s="79" t="s">
        <v>160</v>
      </c>
      <c r="J43" s="79"/>
      <c r="K43" s="86">
        <v>5.6099999999999994</v>
      </c>
      <c r="L43" s="92" t="s">
        <v>164</v>
      </c>
      <c r="M43" s="93">
        <v>2.2000000000000002E-2</v>
      </c>
      <c r="N43" s="93">
        <v>1.3100000000000001E-2</v>
      </c>
      <c r="O43" s="86">
        <v>15266.999999999998</v>
      </c>
      <c r="P43" s="88">
        <v>106.26</v>
      </c>
      <c r="Q43" s="79"/>
      <c r="R43" s="86">
        <v>16.222719999999999</v>
      </c>
      <c r="S43" s="87">
        <v>1.7315731401069347E-5</v>
      </c>
      <c r="T43" s="87">
        <f t="shared" si="0"/>
        <v>6.7467425070783073E-3</v>
      </c>
      <c r="U43" s="87">
        <f>R43/'סכום נכסי הקרן'!$C$42</f>
        <v>1.8823032337659249E-4</v>
      </c>
    </row>
    <row r="44" spans="2:21" s="133" customFormat="1">
      <c r="B44" s="85" t="s">
        <v>354</v>
      </c>
      <c r="C44" s="79" t="s">
        <v>355</v>
      </c>
      <c r="D44" s="92" t="s">
        <v>120</v>
      </c>
      <c r="E44" s="92" t="s">
        <v>276</v>
      </c>
      <c r="F44" s="79" t="s">
        <v>356</v>
      </c>
      <c r="G44" s="92" t="s">
        <v>322</v>
      </c>
      <c r="H44" s="79" t="s">
        <v>334</v>
      </c>
      <c r="I44" s="79" t="s">
        <v>278</v>
      </c>
      <c r="J44" s="79"/>
      <c r="K44" s="86">
        <v>6.98</v>
      </c>
      <c r="L44" s="92" t="s">
        <v>164</v>
      </c>
      <c r="M44" s="93">
        <v>1.8200000000000001E-2</v>
      </c>
      <c r="N44" s="93">
        <v>1.7899999999999999E-2</v>
      </c>
      <c r="O44" s="86">
        <v>7999.9999999999991</v>
      </c>
      <c r="P44" s="88">
        <v>100.65</v>
      </c>
      <c r="Q44" s="79"/>
      <c r="R44" s="86">
        <v>8.0519899999999982</v>
      </c>
      <c r="S44" s="87">
        <v>3.0418250950570338E-5</v>
      </c>
      <c r="T44" s="87">
        <f t="shared" si="0"/>
        <v>3.3486803199198069E-3</v>
      </c>
      <c r="U44" s="87">
        <f>R44/'סכום נכסי הקרן'!$C$42</f>
        <v>9.3426298519920747E-5</v>
      </c>
    </row>
    <row r="45" spans="2:21" s="133" customFormat="1">
      <c r="B45" s="85" t="s">
        <v>357</v>
      </c>
      <c r="C45" s="79" t="s">
        <v>358</v>
      </c>
      <c r="D45" s="92" t="s">
        <v>120</v>
      </c>
      <c r="E45" s="92" t="s">
        <v>276</v>
      </c>
      <c r="F45" s="79" t="s">
        <v>281</v>
      </c>
      <c r="G45" s="92" t="s">
        <v>282</v>
      </c>
      <c r="H45" s="79" t="s">
        <v>334</v>
      </c>
      <c r="I45" s="79" t="s">
        <v>160</v>
      </c>
      <c r="J45" s="79"/>
      <c r="K45" s="86">
        <v>2.25</v>
      </c>
      <c r="L45" s="92" t="s">
        <v>164</v>
      </c>
      <c r="M45" s="93">
        <v>0.04</v>
      </c>
      <c r="N45" s="93">
        <v>-1.9E-3</v>
      </c>
      <c r="O45" s="86">
        <v>6599.9999999999991</v>
      </c>
      <c r="P45" s="88">
        <v>119.89</v>
      </c>
      <c r="Q45" s="79"/>
      <c r="R45" s="86">
        <v>7.9127399999999986</v>
      </c>
      <c r="S45" s="87">
        <v>4.8888961316979725E-6</v>
      </c>
      <c r="T45" s="87">
        <f t="shared" si="0"/>
        <v>3.290768706200859E-3</v>
      </c>
      <c r="U45" s="87">
        <f>R45/'סכום נכסי הקרן'!$C$42</f>
        <v>9.1810597051228055E-5</v>
      </c>
    </row>
    <row r="46" spans="2:21" s="133" customFormat="1">
      <c r="B46" s="85" t="s">
        <v>359</v>
      </c>
      <c r="C46" s="79" t="s">
        <v>360</v>
      </c>
      <c r="D46" s="92" t="s">
        <v>120</v>
      </c>
      <c r="E46" s="92" t="s">
        <v>276</v>
      </c>
      <c r="F46" s="79" t="s">
        <v>361</v>
      </c>
      <c r="G46" s="92" t="s">
        <v>322</v>
      </c>
      <c r="H46" s="79" t="s">
        <v>334</v>
      </c>
      <c r="I46" s="79" t="s">
        <v>160</v>
      </c>
      <c r="J46" s="79"/>
      <c r="K46" s="86">
        <v>4.5999999999999996</v>
      </c>
      <c r="L46" s="92" t="s">
        <v>164</v>
      </c>
      <c r="M46" s="93">
        <v>4.7500000000000001E-2</v>
      </c>
      <c r="N46" s="93">
        <v>8.8999999999999999E-3</v>
      </c>
      <c r="O46" s="86">
        <v>41934.999999999993</v>
      </c>
      <c r="P46" s="88">
        <v>144.4</v>
      </c>
      <c r="Q46" s="79"/>
      <c r="R46" s="86">
        <v>60.55413999999999</v>
      </c>
      <c r="S46" s="87">
        <v>2.2219572934880513E-5</v>
      </c>
      <c r="T46" s="87">
        <f t="shared" si="0"/>
        <v>2.518339651535444E-2</v>
      </c>
      <c r="U46" s="87">
        <f>R46/'סכום נכסי הקרן'!$C$42</f>
        <v>7.026026063441552E-4</v>
      </c>
    </row>
    <row r="47" spans="2:21" s="133" customFormat="1">
      <c r="B47" s="85" t="s">
        <v>362</v>
      </c>
      <c r="C47" s="79" t="s">
        <v>363</v>
      </c>
      <c r="D47" s="92" t="s">
        <v>120</v>
      </c>
      <c r="E47" s="92" t="s">
        <v>276</v>
      </c>
      <c r="F47" s="79" t="s">
        <v>364</v>
      </c>
      <c r="G47" s="92" t="s">
        <v>282</v>
      </c>
      <c r="H47" s="79" t="s">
        <v>334</v>
      </c>
      <c r="I47" s="79" t="s">
        <v>278</v>
      </c>
      <c r="J47" s="79"/>
      <c r="K47" s="86">
        <v>2.7800000000000007</v>
      </c>
      <c r="L47" s="92" t="s">
        <v>164</v>
      </c>
      <c r="M47" s="93">
        <v>3.5499999999999997E-2</v>
      </c>
      <c r="N47" s="93">
        <v>-1.2999999999999999E-3</v>
      </c>
      <c r="O47" s="86">
        <v>2773.11</v>
      </c>
      <c r="P47" s="88">
        <v>120.06</v>
      </c>
      <c r="Q47" s="79"/>
      <c r="R47" s="86">
        <v>3.3293899999999996</v>
      </c>
      <c r="S47" s="87">
        <v>7.7816155050886818E-6</v>
      </c>
      <c r="T47" s="87">
        <f t="shared" si="0"/>
        <v>1.3846344531398831E-3</v>
      </c>
      <c r="U47" s="87">
        <f>R47/'סכום נכסי הקרן'!$C$42</f>
        <v>3.8630522893003962E-5</v>
      </c>
    </row>
    <row r="48" spans="2:21" s="133" customFormat="1">
      <c r="B48" s="85" t="s">
        <v>365</v>
      </c>
      <c r="C48" s="79" t="s">
        <v>366</v>
      </c>
      <c r="D48" s="92" t="s">
        <v>120</v>
      </c>
      <c r="E48" s="92" t="s">
        <v>276</v>
      </c>
      <c r="F48" s="79" t="s">
        <v>364</v>
      </c>
      <c r="G48" s="92" t="s">
        <v>282</v>
      </c>
      <c r="H48" s="79" t="s">
        <v>334</v>
      </c>
      <c r="I48" s="79" t="s">
        <v>278</v>
      </c>
      <c r="J48" s="79"/>
      <c r="K48" s="86">
        <v>1.1699999999999997</v>
      </c>
      <c r="L48" s="92" t="s">
        <v>164</v>
      </c>
      <c r="M48" s="93">
        <v>4.6500000000000007E-2</v>
      </c>
      <c r="N48" s="93">
        <v>-6.5999999999999982E-3</v>
      </c>
      <c r="O48" s="86">
        <v>8000.1599999999989</v>
      </c>
      <c r="P48" s="88">
        <v>132.82</v>
      </c>
      <c r="Q48" s="79"/>
      <c r="R48" s="86">
        <v>10.62579</v>
      </c>
      <c r="S48" s="87">
        <v>2.4382801126912735E-5</v>
      </c>
      <c r="T48" s="87">
        <f t="shared" si="0"/>
        <v>4.419078247315346E-3</v>
      </c>
      <c r="U48" s="87">
        <f>R48/'סכום נכסי הקרן'!$C$42</f>
        <v>1.2328979898757809E-4</v>
      </c>
    </row>
    <row r="49" spans="2:21" s="133" customFormat="1">
      <c r="B49" s="85" t="s">
        <v>367</v>
      </c>
      <c r="C49" s="79" t="s">
        <v>368</v>
      </c>
      <c r="D49" s="92" t="s">
        <v>120</v>
      </c>
      <c r="E49" s="92" t="s">
        <v>276</v>
      </c>
      <c r="F49" s="79" t="s">
        <v>364</v>
      </c>
      <c r="G49" s="92" t="s">
        <v>282</v>
      </c>
      <c r="H49" s="79" t="s">
        <v>334</v>
      </c>
      <c r="I49" s="79" t="s">
        <v>278</v>
      </c>
      <c r="J49" s="79"/>
      <c r="K49" s="86">
        <v>5.6099999999999994</v>
      </c>
      <c r="L49" s="92" t="s">
        <v>164</v>
      </c>
      <c r="M49" s="93">
        <v>1.4999999999999999E-2</v>
      </c>
      <c r="N49" s="93">
        <v>6.2999999999999974E-3</v>
      </c>
      <c r="O49" s="86">
        <v>25503.74</v>
      </c>
      <c r="P49" s="88">
        <v>106.12</v>
      </c>
      <c r="Q49" s="79"/>
      <c r="R49" s="86">
        <v>27.064580000000003</v>
      </c>
      <c r="S49" s="87">
        <v>4.5739779526885848E-5</v>
      </c>
      <c r="T49" s="87">
        <f t="shared" si="0"/>
        <v>1.1255680448298526E-2</v>
      </c>
      <c r="U49" s="87">
        <f>R49/'סכום נכסי הקרן'!$C$42</f>
        <v>3.1402715731096008E-4</v>
      </c>
    </row>
    <row r="50" spans="2:21" s="133" customFormat="1">
      <c r="B50" s="85" t="s">
        <v>369</v>
      </c>
      <c r="C50" s="79" t="s">
        <v>370</v>
      </c>
      <c r="D50" s="92" t="s">
        <v>120</v>
      </c>
      <c r="E50" s="92" t="s">
        <v>276</v>
      </c>
      <c r="F50" s="79" t="s">
        <v>371</v>
      </c>
      <c r="G50" s="92" t="s">
        <v>322</v>
      </c>
      <c r="H50" s="79" t="s">
        <v>334</v>
      </c>
      <c r="I50" s="79" t="s">
        <v>278</v>
      </c>
      <c r="J50" s="79"/>
      <c r="K50" s="86">
        <v>2.3700000000000006</v>
      </c>
      <c r="L50" s="92" t="s">
        <v>164</v>
      </c>
      <c r="M50" s="93">
        <v>3.6400000000000002E-2</v>
      </c>
      <c r="N50" s="93">
        <v>3.700000000000001E-3</v>
      </c>
      <c r="O50" s="86">
        <v>6999.9999999999991</v>
      </c>
      <c r="P50" s="88">
        <v>118.16</v>
      </c>
      <c r="Q50" s="79"/>
      <c r="R50" s="86">
        <v>8.2712099999999982</v>
      </c>
      <c r="S50" s="87">
        <v>9.5238095238095227E-5</v>
      </c>
      <c r="T50" s="87">
        <f t="shared" si="0"/>
        <v>3.4398500431475831E-3</v>
      </c>
      <c r="U50" s="87">
        <f>R50/'סכום נכסי הקרן'!$C$42</f>
        <v>9.5969882548407743E-5</v>
      </c>
    </row>
    <row r="51" spans="2:21" s="133" customFormat="1">
      <c r="B51" s="85" t="s">
        <v>372</v>
      </c>
      <c r="C51" s="79" t="s">
        <v>373</v>
      </c>
      <c r="D51" s="92" t="s">
        <v>120</v>
      </c>
      <c r="E51" s="92" t="s">
        <v>276</v>
      </c>
      <c r="F51" s="79" t="s">
        <v>374</v>
      </c>
      <c r="G51" s="92" t="s">
        <v>375</v>
      </c>
      <c r="H51" s="79" t="s">
        <v>334</v>
      </c>
      <c r="I51" s="79" t="s">
        <v>160</v>
      </c>
      <c r="J51" s="79"/>
      <c r="K51" s="86">
        <v>7.9099999999999993</v>
      </c>
      <c r="L51" s="92" t="s">
        <v>164</v>
      </c>
      <c r="M51" s="93">
        <v>3.85E-2</v>
      </c>
      <c r="N51" s="93">
        <v>1.5199999999999998E-2</v>
      </c>
      <c r="O51" s="86">
        <v>2149.2199999999993</v>
      </c>
      <c r="P51" s="88">
        <v>122.89</v>
      </c>
      <c r="Q51" s="79"/>
      <c r="R51" s="86">
        <v>2.6411699999999998</v>
      </c>
      <c r="S51" s="87">
        <v>7.8972397155265211E-7</v>
      </c>
      <c r="T51" s="87">
        <f t="shared" si="0"/>
        <v>1.0984159196127414E-3</v>
      </c>
      <c r="U51" s="87">
        <f>R51/'סכום נכסי הקרן'!$C$42</f>
        <v>3.0645186700661464E-5</v>
      </c>
    </row>
    <row r="52" spans="2:21" s="133" customFormat="1">
      <c r="B52" s="85" t="s">
        <v>376</v>
      </c>
      <c r="C52" s="79" t="s">
        <v>377</v>
      </c>
      <c r="D52" s="92" t="s">
        <v>120</v>
      </c>
      <c r="E52" s="92" t="s">
        <v>276</v>
      </c>
      <c r="F52" s="79" t="s">
        <v>374</v>
      </c>
      <c r="G52" s="92" t="s">
        <v>375</v>
      </c>
      <c r="H52" s="79" t="s">
        <v>334</v>
      </c>
      <c r="I52" s="79" t="s">
        <v>160</v>
      </c>
      <c r="J52" s="79"/>
      <c r="K52" s="86">
        <v>6.11</v>
      </c>
      <c r="L52" s="92" t="s">
        <v>164</v>
      </c>
      <c r="M52" s="93">
        <v>4.4999999999999998E-2</v>
      </c>
      <c r="N52" s="93">
        <v>1.1900000000000001E-2</v>
      </c>
      <c r="O52" s="86">
        <v>168032.99999999997</v>
      </c>
      <c r="P52" s="88">
        <v>124.25</v>
      </c>
      <c r="Q52" s="79"/>
      <c r="R52" s="86">
        <v>208.78100999999995</v>
      </c>
      <c r="S52" s="87">
        <v>5.7125246984175326E-5</v>
      </c>
      <c r="T52" s="87">
        <f t="shared" si="0"/>
        <v>8.6828331798720612E-2</v>
      </c>
      <c r="U52" s="87">
        <f>R52/'סכום נכסי הקרן'!$C$42</f>
        <v>2.4224616480584995E-3</v>
      </c>
    </row>
    <row r="53" spans="2:21" s="133" customFormat="1">
      <c r="B53" s="85" t="s">
        <v>378</v>
      </c>
      <c r="C53" s="79" t="s">
        <v>379</v>
      </c>
      <c r="D53" s="92" t="s">
        <v>120</v>
      </c>
      <c r="E53" s="92" t="s">
        <v>276</v>
      </c>
      <c r="F53" s="79" t="s">
        <v>281</v>
      </c>
      <c r="G53" s="92" t="s">
        <v>282</v>
      </c>
      <c r="H53" s="79" t="s">
        <v>334</v>
      </c>
      <c r="I53" s="79" t="s">
        <v>278</v>
      </c>
      <c r="J53" s="79"/>
      <c r="K53" s="86">
        <v>4.6500000000000004</v>
      </c>
      <c r="L53" s="92" t="s">
        <v>164</v>
      </c>
      <c r="M53" s="93">
        <v>1.6399999999999998E-2</v>
      </c>
      <c r="N53" s="93">
        <v>1.4100000000000001E-2</v>
      </c>
      <c r="O53" s="86">
        <f>50000/50000</f>
        <v>1</v>
      </c>
      <c r="P53" s="88">
        <v>5085000</v>
      </c>
      <c r="Q53" s="79"/>
      <c r="R53" s="86">
        <v>50.85000999999999</v>
      </c>
      <c r="S53" s="87">
        <f>407.298794395569%/50000</f>
        <v>8.1459758879113799E-5</v>
      </c>
      <c r="T53" s="87">
        <f t="shared" si="0"/>
        <v>2.1147620371451702E-2</v>
      </c>
      <c r="U53" s="87">
        <f>R53/'סכום נכסי הקרן'!$C$42</f>
        <v>5.900067205747841E-4</v>
      </c>
    </row>
    <row r="54" spans="2:21" s="133" customFormat="1">
      <c r="B54" s="85" t="s">
        <v>380</v>
      </c>
      <c r="C54" s="79" t="s">
        <v>381</v>
      </c>
      <c r="D54" s="92" t="s">
        <v>120</v>
      </c>
      <c r="E54" s="92" t="s">
        <v>276</v>
      </c>
      <c r="F54" s="79" t="s">
        <v>281</v>
      </c>
      <c r="G54" s="92" t="s">
        <v>282</v>
      </c>
      <c r="H54" s="79" t="s">
        <v>334</v>
      </c>
      <c r="I54" s="79" t="s">
        <v>160</v>
      </c>
      <c r="J54" s="79"/>
      <c r="K54" s="86">
        <v>1.7899999999999998</v>
      </c>
      <c r="L54" s="92" t="s">
        <v>164</v>
      </c>
      <c r="M54" s="93">
        <v>0.05</v>
      </c>
      <c r="N54" s="93">
        <v>-2.5000000000000001E-3</v>
      </c>
      <c r="O54" s="86">
        <v>22145.999999999996</v>
      </c>
      <c r="P54" s="88">
        <v>122.01</v>
      </c>
      <c r="Q54" s="79"/>
      <c r="R54" s="86">
        <v>27.020319999999995</v>
      </c>
      <c r="S54" s="87">
        <v>2.2146022146022142E-5</v>
      </c>
      <c r="T54" s="87">
        <f t="shared" si="0"/>
        <v>1.1237273496605877E-2</v>
      </c>
      <c r="U54" s="87">
        <f>R54/'סכום נכסי הקרן'!$C$42</f>
        <v>3.1351361370590193E-4</v>
      </c>
    </row>
    <row r="55" spans="2:21" s="133" customFormat="1">
      <c r="B55" s="85" t="s">
        <v>382</v>
      </c>
      <c r="C55" s="79" t="s">
        <v>383</v>
      </c>
      <c r="D55" s="92" t="s">
        <v>120</v>
      </c>
      <c r="E55" s="92" t="s">
        <v>276</v>
      </c>
      <c r="F55" s="79" t="s">
        <v>384</v>
      </c>
      <c r="G55" s="92" t="s">
        <v>322</v>
      </c>
      <c r="H55" s="79" t="s">
        <v>334</v>
      </c>
      <c r="I55" s="79" t="s">
        <v>278</v>
      </c>
      <c r="J55" s="79"/>
      <c r="K55" s="86">
        <v>1.6800000000000002</v>
      </c>
      <c r="L55" s="92" t="s">
        <v>164</v>
      </c>
      <c r="M55" s="93">
        <v>5.0999999999999997E-2</v>
      </c>
      <c r="N55" s="93">
        <v>-5.5999999999999991E-3</v>
      </c>
      <c r="O55" s="86">
        <v>6486.7999999999993</v>
      </c>
      <c r="P55" s="88">
        <v>123.7</v>
      </c>
      <c r="Q55" s="79"/>
      <c r="R55" s="86">
        <v>8.0241799999999976</v>
      </c>
      <c r="S55" s="87">
        <v>1.4067537155491071E-5</v>
      </c>
      <c r="T55" s="87">
        <f t="shared" si="0"/>
        <v>3.3371146324690064E-3</v>
      </c>
      <c r="U55" s="87">
        <f>R55/'סכום נכסי הקרן'!$C$42</f>
        <v>9.3103622341505349E-5</v>
      </c>
    </row>
    <row r="56" spans="2:21" s="133" customFormat="1">
      <c r="B56" s="85" t="s">
        <v>385</v>
      </c>
      <c r="C56" s="79" t="s">
        <v>386</v>
      </c>
      <c r="D56" s="92" t="s">
        <v>120</v>
      </c>
      <c r="E56" s="92" t="s">
        <v>276</v>
      </c>
      <c r="F56" s="79" t="s">
        <v>384</v>
      </c>
      <c r="G56" s="92" t="s">
        <v>322</v>
      </c>
      <c r="H56" s="79" t="s">
        <v>334</v>
      </c>
      <c r="I56" s="79" t="s">
        <v>278</v>
      </c>
      <c r="J56" s="79"/>
      <c r="K56" s="86">
        <v>1.9499999999999995</v>
      </c>
      <c r="L56" s="92" t="s">
        <v>164</v>
      </c>
      <c r="M56" s="93">
        <v>3.4000000000000002E-2</v>
      </c>
      <c r="N56" s="93">
        <v>6.0999999999999978E-3</v>
      </c>
      <c r="O56" s="86">
        <v>66.999999999999986</v>
      </c>
      <c r="P56" s="88">
        <v>109.59</v>
      </c>
      <c r="Q56" s="79"/>
      <c r="R56" s="86">
        <v>7.3430000000000009E-2</v>
      </c>
      <c r="S56" s="87">
        <v>9.5473312437597657E-7</v>
      </c>
      <c r="T56" s="87">
        <f t="shared" si="0"/>
        <v>3.0538239105079802E-5</v>
      </c>
      <c r="U56" s="87">
        <f>R56/'סכום נכסי הקרן'!$C$42</f>
        <v>8.5199970446036107E-7</v>
      </c>
    </row>
    <row r="57" spans="2:21" s="133" customFormat="1">
      <c r="B57" s="85" t="s">
        <v>387</v>
      </c>
      <c r="C57" s="79" t="s">
        <v>388</v>
      </c>
      <c r="D57" s="92" t="s">
        <v>120</v>
      </c>
      <c r="E57" s="92" t="s">
        <v>276</v>
      </c>
      <c r="F57" s="79" t="s">
        <v>384</v>
      </c>
      <c r="G57" s="92" t="s">
        <v>322</v>
      </c>
      <c r="H57" s="79" t="s">
        <v>334</v>
      </c>
      <c r="I57" s="79" t="s">
        <v>278</v>
      </c>
      <c r="J57" s="79"/>
      <c r="K57" s="86">
        <v>3.04</v>
      </c>
      <c r="L57" s="92" t="s">
        <v>164</v>
      </c>
      <c r="M57" s="93">
        <v>2.5499999999999998E-2</v>
      </c>
      <c r="N57" s="93">
        <v>3.4000000000000007E-3</v>
      </c>
      <c r="O57" s="86">
        <v>11874.799999999997</v>
      </c>
      <c r="P57" s="88">
        <v>109.01</v>
      </c>
      <c r="Q57" s="79"/>
      <c r="R57" s="86">
        <v>12.944709999999997</v>
      </c>
      <c r="S57" s="87">
        <v>1.3540513791276925E-5</v>
      </c>
      <c r="T57" s="87">
        <f t="shared" si="0"/>
        <v>5.38347608778316E-3</v>
      </c>
      <c r="U57" s="87">
        <f>R57/'סכום נכסי הקרן'!$C$42</f>
        <v>1.501959566161661E-4</v>
      </c>
    </row>
    <row r="58" spans="2:21" s="133" customFormat="1">
      <c r="B58" s="85" t="s">
        <v>389</v>
      </c>
      <c r="C58" s="79" t="s">
        <v>390</v>
      </c>
      <c r="D58" s="92" t="s">
        <v>120</v>
      </c>
      <c r="E58" s="92" t="s">
        <v>276</v>
      </c>
      <c r="F58" s="79" t="s">
        <v>384</v>
      </c>
      <c r="G58" s="92" t="s">
        <v>322</v>
      </c>
      <c r="H58" s="79" t="s">
        <v>334</v>
      </c>
      <c r="I58" s="79" t="s">
        <v>278</v>
      </c>
      <c r="J58" s="79"/>
      <c r="K58" s="86">
        <v>7.1700000000000008</v>
      </c>
      <c r="L58" s="92" t="s">
        <v>164</v>
      </c>
      <c r="M58" s="93">
        <v>2.35E-2</v>
      </c>
      <c r="N58" s="93">
        <v>1.7999999999999999E-2</v>
      </c>
      <c r="O58" s="86">
        <f>18760-193.4</f>
        <v>18566.599999999999</v>
      </c>
      <c r="P58" s="88">
        <v>105.47</v>
      </c>
      <c r="Q58" s="136">
        <v>0.41963</v>
      </c>
      <c r="R58" s="86">
        <v>20.009699999999999</v>
      </c>
      <c r="S58" s="87">
        <v>2.3155420160147079E-5</v>
      </c>
      <c r="T58" s="87">
        <f t="shared" si="0"/>
        <v>8.3216805531923631E-3</v>
      </c>
      <c r="U58" s="87">
        <f>R58/'סכום נכסי הקרן'!$C$42</f>
        <v>2.3217020953752532E-4</v>
      </c>
    </row>
    <row r="59" spans="2:21" s="133" customFormat="1">
      <c r="B59" s="85" t="s">
        <v>391</v>
      </c>
      <c r="C59" s="79" t="s">
        <v>392</v>
      </c>
      <c r="D59" s="92" t="s">
        <v>120</v>
      </c>
      <c r="E59" s="92" t="s">
        <v>276</v>
      </c>
      <c r="F59" s="79" t="s">
        <v>384</v>
      </c>
      <c r="G59" s="92" t="s">
        <v>322</v>
      </c>
      <c r="H59" s="79" t="s">
        <v>334</v>
      </c>
      <c r="I59" s="79" t="s">
        <v>278</v>
      </c>
      <c r="J59" s="79"/>
      <c r="K59" s="86">
        <v>5.97</v>
      </c>
      <c r="L59" s="92" t="s">
        <v>164</v>
      </c>
      <c r="M59" s="93">
        <v>1.7600000000000001E-2</v>
      </c>
      <c r="N59" s="93">
        <v>1.3599999999999999E-2</v>
      </c>
      <c r="O59" s="86">
        <v>22750.909999999996</v>
      </c>
      <c r="P59" s="88">
        <v>104.69</v>
      </c>
      <c r="Q59" s="79"/>
      <c r="R59" s="86">
        <v>23.817909999999998</v>
      </c>
      <c r="S59" s="87">
        <v>2.0537748631967348E-5</v>
      </c>
      <c r="T59" s="87">
        <f t="shared" si="0"/>
        <v>9.9054477810604797E-3</v>
      </c>
      <c r="U59" s="87">
        <f>R59/'סכום נכסי הקרן'!$C$42</f>
        <v>2.7635642490621645E-4</v>
      </c>
    </row>
    <row r="60" spans="2:21" s="133" customFormat="1">
      <c r="B60" s="85" t="s">
        <v>393</v>
      </c>
      <c r="C60" s="79" t="s">
        <v>394</v>
      </c>
      <c r="D60" s="92" t="s">
        <v>120</v>
      </c>
      <c r="E60" s="92" t="s">
        <v>276</v>
      </c>
      <c r="F60" s="79" t="s">
        <v>384</v>
      </c>
      <c r="G60" s="92" t="s">
        <v>322</v>
      </c>
      <c r="H60" s="79" t="s">
        <v>334</v>
      </c>
      <c r="I60" s="79" t="s">
        <v>278</v>
      </c>
      <c r="J60" s="79"/>
      <c r="K60" s="86">
        <v>6.4399999999999995</v>
      </c>
      <c r="L60" s="92" t="s">
        <v>164</v>
      </c>
      <c r="M60" s="93">
        <v>2.1499999999999998E-2</v>
      </c>
      <c r="N60" s="93">
        <v>1.6599999999999997E-2</v>
      </c>
      <c r="O60" s="86">
        <v>43149.33</v>
      </c>
      <c r="P60" s="88">
        <v>106.26</v>
      </c>
      <c r="Q60" s="79"/>
      <c r="R60" s="86">
        <v>45.850469999999994</v>
      </c>
      <c r="S60" s="87">
        <v>5.3887919866082632E-5</v>
      </c>
      <c r="T60" s="87">
        <f t="shared" si="0"/>
        <v>1.9068400053660464E-2</v>
      </c>
      <c r="U60" s="87">
        <f>R60/'סכום נכסי הקרן'!$C$42</f>
        <v>5.3199764250808448E-4</v>
      </c>
    </row>
    <row r="61" spans="2:21" s="133" customFormat="1">
      <c r="B61" s="85" t="s">
        <v>395</v>
      </c>
      <c r="C61" s="79" t="s">
        <v>396</v>
      </c>
      <c r="D61" s="92" t="s">
        <v>120</v>
      </c>
      <c r="E61" s="92" t="s">
        <v>276</v>
      </c>
      <c r="F61" s="79" t="s">
        <v>397</v>
      </c>
      <c r="G61" s="92" t="s">
        <v>282</v>
      </c>
      <c r="H61" s="79" t="s">
        <v>334</v>
      </c>
      <c r="I61" s="79" t="s">
        <v>160</v>
      </c>
      <c r="J61" s="79"/>
      <c r="K61" s="86">
        <v>0.66</v>
      </c>
      <c r="L61" s="92" t="s">
        <v>164</v>
      </c>
      <c r="M61" s="93">
        <v>5.2499999999999998E-2</v>
      </c>
      <c r="N61" s="93">
        <v>-1.1500000000000002E-2</v>
      </c>
      <c r="O61" s="86">
        <v>12959.999999999998</v>
      </c>
      <c r="P61" s="88">
        <v>134.59</v>
      </c>
      <c r="Q61" s="79"/>
      <c r="R61" s="86">
        <v>17.442859999999996</v>
      </c>
      <c r="S61" s="87">
        <v>5.3999999999999991E-5</v>
      </c>
      <c r="T61" s="87">
        <f t="shared" si="0"/>
        <v>7.2541771667769582E-3</v>
      </c>
      <c r="U61" s="87">
        <f>R61/'סכום נכסי הקרן'!$C$42</f>
        <v>2.023874651360949E-4</v>
      </c>
    </row>
    <row r="62" spans="2:21" s="133" customFormat="1">
      <c r="B62" s="85" t="s">
        <v>398</v>
      </c>
      <c r="C62" s="79" t="s">
        <v>399</v>
      </c>
      <c r="D62" s="92" t="s">
        <v>120</v>
      </c>
      <c r="E62" s="92" t="s">
        <v>276</v>
      </c>
      <c r="F62" s="79" t="s">
        <v>300</v>
      </c>
      <c r="G62" s="92" t="s">
        <v>282</v>
      </c>
      <c r="H62" s="79" t="s">
        <v>334</v>
      </c>
      <c r="I62" s="79" t="s">
        <v>278</v>
      </c>
      <c r="J62" s="79"/>
      <c r="K62" s="86">
        <v>1.6799999999999997</v>
      </c>
      <c r="L62" s="92" t="s">
        <v>164</v>
      </c>
      <c r="M62" s="93">
        <v>6.5000000000000002E-2</v>
      </c>
      <c r="N62" s="93">
        <v>-2.7000000000000001E-3</v>
      </c>
      <c r="O62" s="86">
        <v>1042.9999999999998</v>
      </c>
      <c r="P62" s="88">
        <v>124.62</v>
      </c>
      <c r="Q62" s="86">
        <v>1.8879999999999994E-2</v>
      </c>
      <c r="R62" s="86">
        <v>1.3186600000000002</v>
      </c>
      <c r="S62" s="87">
        <v>6.6222222222222208E-7</v>
      </c>
      <c r="T62" s="87">
        <f t="shared" si="0"/>
        <v>5.4840738633126147E-4</v>
      </c>
      <c r="U62" s="87">
        <f>R62/'סכום נכסי הקרן'!$C$42</f>
        <v>1.5300257800404463E-5</v>
      </c>
    </row>
    <row r="63" spans="2:21" s="133" customFormat="1">
      <c r="B63" s="85" t="s">
        <v>400</v>
      </c>
      <c r="C63" s="79" t="s">
        <v>401</v>
      </c>
      <c r="D63" s="92" t="s">
        <v>120</v>
      </c>
      <c r="E63" s="92" t="s">
        <v>276</v>
      </c>
      <c r="F63" s="79" t="s">
        <v>402</v>
      </c>
      <c r="G63" s="92" t="s">
        <v>322</v>
      </c>
      <c r="H63" s="79" t="s">
        <v>334</v>
      </c>
      <c r="I63" s="79" t="s">
        <v>278</v>
      </c>
      <c r="J63" s="79"/>
      <c r="K63" s="86">
        <v>8.1599999999999984</v>
      </c>
      <c r="L63" s="92" t="s">
        <v>164</v>
      </c>
      <c r="M63" s="93">
        <v>3.5000000000000003E-2</v>
      </c>
      <c r="N63" s="93">
        <v>2.0699999999999993E-2</v>
      </c>
      <c r="O63" s="86">
        <v>1240.0999999999997</v>
      </c>
      <c r="P63" s="88">
        <v>114.24</v>
      </c>
      <c r="Q63" s="79"/>
      <c r="R63" s="86">
        <v>1.4166800000000002</v>
      </c>
      <c r="S63" s="87">
        <v>4.5784256137826065E-6</v>
      </c>
      <c r="T63" s="87">
        <f t="shared" si="0"/>
        <v>5.8917217180150423E-4</v>
      </c>
      <c r="U63" s="87">
        <f>R63/'סכום נכסי הקרן'!$C$42</f>
        <v>1.6437572399767184E-5</v>
      </c>
    </row>
    <row r="64" spans="2:21" s="133" customFormat="1">
      <c r="B64" s="85" t="s">
        <v>403</v>
      </c>
      <c r="C64" s="79" t="s">
        <v>404</v>
      </c>
      <c r="D64" s="92" t="s">
        <v>120</v>
      </c>
      <c r="E64" s="92" t="s">
        <v>276</v>
      </c>
      <c r="F64" s="79" t="s">
        <v>402</v>
      </c>
      <c r="G64" s="92" t="s">
        <v>322</v>
      </c>
      <c r="H64" s="79" t="s">
        <v>334</v>
      </c>
      <c r="I64" s="79" t="s">
        <v>278</v>
      </c>
      <c r="J64" s="79"/>
      <c r="K64" s="86">
        <v>4.1100000000000003</v>
      </c>
      <c r="L64" s="92" t="s">
        <v>164</v>
      </c>
      <c r="M64" s="93">
        <v>0.04</v>
      </c>
      <c r="N64" s="93">
        <v>4.4000000000000003E-3</v>
      </c>
      <c r="O64" s="86">
        <v>9431.5799999999981</v>
      </c>
      <c r="P64" s="88">
        <v>115.51</v>
      </c>
      <c r="Q64" s="79"/>
      <c r="R64" s="86">
        <v>10.894419999999998</v>
      </c>
      <c r="S64" s="87">
        <v>1.3792140686474006E-5</v>
      </c>
      <c r="T64" s="87">
        <f t="shared" si="0"/>
        <v>4.5307967162081355E-3</v>
      </c>
      <c r="U64" s="87">
        <f>R64/'סכום נכסי הקרן'!$C$42</f>
        <v>1.2640668146897787E-4</v>
      </c>
    </row>
    <row r="65" spans="2:21" s="133" customFormat="1">
      <c r="B65" s="85" t="s">
        <v>405</v>
      </c>
      <c r="C65" s="79" t="s">
        <v>406</v>
      </c>
      <c r="D65" s="92" t="s">
        <v>120</v>
      </c>
      <c r="E65" s="92" t="s">
        <v>276</v>
      </c>
      <c r="F65" s="79" t="s">
        <v>402</v>
      </c>
      <c r="G65" s="92" t="s">
        <v>322</v>
      </c>
      <c r="H65" s="79" t="s">
        <v>334</v>
      </c>
      <c r="I65" s="79" t="s">
        <v>278</v>
      </c>
      <c r="J65" s="79"/>
      <c r="K65" s="86">
        <v>6.81</v>
      </c>
      <c r="L65" s="92" t="s">
        <v>164</v>
      </c>
      <c r="M65" s="93">
        <v>0.04</v>
      </c>
      <c r="N65" s="93">
        <v>1.4800000000000001E-2</v>
      </c>
      <c r="O65" s="86">
        <v>17649.509999999995</v>
      </c>
      <c r="P65" s="88">
        <v>119.27</v>
      </c>
      <c r="Q65" s="79"/>
      <c r="R65" s="86">
        <v>21.050549999999994</v>
      </c>
      <c r="S65" s="87">
        <v>2.4367982670080967E-5</v>
      </c>
      <c r="T65" s="87">
        <f t="shared" si="0"/>
        <v>8.7545516708897909E-3</v>
      </c>
      <c r="U65" s="87">
        <f>R65/'סכום נכסי הקרן'!$C$42</f>
        <v>2.4424707038986853E-4</v>
      </c>
    </row>
    <row r="66" spans="2:21" s="133" customFormat="1">
      <c r="B66" s="85" t="s">
        <v>407</v>
      </c>
      <c r="C66" s="79" t="s">
        <v>408</v>
      </c>
      <c r="D66" s="92" t="s">
        <v>120</v>
      </c>
      <c r="E66" s="92" t="s">
        <v>276</v>
      </c>
      <c r="F66" s="79" t="s">
        <v>409</v>
      </c>
      <c r="G66" s="92" t="s">
        <v>151</v>
      </c>
      <c r="H66" s="79" t="s">
        <v>334</v>
      </c>
      <c r="I66" s="79" t="s">
        <v>278</v>
      </c>
      <c r="J66" s="79"/>
      <c r="K66" s="86">
        <v>0.5</v>
      </c>
      <c r="L66" s="92" t="s">
        <v>164</v>
      </c>
      <c r="M66" s="93">
        <v>5.2000000000000005E-2</v>
      </c>
      <c r="N66" s="93">
        <v>2.8999999999999998E-3</v>
      </c>
      <c r="O66" s="86">
        <v>386.19999999999993</v>
      </c>
      <c r="P66" s="88">
        <v>130.58000000000001</v>
      </c>
      <c r="Q66" s="79"/>
      <c r="R66" s="86">
        <v>0.50429999999999997</v>
      </c>
      <c r="S66" s="87">
        <v>8.1558353322908404E-6</v>
      </c>
      <c r="T66" s="87">
        <f t="shared" si="0"/>
        <v>2.0972945636240966E-4</v>
      </c>
      <c r="U66" s="87">
        <f>R66/'סכום נכסי הקרן'!$C$42</f>
        <v>5.8513339365294842E-6</v>
      </c>
    </row>
    <row r="67" spans="2:21" s="133" customFormat="1">
      <c r="B67" s="85" t="s">
        <v>410</v>
      </c>
      <c r="C67" s="79" t="s">
        <v>411</v>
      </c>
      <c r="D67" s="92" t="s">
        <v>120</v>
      </c>
      <c r="E67" s="92" t="s">
        <v>276</v>
      </c>
      <c r="F67" s="79" t="s">
        <v>412</v>
      </c>
      <c r="G67" s="92" t="s">
        <v>413</v>
      </c>
      <c r="H67" s="79" t="s">
        <v>414</v>
      </c>
      <c r="I67" s="79" t="s">
        <v>278</v>
      </c>
      <c r="J67" s="79"/>
      <c r="K67" s="86">
        <v>8.19</v>
      </c>
      <c r="L67" s="92" t="s">
        <v>164</v>
      </c>
      <c r="M67" s="93">
        <v>5.1500000000000004E-2</v>
      </c>
      <c r="N67" s="93">
        <v>2.5099999999999997E-2</v>
      </c>
      <c r="O67" s="86">
        <v>48282.999999999993</v>
      </c>
      <c r="P67" s="88">
        <v>150.72999999999999</v>
      </c>
      <c r="Q67" s="79"/>
      <c r="R67" s="86">
        <v>72.776969999999992</v>
      </c>
      <c r="S67" s="87">
        <v>1.3596930686433368E-5</v>
      </c>
      <c r="T67" s="87">
        <f t="shared" si="0"/>
        <v>3.0266655470559976E-2</v>
      </c>
      <c r="U67" s="87">
        <f>R67/'סכום נכסי הקרן'!$C$42</f>
        <v>8.4442267372355378E-4</v>
      </c>
    </row>
    <row r="68" spans="2:21" s="133" customFormat="1">
      <c r="B68" s="85" t="s">
        <v>415</v>
      </c>
      <c r="C68" s="79" t="s">
        <v>416</v>
      </c>
      <c r="D68" s="92" t="s">
        <v>120</v>
      </c>
      <c r="E68" s="92" t="s">
        <v>276</v>
      </c>
      <c r="F68" s="79" t="s">
        <v>356</v>
      </c>
      <c r="G68" s="92" t="s">
        <v>322</v>
      </c>
      <c r="H68" s="79" t="s">
        <v>414</v>
      </c>
      <c r="I68" s="79" t="s">
        <v>160</v>
      </c>
      <c r="J68" s="79"/>
      <c r="K68" s="86">
        <v>2.9899999999999993</v>
      </c>
      <c r="L68" s="92" t="s">
        <v>164</v>
      </c>
      <c r="M68" s="93">
        <v>2.8500000000000001E-2</v>
      </c>
      <c r="N68" s="93">
        <v>5.1999999999999989E-3</v>
      </c>
      <c r="O68" s="86">
        <v>7811.5699999999988</v>
      </c>
      <c r="P68" s="88">
        <v>108.92</v>
      </c>
      <c r="Q68" s="79"/>
      <c r="R68" s="86">
        <v>8.5083700000000011</v>
      </c>
      <c r="S68" s="87">
        <v>1.7030512573109355E-5</v>
      </c>
      <c r="T68" s="87">
        <f t="shared" si="0"/>
        <v>3.5384806952810546E-3</v>
      </c>
      <c r="U68" s="87">
        <f>R68/'סכום נכסי הקרן'!$C$42</f>
        <v>9.8721622299324558E-5</v>
      </c>
    </row>
    <row r="69" spans="2:21" s="133" customFormat="1">
      <c r="B69" s="85" t="s">
        <v>417</v>
      </c>
      <c r="C69" s="79" t="s">
        <v>418</v>
      </c>
      <c r="D69" s="92" t="s">
        <v>120</v>
      </c>
      <c r="E69" s="92" t="s">
        <v>276</v>
      </c>
      <c r="F69" s="79" t="s">
        <v>356</v>
      </c>
      <c r="G69" s="92" t="s">
        <v>322</v>
      </c>
      <c r="H69" s="79" t="s">
        <v>414</v>
      </c>
      <c r="I69" s="79" t="s">
        <v>160</v>
      </c>
      <c r="J69" s="79"/>
      <c r="K69" s="86">
        <v>0.5</v>
      </c>
      <c r="L69" s="92" t="s">
        <v>164</v>
      </c>
      <c r="M69" s="93">
        <v>4.8499999999999995E-2</v>
      </c>
      <c r="N69" s="93">
        <v>1.2199999999999999E-2</v>
      </c>
      <c r="O69" s="86">
        <v>141.99999999999997</v>
      </c>
      <c r="P69" s="88">
        <v>123.77</v>
      </c>
      <c r="Q69" s="79"/>
      <c r="R69" s="86">
        <v>0.17574999999999996</v>
      </c>
      <c r="S69" s="87">
        <v>1.133889668047651E-6</v>
      </c>
      <c r="T69" s="87">
        <f t="shared" si="0"/>
        <v>7.3091318571670612E-5</v>
      </c>
      <c r="U69" s="87">
        <f>R69/'סכום נכסי הקרן'!$C$42</f>
        <v>2.0392067010609889E-6</v>
      </c>
    </row>
    <row r="70" spans="2:21" s="133" customFormat="1">
      <c r="B70" s="85" t="s">
        <v>419</v>
      </c>
      <c r="C70" s="79" t="s">
        <v>420</v>
      </c>
      <c r="D70" s="92" t="s">
        <v>120</v>
      </c>
      <c r="E70" s="92" t="s">
        <v>276</v>
      </c>
      <c r="F70" s="79" t="s">
        <v>356</v>
      </c>
      <c r="G70" s="92" t="s">
        <v>322</v>
      </c>
      <c r="H70" s="79" t="s">
        <v>414</v>
      </c>
      <c r="I70" s="79" t="s">
        <v>160</v>
      </c>
      <c r="J70" s="79"/>
      <c r="K70" s="86">
        <v>1.2</v>
      </c>
      <c r="L70" s="92" t="s">
        <v>164</v>
      </c>
      <c r="M70" s="93">
        <v>3.7699999999999997E-2</v>
      </c>
      <c r="N70" s="93">
        <v>-5.2999999999999992E-3</v>
      </c>
      <c r="O70" s="86">
        <v>910.7199999999998</v>
      </c>
      <c r="P70" s="88">
        <v>115.93</v>
      </c>
      <c r="Q70" s="79"/>
      <c r="R70" s="86">
        <v>1.0557999999999998</v>
      </c>
      <c r="S70" s="87">
        <v>2.510848110272637E-6</v>
      </c>
      <c r="T70" s="87">
        <f t="shared" si="0"/>
        <v>4.3908855845217548E-4</v>
      </c>
      <c r="U70" s="87">
        <f>R70/'סכום נכסי הקרן'!$C$42</f>
        <v>1.2250323954368091E-5</v>
      </c>
    </row>
    <row r="71" spans="2:21" s="133" customFormat="1">
      <c r="B71" s="85" t="s">
        <v>421</v>
      </c>
      <c r="C71" s="79" t="s">
        <v>422</v>
      </c>
      <c r="D71" s="92" t="s">
        <v>120</v>
      </c>
      <c r="E71" s="92" t="s">
        <v>276</v>
      </c>
      <c r="F71" s="79" t="s">
        <v>356</v>
      </c>
      <c r="G71" s="92" t="s">
        <v>322</v>
      </c>
      <c r="H71" s="79" t="s">
        <v>414</v>
      </c>
      <c r="I71" s="79" t="s">
        <v>160</v>
      </c>
      <c r="J71" s="79"/>
      <c r="K71" s="86">
        <v>4.839999999999999</v>
      </c>
      <c r="L71" s="92" t="s">
        <v>164</v>
      </c>
      <c r="M71" s="93">
        <v>2.5000000000000001E-2</v>
      </c>
      <c r="N71" s="93">
        <v>1.1899999999999997E-2</v>
      </c>
      <c r="O71" s="86">
        <v>5597.0299999999988</v>
      </c>
      <c r="P71" s="88">
        <v>107.88</v>
      </c>
      <c r="Q71" s="79"/>
      <c r="R71" s="86">
        <v>6.0380600000000006</v>
      </c>
      <c r="S71" s="87">
        <v>1.1958248344745975E-5</v>
      </c>
      <c r="T71" s="87">
        <f t="shared" si="0"/>
        <v>2.5111224296720434E-3</v>
      </c>
      <c r="U71" s="87">
        <f>R71/'סכום נכסי הקרן'!$C$42</f>
        <v>7.0058904201469801E-5</v>
      </c>
    </row>
    <row r="72" spans="2:21" s="133" customFormat="1">
      <c r="B72" s="85" t="s">
        <v>423</v>
      </c>
      <c r="C72" s="79" t="s">
        <v>424</v>
      </c>
      <c r="D72" s="92" t="s">
        <v>120</v>
      </c>
      <c r="E72" s="92" t="s">
        <v>276</v>
      </c>
      <c r="F72" s="79" t="s">
        <v>356</v>
      </c>
      <c r="G72" s="92" t="s">
        <v>322</v>
      </c>
      <c r="H72" s="79" t="s">
        <v>414</v>
      </c>
      <c r="I72" s="79" t="s">
        <v>160</v>
      </c>
      <c r="J72" s="79"/>
      <c r="K72" s="86">
        <v>5.71</v>
      </c>
      <c r="L72" s="92" t="s">
        <v>164</v>
      </c>
      <c r="M72" s="93">
        <v>1.34E-2</v>
      </c>
      <c r="N72" s="93">
        <v>1.2399999999999998E-2</v>
      </c>
      <c r="O72" s="86">
        <v>4727.7</v>
      </c>
      <c r="P72" s="88">
        <v>102.39</v>
      </c>
      <c r="Q72" s="79"/>
      <c r="R72" s="86">
        <v>4.8407</v>
      </c>
      <c r="S72" s="87">
        <v>1.3808966759111998E-5</v>
      </c>
      <c r="T72" s="87">
        <f t="shared" si="0"/>
        <v>2.0131615693307881E-3</v>
      </c>
      <c r="U72" s="87">
        <f>R72/'סכום נכסי הקרן'!$C$42</f>
        <v>5.6166076118497475E-5</v>
      </c>
    </row>
    <row r="73" spans="2:21" s="133" customFormat="1">
      <c r="B73" s="85" t="s">
        <v>425</v>
      </c>
      <c r="C73" s="79" t="s">
        <v>426</v>
      </c>
      <c r="D73" s="92" t="s">
        <v>120</v>
      </c>
      <c r="E73" s="92" t="s">
        <v>276</v>
      </c>
      <c r="F73" s="79" t="s">
        <v>356</v>
      </c>
      <c r="G73" s="92" t="s">
        <v>322</v>
      </c>
      <c r="H73" s="79" t="s">
        <v>414</v>
      </c>
      <c r="I73" s="79" t="s">
        <v>160</v>
      </c>
      <c r="J73" s="79"/>
      <c r="K73" s="86">
        <v>5.6899999999999995</v>
      </c>
      <c r="L73" s="92" t="s">
        <v>164</v>
      </c>
      <c r="M73" s="93">
        <v>1.95E-2</v>
      </c>
      <c r="N73" s="93">
        <v>1.5800000000000002E-2</v>
      </c>
      <c r="O73" s="86">
        <v>2580.9999999999995</v>
      </c>
      <c r="P73" s="88">
        <v>103.8</v>
      </c>
      <c r="Q73" s="79"/>
      <c r="R73" s="86">
        <v>2.6790599999999993</v>
      </c>
      <c r="S73" s="87">
        <v>3.628327665682149E-6</v>
      </c>
      <c r="T73" s="87">
        <f t="shared" si="0"/>
        <v>1.1141737008968414E-3</v>
      </c>
      <c r="U73" s="87">
        <f>R73/'סכום נכסי הקרן'!$C$42</f>
        <v>3.1084819940508979E-5</v>
      </c>
    </row>
    <row r="74" spans="2:21" s="133" customFormat="1">
      <c r="B74" s="85" t="s">
        <v>427</v>
      </c>
      <c r="C74" s="79" t="s">
        <v>428</v>
      </c>
      <c r="D74" s="92" t="s">
        <v>120</v>
      </c>
      <c r="E74" s="92" t="s">
        <v>276</v>
      </c>
      <c r="F74" s="79" t="s">
        <v>429</v>
      </c>
      <c r="G74" s="92" t="s">
        <v>322</v>
      </c>
      <c r="H74" s="79" t="s">
        <v>414</v>
      </c>
      <c r="I74" s="79" t="s">
        <v>278</v>
      </c>
      <c r="J74" s="79"/>
      <c r="K74" s="86">
        <v>1.2699999999999996</v>
      </c>
      <c r="L74" s="92" t="s">
        <v>164</v>
      </c>
      <c r="M74" s="93">
        <v>4.8000000000000001E-2</v>
      </c>
      <c r="N74" s="93">
        <v>1.0999999999999998E-3</v>
      </c>
      <c r="O74" s="86">
        <v>0.05</v>
      </c>
      <c r="P74" s="88">
        <v>112.94</v>
      </c>
      <c r="Q74" s="79"/>
      <c r="R74" s="86">
        <v>5.0000000000000002E-5</v>
      </c>
      <c r="S74" s="87">
        <v>4.3706293706293709E-10</v>
      </c>
      <c r="T74" s="87">
        <f t="shared" si="0"/>
        <v>2.0794116236606155E-8</v>
      </c>
      <c r="U74" s="87">
        <f>R74/'סכום נכסי הקרן'!$C$42</f>
        <v>5.8014415392915775E-10</v>
      </c>
    </row>
    <row r="75" spans="2:21" s="133" customFormat="1">
      <c r="B75" s="85" t="s">
        <v>430</v>
      </c>
      <c r="C75" s="79" t="s">
        <v>431</v>
      </c>
      <c r="D75" s="92" t="s">
        <v>120</v>
      </c>
      <c r="E75" s="92" t="s">
        <v>276</v>
      </c>
      <c r="F75" s="79" t="s">
        <v>432</v>
      </c>
      <c r="G75" s="92" t="s">
        <v>322</v>
      </c>
      <c r="H75" s="79" t="s">
        <v>414</v>
      </c>
      <c r="I75" s="79" t="s">
        <v>160</v>
      </c>
      <c r="J75" s="79"/>
      <c r="K75" s="86">
        <v>0.99</v>
      </c>
      <c r="L75" s="92" t="s">
        <v>164</v>
      </c>
      <c r="M75" s="93">
        <v>6.5000000000000002E-2</v>
      </c>
      <c r="N75" s="93">
        <v>-2.3999999999999998E-3</v>
      </c>
      <c r="O75" s="86">
        <v>758.89999999999986</v>
      </c>
      <c r="P75" s="88">
        <v>121</v>
      </c>
      <c r="Q75" s="79"/>
      <c r="R75" s="86">
        <v>0.91825999999999985</v>
      </c>
      <c r="S75" s="87">
        <v>3.8509785281128732E-6</v>
      </c>
      <c r="T75" s="87">
        <f t="shared" ref="T75:T129" si="1">R75/$R$11</f>
        <v>3.8188810350851929E-4</v>
      </c>
      <c r="U75" s="87">
        <f>R75/'סכום נכסי הקרן'!$C$42</f>
        <v>1.0654463415739766E-5</v>
      </c>
    </row>
    <row r="76" spans="2:21" s="133" customFormat="1">
      <c r="B76" s="85" t="s">
        <v>433</v>
      </c>
      <c r="C76" s="79" t="s">
        <v>434</v>
      </c>
      <c r="D76" s="92" t="s">
        <v>120</v>
      </c>
      <c r="E76" s="92" t="s">
        <v>276</v>
      </c>
      <c r="F76" s="79" t="s">
        <v>432</v>
      </c>
      <c r="G76" s="92" t="s">
        <v>322</v>
      </c>
      <c r="H76" s="79" t="s">
        <v>414</v>
      </c>
      <c r="I76" s="79" t="s">
        <v>160</v>
      </c>
      <c r="J76" s="79"/>
      <c r="K76" s="86">
        <v>6.41</v>
      </c>
      <c r="L76" s="92" t="s">
        <v>164</v>
      </c>
      <c r="M76" s="93">
        <v>0.04</v>
      </c>
      <c r="N76" s="93">
        <v>2.3100000000000006E-2</v>
      </c>
      <c r="O76" s="86">
        <v>5338.9999999999991</v>
      </c>
      <c r="P76" s="88">
        <v>112.32</v>
      </c>
      <c r="Q76" s="79"/>
      <c r="R76" s="86">
        <v>5.9967599999999983</v>
      </c>
      <c r="S76" s="87">
        <v>1.8050572029693679E-6</v>
      </c>
      <c r="T76" s="87">
        <f t="shared" si="1"/>
        <v>2.4939464896606058E-3</v>
      </c>
      <c r="U76" s="87">
        <f>R76/'סכום נכסי הקרן'!$C$42</f>
        <v>6.9579705130324294E-5</v>
      </c>
    </row>
    <row r="77" spans="2:21" s="133" customFormat="1">
      <c r="B77" s="85" t="s">
        <v>435</v>
      </c>
      <c r="C77" s="79" t="s">
        <v>436</v>
      </c>
      <c r="D77" s="92" t="s">
        <v>120</v>
      </c>
      <c r="E77" s="92" t="s">
        <v>276</v>
      </c>
      <c r="F77" s="79" t="s">
        <v>432</v>
      </c>
      <c r="G77" s="92" t="s">
        <v>322</v>
      </c>
      <c r="H77" s="79" t="s">
        <v>414</v>
      </c>
      <c r="I77" s="79" t="s">
        <v>160</v>
      </c>
      <c r="J77" s="79"/>
      <c r="K77" s="86">
        <v>6.6999999999999993</v>
      </c>
      <c r="L77" s="92" t="s">
        <v>164</v>
      </c>
      <c r="M77" s="93">
        <v>2.7799999999999998E-2</v>
      </c>
      <c r="N77" s="93">
        <v>2.5300000000000003E-2</v>
      </c>
      <c r="O77" s="86">
        <v>10989.999999999998</v>
      </c>
      <c r="P77" s="88">
        <v>104.02</v>
      </c>
      <c r="Q77" s="79"/>
      <c r="R77" s="86">
        <v>11.431809999999997</v>
      </c>
      <c r="S77" s="87">
        <v>8.7190529156862022E-6</v>
      </c>
      <c r="T77" s="87">
        <f t="shared" si="1"/>
        <v>4.7542877186959303E-3</v>
      </c>
      <c r="U77" s="87">
        <f>R77/'סכום נכסי הקרן'!$C$42</f>
        <v>1.3264195480657765E-4</v>
      </c>
    </row>
    <row r="78" spans="2:21" s="133" customFormat="1">
      <c r="B78" s="85" t="s">
        <v>437</v>
      </c>
      <c r="C78" s="79" t="s">
        <v>438</v>
      </c>
      <c r="D78" s="92" t="s">
        <v>120</v>
      </c>
      <c r="E78" s="92" t="s">
        <v>276</v>
      </c>
      <c r="F78" s="79" t="s">
        <v>432</v>
      </c>
      <c r="G78" s="92" t="s">
        <v>322</v>
      </c>
      <c r="H78" s="79" t="s">
        <v>414</v>
      </c>
      <c r="I78" s="79" t="s">
        <v>160</v>
      </c>
      <c r="J78" s="79"/>
      <c r="K78" s="86">
        <v>1.57</v>
      </c>
      <c r="L78" s="92" t="s">
        <v>164</v>
      </c>
      <c r="M78" s="93">
        <v>5.0999999999999997E-2</v>
      </c>
      <c r="N78" s="93">
        <v>2.4000000000000002E-3</v>
      </c>
      <c r="O78" s="86">
        <v>756.99999999999989</v>
      </c>
      <c r="P78" s="88">
        <v>131.21</v>
      </c>
      <c r="Q78" s="79"/>
      <c r="R78" s="86">
        <v>0.99326999999999988</v>
      </c>
      <c r="S78" s="87">
        <v>4.4542708549255628E-7</v>
      </c>
      <c r="T78" s="87">
        <f t="shared" si="1"/>
        <v>4.1308343668667582E-4</v>
      </c>
      <c r="U78" s="87">
        <f>R78/'סכום נכסי הקרן'!$C$42</f>
        <v>1.1524795675464287E-5</v>
      </c>
    </row>
    <row r="79" spans="2:21" s="133" customFormat="1">
      <c r="B79" s="85" t="s">
        <v>439</v>
      </c>
      <c r="C79" s="79" t="s">
        <v>440</v>
      </c>
      <c r="D79" s="92" t="s">
        <v>120</v>
      </c>
      <c r="E79" s="92" t="s">
        <v>276</v>
      </c>
      <c r="F79" s="79" t="s">
        <v>397</v>
      </c>
      <c r="G79" s="92" t="s">
        <v>282</v>
      </c>
      <c r="H79" s="79" t="s">
        <v>414</v>
      </c>
      <c r="I79" s="79" t="s">
        <v>278</v>
      </c>
      <c r="J79" s="79"/>
      <c r="K79" s="86">
        <v>1.4899999999999995</v>
      </c>
      <c r="L79" s="92" t="s">
        <v>164</v>
      </c>
      <c r="M79" s="93">
        <v>6.4000000000000001E-2</v>
      </c>
      <c r="N79" s="93">
        <v>-2.2999999999999995E-3</v>
      </c>
      <c r="O79" s="86">
        <v>14618.999999999998</v>
      </c>
      <c r="P79" s="88">
        <v>126.64</v>
      </c>
      <c r="Q79" s="79"/>
      <c r="R79" s="86">
        <v>18.513490000000001</v>
      </c>
      <c r="S79" s="87">
        <v>1.1676699437411363E-5</v>
      </c>
      <c r="T79" s="87">
        <f t="shared" si="1"/>
        <v>7.6994332601049136E-3</v>
      </c>
      <c r="U79" s="87">
        <f>R79/'סכום נכסי הקרן'!$C$42</f>
        <v>2.1480985984651845E-4</v>
      </c>
    </row>
    <row r="80" spans="2:21" s="133" customFormat="1">
      <c r="B80" s="85" t="s">
        <v>441</v>
      </c>
      <c r="C80" s="79" t="s">
        <v>442</v>
      </c>
      <c r="D80" s="92" t="s">
        <v>120</v>
      </c>
      <c r="E80" s="92" t="s">
        <v>276</v>
      </c>
      <c r="F80" s="79" t="s">
        <v>443</v>
      </c>
      <c r="G80" s="92" t="s">
        <v>444</v>
      </c>
      <c r="H80" s="79" t="s">
        <v>414</v>
      </c>
      <c r="I80" s="79" t="s">
        <v>278</v>
      </c>
      <c r="J80" s="79"/>
      <c r="K80" s="86">
        <v>4.3099999999999987</v>
      </c>
      <c r="L80" s="92" t="s">
        <v>164</v>
      </c>
      <c r="M80" s="93">
        <v>3.85E-2</v>
      </c>
      <c r="N80" s="93">
        <v>4.0000000000000001E-3</v>
      </c>
      <c r="O80" s="86">
        <v>7410.9999999999991</v>
      </c>
      <c r="P80" s="88">
        <v>121.27</v>
      </c>
      <c r="Q80" s="79"/>
      <c r="R80" s="86">
        <v>8.9873200000000004</v>
      </c>
      <c r="S80" s="87">
        <v>3.0937576811687131E-5</v>
      </c>
      <c r="T80" s="87">
        <f t="shared" si="1"/>
        <v>3.7376675347115043E-3</v>
      </c>
      <c r="U80" s="87">
        <f>R80/'סכום נכסי הקרן'!$C$42</f>
        <v>1.0427882314981195E-4</v>
      </c>
    </row>
    <row r="81" spans="2:21" s="133" customFormat="1">
      <c r="B81" s="85" t="s">
        <v>445</v>
      </c>
      <c r="C81" s="79" t="s">
        <v>446</v>
      </c>
      <c r="D81" s="92" t="s">
        <v>120</v>
      </c>
      <c r="E81" s="92" t="s">
        <v>276</v>
      </c>
      <c r="F81" s="79" t="s">
        <v>443</v>
      </c>
      <c r="G81" s="92" t="s">
        <v>444</v>
      </c>
      <c r="H81" s="79" t="s">
        <v>414</v>
      </c>
      <c r="I81" s="79" t="s">
        <v>278</v>
      </c>
      <c r="J81" s="79"/>
      <c r="K81" s="86">
        <v>1.62</v>
      </c>
      <c r="L81" s="92" t="s">
        <v>164</v>
      </c>
      <c r="M81" s="93">
        <v>3.9E-2</v>
      </c>
      <c r="N81" s="93">
        <v>-1.1999999999999999E-3</v>
      </c>
      <c r="O81" s="86">
        <v>876.99999999999989</v>
      </c>
      <c r="P81" s="88">
        <v>117.22</v>
      </c>
      <c r="Q81" s="79"/>
      <c r="R81" s="86">
        <v>1.0280099999999999</v>
      </c>
      <c r="S81" s="87">
        <v>4.4063155514802853E-6</v>
      </c>
      <c r="T81" s="87">
        <f t="shared" si="1"/>
        <v>4.2753118864786977E-4</v>
      </c>
      <c r="U81" s="87">
        <f>R81/'סכום נכסי הקרן'!$C$42</f>
        <v>1.1927879833614267E-5</v>
      </c>
    </row>
    <row r="82" spans="2:21" s="133" customFormat="1">
      <c r="B82" s="85" t="s">
        <v>447</v>
      </c>
      <c r="C82" s="79" t="s">
        <v>448</v>
      </c>
      <c r="D82" s="92" t="s">
        <v>120</v>
      </c>
      <c r="E82" s="92" t="s">
        <v>276</v>
      </c>
      <c r="F82" s="79" t="s">
        <v>443</v>
      </c>
      <c r="G82" s="92" t="s">
        <v>444</v>
      </c>
      <c r="H82" s="79" t="s">
        <v>414</v>
      </c>
      <c r="I82" s="79" t="s">
        <v>278</v>
      </c>
      <c r="J82" s="79"/>
      <c r="K82" s="86">
        <v>2.5400000000000009</v>
      </c>
      <c r="L82" s="92" t="s">
        <v>164</v>
      </c>
      <c r="M82" s="93">
        <v>3.9E-2</v>
      </c>
      <c r="N82" s="93">
        <v>1.0000000000000002E-3</v>
      </c>
      <c r="O82" s="86">
        <v>14167.999999999998</v>
      </c>
      <c r="P82" s="88">
        <v>120.92</v>
      </c>
      <c r="Q82" s="79"/>
      <c r="R82" s="86">
        <v>17.131939999999997</v>
      </c>
      <c r="S82" s="87">
        <v>3.5505879846879639E-5</v>
      </c>
      <c r="T82" s="87">
        <f t="shared" si="1"/>
        <v>7.1248710343712468E-3</v>
      </c>
      <c r="U82" s="87">
        <f>R82/'סכום נכסי הקרן'!$C$42</f>
        <v>1.9877989672930185E-4</v>
      </c>
    </row>
    <row r="83" spans="2:21" s="133" customFormat="1">
      <c r="B83" s="85" t="s">
        <v>449</v>
      </c>
      <c r="C83" s="79" t="s">
        <v>450</v>
      </c>
      <c r="D83" s="92" t="s">
        <v>120</v>
      </c>
      <c r="E83" s="92" t="s">
        <v>276</v>
      </c>
      <c r="F83" s="79" t="s">
        <v>443</v>
      </c>
      <c r="G83" s="92" t="s">
        <v>444</v>
      </c>
      <c r="H83" s="79" t="s">
        <v>414</v>
      </c>
      <c r="I83" s="79" t="s">
        <v>278</v>
      </c>
      <c r="J83" s="79"/>
      <c r="K83" s="86">
        <v>5.1499999999999995</v>
      </c>
      <c r="L83" s="92" t="s">
        <v>164</v>
      </c>
      <c r="M83" s="93">
        <v>3.85E-2</v>
      </c>
      <c r="N83" s="93">
        <v>8.3999999999999995E-3</v>
      </c>
      <c r="O83" s="86">
        <v>5163.9999999999991</v>
      </c>
      <c r="P83" s="88">
        <v>121.97</v>
      </c>
      <c r="Q83" s="79"/>
      <c r="R83" s="86">
        <v>6.2985299999999986</v>
      </c>
      <c r="S83" s="87">
        <v>2.0655999999999997E-5</v>
      </c>
      <c r="T83" s="87">
        <f t="shared" si="1"/>
        <v>2.6194472987950187E-3</v>
      </c>
      <c r="U83" s="87">
        <f>R83/'סכום נכסי הקרן'!$C$42</f>
        <v>7.3081107156948341E-5</v>
      </c>
    </row>
    <row r="84" spans="2:21" s="133" customFormat="1">
      <c r="B84" s="85" t="s">
        <v>451</v>
      </c>
      <c r="C84" s="79" t="s">
        <v>452</v>
      </c>
      <c r="D84" s="92" t="s">
        <v>120</v>
      </c>
      <c r="E84" s="92" t="s">
        <v>276</v>
      </c>
      <c r="F84" s="79" t="s">
        <v>453</v>
      </c>
      <c r="G84" s="92" t="s">
        <v>322</v>
      </c>
      <c r="H84" s="79" t="s">
        <v>414</v>
      </c>
      <c r="I84" s="79" t="s">
        <v>160</v>
      </c>
      <c r="J84" s="79"/>
      <c r="K84" s="86">
        <v>6.26</v>
      </c>
      <c r="L84" s="92" t="s">
        <v>164</v>
      </c>
      <c r="M84" s="93">
        <v>1.5800000000000002E-2</v>
      </c>
      <c r="N84" s="93">
        <v>1.29E-2</v>
      </c>
      <c r="O84" s="86">
        <v>10504.799999999997</v>
      </c>
      <c r="P84" s="88">
        <v>103.65</v>
      </c>
      <c r="Q84" s="79"/>
      <c r="R84" s="86">
        <v>10.888229999999998</v>
      </c>
      <c r="S84" s="87">
        <v>2.5986285510731138E-5</v>
      </c>
      <c r="T84" s="87">
        <f t="shared" si="1"/>
        <v>4.5282224046180441E-3</v>
      </c>
      <c r="U84" s="87">
        <f>R84/'סכום נכסי הקרן'!$C$42</f>
        <v>1.2633485962272142E-4</v>
      </c>
    </row>
    <row r="85" spans="2:21" s="133" customFormat="1">
      <c r="B85" s="85" t="s">
        <v>454</v>
      </c>
      <c r="C85" s="79" t="s">
        <v>455</v>
      </c>
      <c r="D85" s="92" t="s">
        <v>120</v>
      </c>
      <c r="E85" s="92" t="s">
        <v>276</v>
      </c>
      <c r="F85" s="79" t="s">
        <v>453</v>
      </c>
      <c r="G85" s="92" t="s">
        <v>322</v>
      </c>
      <c r="H85" s="79" t="s">
        <v>414</v>
      </c>
      <c r="I85" s="79" t="s">
        <v>160</v>
      </c>
      <c r="J85" s="79"/>
      <c r="K85" s="86">
        <v>7.1599999999999984</v>
      </c>
      <c r="L85" s="92" t="s">
        <v>164</v>
      </c>
      <c r="M85" s="93">
        <v>2.4E-2</v>
      </c>
      <c r="N85" s="93">
        <v>2.2999999999999993E-2</v>
      </c>
      <c r="O85" s="86">
        <v>10731.999999999998</v>
      </c>
      <c r="P85" s="88">
        <v>102.27</v>
      </c>
      <c r="Q85" s="79"/>
      <c r="R85" s="86">
        <v>10.975610000000001</v>
      </c>
      <c r="S85" s="87">
        <v>2.3295373827019751E-5</v>
      </c>
      <c r="T85" s="87">
        <f t="shared" si="1"/>
        <v>4.5645622021531383E-3</v>
      </c>
      <c r="U85" s="87">
        <f>R85/'סכום נכסי הקרן'!$C$42</f>
        <v>1.2734871954612806E-4</v>
      </c>
    </row>
    <row r="86" spans="2:21" s="133" customFormat="1">
      <c r="B86" s="85" t="s">
        <v>456</v>
      </c>
      <c r="C86" s="79" t="s">
        <v>457</v>
      </c>
      <c r="D86" s="92" t="s">
        <v>120</v>
      </c>
      <c r="E86" s="92" t="s">
        <v>276</v>
      </c>
      <c r="F86" s="79" t="s">
        <v>458</v>
      </c>
      <c r="G86" s="92" t="s">
        <v>444</v>
      </c>
      <c r="H86" s="79" t="s">
        <v>414</v>
      </c>
      <c r="I86" s="79" t="s">
        <v>160</v>
      </c>
      <c r="J86" s="79"/>
      <c r="K86" s="86">
        <v>2.7199999999999998</v>
      </c>
      <c r="L86" s="92" t="s">
        <v>164</v>
      </c>
      <c r="M86" s="93">
        <v>3.7499999999999999E-2</v>
      </c>
      <c r="N86" s="93">
        <v>1.1000000000000001E-3</v>
      </c>
      <c r="O86" s="86">
        <v>2694.9999999999995</v>
      </c>
      <c r="P86" s="88">
        <v>119.58</v>
      </c>
      <c r="Q86" s="79"/>
      <c r="R86" s="86">
        <v>3.2226799999999995</v>
      </c>
      <c r="S86" s="87">
        <v>3.4787601138738234E-6</v>
      </c>
      <c r="T86" s="87">
        <f t="shared" si="1"/>
        <v>1.3402556502677182E-3</v>
      </c>
      <c r="U86" s="87">
        <f>R86/'סכום נכסי הקרן'!$C$42</f>
        <v>3.7392379239688356E-5</v>
      </c>
    </row>
    <row r="87" spans="2:21" s="133" customFormat="1">
      <c r="B87" s="85" t="s">
        <v>459</v>
      </c>
      <c r="C87" s="79" t="s">
        <v>460</v>
      </c>
      <c r="D87" s="92" t="s">
        <v>120</v>
      </c>
      <c r="E87" s="92" t="s">
        <v>276</v>
      </c>
      <c r="F87" s="79" t="s">
        <v>458</v>
      </c>
      <c r="G87" s="92" t="s">
        <v>444</v>
      </c>
      <c r="H87" s="79" t="s">
        <v>414</v>
      </c>
      <c r="I87" s="79" t="s">
        <v>160</v>
      </c>
      <c r="J87" s="79"/>
      <c r="K87" s="86">
        <v>6.34</v>
      </c>
      <c r="L87" s="92" t="s">
        <v>164</v>
      </c>
      <c r="M87" s="93">
        <v>2.4799999999999999E-2</v>
      </c>
      <c r="N87" s="93">
        <v>1.2799999999999999E-2</v>
      </c>
      <c r="O87" s="86">
        <v>6709.9999999999991</v>
      </c>
      <c r="P87" s="88">
        <v>108.66</v>
      </c>
      <c r="Q87" s="79"/>
      <c r="R87" s="86">
        <v>7.2910799999999991</v>
      </c>
      <c r="S87" s="87">
        <v>1.5844671740681538E-5</v>
      </c>
      <c r="T87" s="87">
        <f t="shared" si="1"/>
        <v>3.0322313002078874E-3</v>
      </c>
      <c r="U87" s="87">
        <f>R87/'סכום נכסי הקרן'!$C$42</f>
        <v>8.4597548756596048E-5</v>
      </c>
    </row>
    <row r="88" spans="2:21" s="133" customFormat="1">
      <c r="B88" s="85" t="s">
        <v>461</v>
      </c>
      <c r="C88" s="79" t="s">
        <v>462</v>
      </c>
      <c r="D88" s="92" t="s">
        <v>120</v>
      </c>
      <c r="E88" s="92" t="s">
        <v>276</v>
      </c>
      <c r="F88" s="79" t="s">
        <v>463</v>
      </c>
      <c r="G88" s="92" t="s">
        <v>322</v>
      </c>
      <c r="H88" s="79" t="s">
        <v>414</v>
      </c>
      <c r="I88" s="79" t="s">
        <v>278</v>
      </c>
      <c r="J88" s="79"/>
      <c r="K88" s="86">
        <v>4.8900000000000006</v>
      </c>
      <c r="L88" s="92" t="s">
        <v>164</v>
      </c>
      <c r="M88" s="93">
        <v>2.8500000000000001E-2</v>
      </c>
      <c r="N88" s="93">
        <v>1.04E-2</v>
      </c>
      <c r="O88" s="86">
        <v>18186.999999999996</v>
      </c>
      <c r="P88" s="88">
        <v>112.89</v>
      </c>
      <c r="Q88" s="79"/>
      <c r="R88" s="86">
        <v>20.531299999999995</v>
      </c>
      <c r="S88" s="87">
        <v>2.6628111273792087E-5</v>
      </c>
      <c r="T88" s="87">
        <f t="shared" si="1"/>
        <v>8.5386047737726362E-3</v>
      </c>
      <c r="U88" s="87">
        <f>R88/'סכום נכסי הקרן'!$C$42</f>
        <v>2.3822227335131425E-4</v>
      </c>
    </row>
    <row r="89" spans="2:21" s="133" customFormat="1">
      <c r="B89" s="85" t="s">
        <v>464</v>
      </c>
      <c r="C89" s="79" t="s">
        <v>465</v>
      </c>
      <c r="D89" s="92" t="s">
        <v>120</v>
      </c>
      <c r="E89" s="92" t="s">
        <v>276</v>
      </c>
      <c r="F89" s="79" t="s">
        <v>466</v>
      </c>
      <c r="G89" s="92" t="s">
        <v>322</v>
      </c>
      <c r="H89" s="79" t="s">
        <v>414</v>
      </c>
      <c r="I89" s="79" t="s">
        <v>278</v>
      </c>
      <c r="J89" s="79"/>
      <c r="K89" s="86">
        <v>6.96</v>
      </c>
      <c r="L89" s="92" t="s">
        <v>164</v>
      </c>
      <c r="M89" s="93">
        <v>1.3999999999999999E-2</v>
      </c>
      <c r="N89" s="93">
        <v>1.4499999999999999E-2</v>
      </c>
      <c r="O89" s="86">
        <v>8999.9999999999982</v>
      </c>
      <c r="P89" s="88">
        <v>100.34</v>
      </c>
      <c r="Q89" s="79"/>
      <c r="R89" s="86">
        <v>9.0305899999999983</v>
      </c>
      <c r="S89" s="87">
        <v>3.548895899053627E-5</v>
      </c>
      <c r="T89" s="87">
        <f t="shared" si="1"/>
        <v>3.7556627629026628E-3</v>
      </c>
      <c r="U89" s="87">
        <f>R89/'סכום נכסי הקרן'!$C$42</f>
        <v>1.0478087990062222E-4</v>
      </c>
    </row>
    <row r="90" spans="2:21" s="133" customFormat="1">
      <c r="B90" s="85" t="s">
        <v>467</v>
      </c>
      <c r="C90" s="79" t="s">
        <v>468</v>
      </c>
      <c r="D90" s="92" t="s">
        <v>120</v>
      </c>
      <c r="E90" s="92" t="s">
        <v>276</v>
      </c>
      <c r="F90" s="79" t="s">
        <v>384</v>
      </c>
      <c r="G90" s="92" t="s">
        <v>322</v>
      </c>
      <c r="H90" s="79" t="s">
        <v>414</v>
      </c>
      <c r="I90" s="79" t="s">
        <v>278</v>
      </c>
      <c r="J90" s="79"/>
      <c r="K90" s="86">
        <v>2.4299999999999997</v>
      </c>
      <c r="L90" s="92" t="s">
        <v>164</v>
      </c>
      <c r="M90" s="93">
        <v>4.9000000000000002E-2</v>
      </c>
      <c r="N90" s="93">
        <v>3.4000000000000007E-3</v>
      </c>
      <c r="O90" s="86">
        <v>50589.829999999987</v>
      </c>
      <c r="P90" s="88">
        <v>117.47</v>
      </c>
      <c r="Q90" s="79"/>
      <c r="R90" s="86">
        <v>59.427869999999992</v>
      </c>
      <c r="S90" s="87">
        <v>6.339451103817869E-5</v>
      </c>
      <c r="T90" s="87">
        <f t="shared" si="1"/>
        <v>2.4715000729478392E-2</v>
      </c>
      <c r="U90" s="87">
        <f>R90/'סכום נכסי הקרן'!$C$42</f>
        <v>6.8953462721923933E-4</v>
      </c>
    </row>
    <row r="91" spans="2:21" s="133" customFormat="1">
      <c r="B91" s="85" t="s">
        <v>469</v>
      </c>
      <c r="C91" s="79" t="s">
        <v>470</v>
      </c>
      <c r="D91" s="92" t="s">
        <v>120</v>
      </c>
      <c r="E91" s="92" t="s">
        <v>276</v>
      </c>
      <c r="F91" s="79" t="s">
        <v>384</v>
      </c>
      <c r="G91" s="92" t="s">
        <v>322</v>
      </c>
      <c r="H91" s="79" t="s">
        <v>414</v>
      </c>
      <c r="I91" s="79" t="s">
        <v>278</v>
      </c>
      <c r="J91" s="79"/>
      <c r="K91" s="86">
        <v>5.87</v>
      </c>
      <c r="L91" s="92" t="s">
        <v>164</v>
      </c>
      <c r="M91" s="93">
        <v>2.3E-2</v>
      </c>
      <c r="N91" s="93">
        <v>1.8100000000000002E-2</v>
      </c>
      <c r="O91" s="86">
        <v>1772.6699999999996</v>
      </c>
      <c r="P91" s="88">
        <v>105.3</v>
      </c>
      <c r="Q91" s="79"/>
      <c r="R91" s="86">
        <v>1.8666299999999996</v>
      </c>
      <c r="S91" s="87">
        <v>1.2568819350212252E-6</v>
      </c>
      <c r="T91" s="87">
        <f t="shared" si="1"/>
        <v>7.7629842381472271E-4</v>
      </c>
      <c r="U91" s="87">
        <f>R91/'סכום נכסי הקרן'!$C$42</f>
        <v>2.1658289640975668E-5</v>
      </c>
    </row>
    <row r="92" spans="2:21" s="133" customFormat="1">
      <c r="B92" s="85" t="s">
        <v>471</v>
      </c>
      <c r="C92" s="79" t="s">
        <v>472</v>
      </c>
      <c r="D92" s="92" t="s">
        <v>120</v>
      </c>
      <c r="E92" s="92" t="s">
        <v>276</v>
      </c>
      <c r="F92" s="79" t="s">
        <v>384</v>
      </c>
      <c r="G92" s="92" t="s">
        <v>322</v>
      </c>
      <c r="H92" s="79" t="s">
        <v>414</v>
      </c>
      <c r="I92" s="79" t="s">
        <v>278</v>
      </c>
      <c r="J92" s="79"/>
      <c r="K92" s="86">
        <v>2.3200000000000003</v>
      </c>
      <c r="L92" s="92" t="s">
        <v>164</v>
      </c>
      <c r="M92" s="93">
        <v>5.8499999999999996E-2</v>
      </c>
      <c r="N92" s="93">
        <v>3.4000000000000002E-3</v>
      </c>
      <c r="O92" s="86">
        <v>5480.8999999999987</v>
      </c>
      <c r="P92" s="88">
        <v>125.02</v>
      </c>
      <c r="Q92" s="79"/>
      <c r="R92" s="86">
        <v>6.8522299999999987</v>
      </c>
      <c r="S92" s="87">
        <v>4.6535919403886829E-6</v>
      </c>
      <c r="T92" s="87">
        <f t="shared" si="1"/>
        <v>2.849721341999195E-3</v>
      </c>
      <c r="U92" s="87">
        <f>R92/'סכום נכסי הקרן'!$C$42</f>
        <v>7.9505623517559827E-5</v>
      </c>
    </row>
    <row r="93" spans="2:21" s="133" customFormat="1">
      <c r="B93" s="85" t="s">
        <v>473</v>
      </c>
      <c r="C93" s="79" t="s">
        <v>474</v>
      </c>
      <c r="D93" s="92" t="s">
        <v>120</v>
      </c>
      <c r="E93" s="92" t="s">
        <v>276</v>
      </c>
      <c r="F93" s="79" t="s">
        <v>384</v>
      </c>
      <c r="G93" s="92" t="s">
        <v>322</v>
      </c>
      <c r="H93" s="79" t="s">
        <v>414</v>
      </c>
      <c r="I93" s="79" t="s">
        <v>278</v>
      </c>
      <c r="J93" s="79"/>
      <c r="K93" s="86">
        <v>7.2700000000000005</v>
      </c>
      <c r="L93" s="92" t="s">
        <v>164</v>
      </c>
      <c r="M93" s="93">
        <v>2.2499999999999999E-2</v>
      </c>
      <c r="N93" s="93">
        <v>2.41E-2</v>
      </c>
      <c r="O93" s="86">
        <v>5999.9999999999991</v>
      </c>
      <c r="P93" s="88">
        <v>100.94</v>
      </c>
      <c r="Q93" s="79"/>
      <c r="R93" s="86">
        <v>6.0564099999999987</v>
      </c>
      <c r="S93" s="87">
        <v>3.1909292517802721E-5</v>
      </c>
      <c r="T93" s="87">
        <f t="shared" si="1"/>
        <v>2.5187538703308771E-3</v>
      </c>
      <c r="U93" s="87">
        <f>R93/'סכום נכסי הקרן'!$C$42</f>
        <v>7.0271817105961782E-5</v>
      </c>
    </row>
    <row r="94" spans="2:21" s="133" customFormat="1">
      <c r="B94" s="85" t="s">
        <v>475</v>
      </c>
      <c r="C94" s="79" t="s">
        <v>476</v>
      </c>
      <c r="D94" s="92" t="s">
        <v>120</v>
      </c>
      <c r="E94" s="92" t="s">
        <v>276</v>
      </c>
      <c r="F94" s="79" t="s">
        <v>477</v>
      </c>
      <c r="G94" s="92" t="s">
        <v>444</v>
      </c>
      <c r="H94" s="79" t="s">
        <v>414</v>
      </c>
      <c r="I94" s="79" t="s">
        <v>160</v>
      </c>
      <c r="J94" s="79"/>
      <c r="K94" s="86">
        <v>2.21</v>
      </c>
      <c r="L94" s="92" t="s">
        <v>164</v>
      </c>
      <c r="M94" s="93">
        <v>4.0500000000000001E-2</v>
      </c>
      <c r="N94" s="93">
        <v>2.9999999999999997E-4</v>
      </c>
      <c r="O94" s="86">
        <v>10181.82</v>
      </c>
      <c r="P94" s="88">
        <v>132.85</v>
      </c>
      <c r="Q94" s="79"/>
      <c r="R94" s="86">
        <v>13.526559999999998</v>
      </c>
      <c r="S94" s="87">
        <v>6.99998900001925E-5</v>
      </c>
      <c r="T94" s="87">
        <f t="shared" si="1"/>
        <v>5.6254572184285456E-3</v>
      </c>
      <c r="U94" s="87">
        <f>R94/'סכום נכסי הקרן'!$C$42</f>
        <v>1.5694709413543973E-4</v>
      </c>
    </row>
    <row r="95" spans="2:21" s="133" customFormat="1">
      <c r="B95" s="85" t="s">
        <v>478</v>
      </c>
      <c r="C95" s="79" t="s">
        <v>479</v>
      </c>
      <c r="D95" s="92" t="s">
        <v>120</v>
      </c>
      <c r="E95" s="92" t="s">
        <v>276</v>
      </c>
      <c r="F95" s="79" t="s">
        <v>477</v>
      </c>
      <c r="G95" s="92" t="s">
        <v>444</v>
      </c>
      <c r="H95" s="79" t="s">
        <v>414</v>
      </c>
      <c r="I95" s="79" t="s">
        <v>160</v>
      </c>
      <c r="J95" s="79"/>
      <c r="K95" s="86">
        <v>0.79</v>
      </c>
      <c r="L95" s="92" t="s">
        <v>164</v>
      </c>
      <c r="M95" s="93">
        <v>4.2800000000000005E-2</v>
      </c>
      <c r="N95" s="93">
        <v>4.4000000000000003E-3</v>
      </c>
      <c r="O95" s="86">
        <v>2222.2199999999993</v>
      </c>
      <c r="P95" s="88">
        <v>125.45</v>
      </c>
      <c r="Q95" s="79"/>
      <c r="R95" s="86">
        <v>2.7877899999999993</v>
      </c>
      <c r="S95" s="87">
        <v>3.1067678949590274E-5</v>
      </c>
      <c r="T95" s="87">
        <f t="shared" si="1"/>
        <v>1.1593925860649652E-3</v>
      </c>
      <c r="U95" s="87">
        <f>R95/'סכום נכסי הקרן'!$C$42</f>
        <v>3.2346401417643325E-5</v>
      </c>
    </row>
    <row r="96" spans="2:21" s="133" customFormat="1">
      <c r="B96" s="85" t="s">
        <v>480</v>
      </c>
      <c r="C96" s="79" t="s">
        <v>481</v>
      </c>
      <c r="D96" s="92" t="s">
        <v>120</v>
      </c>
      <c r="E96" s="92" t="s">
        <v>276</v>
      </c>
      <c r="F96" s="79" t="s">
        <v>482</v>
      </c>
      <c r="G96" s="92" t="s">
        <v>322</v>
      </c>
      <c r="H96" s="79" t="s">
        <v>414</v>
      </c>
      <c r="I96" s="79" t="s">
        <v>160</v>
      </c>
      <c r="J96" s="79"/>
      <c r="K96" s="86">
        <v>6.9</v>
      </c>
      <c r="L96" s="92" t="s">
        <v>164</v>
      </c>
      <c r="M96" s="93">
        <v>1.9599999999999999E-2</v>
      </c>
      <c r="N96" s="93">
        <v>1.8500000000000003E-2</v>
      </c>
      <c r="O96" s="86">
        <v>5949.9999999999991</v>
      </c>
      <c r="P96" s="88">
        <v>102.53</v>
      </c>
      <c r="Q96" s="79"/>
      <c r="R96" s="86">
        <v>6.1005399999999987</v>
      </c>
      <c r="S96" s="87">
        <v>9.2378021421143463E-6</v>
      </c>
      <c r="T96" s="87">
        <f t="shared" si="1"/>
        <v>2.5371067573213054E-3</v>
      </c>
      <c r="U96" s="87">
        <f>R96/'סכום נכסי הקרן'!$C$42</f>
        <v>7.0783852336219659E-5</v>
      </c>
    </row>
    <row r="97" spans="2:21" s="133" customFormat="1">
      <c r="B97" s="85" t="s">
        <v>483</v>
      </c>
      <c r="C97" s="79" t="s">
        <v>484</v>
      </c>
      <c r="D97" s="92" t="s">
        <v>120</v>
      </c>
      <c r="E97" s="92" t="s">
        <v>276</v>
      </c>
      <c r="F97" s="79" t="s">
        <v>482</v>
      </c>
      <c r="G97" s="92" t="s">
        <v>322</v>
      </c>
      <c r="H97" s="79" t="s">
        <v>414</v>
      </c>
      <c r="I97" s="79" t="s">
        <v>160</v>
      </c>
      <c r="J97" s="79"/>
      <c r="K97" s="86">
        <v>4.12</v>
      </c>
      <c r="L97" s="92" t="s">
        <v>164</v>
      </c>
      <c r="M97" s="93">
        <v>2.75E-2</v>
      </c>
      <c r="N97" s="93">
        <v>7.899999999999999E-3</v>
      </c>
      <c r="O97" s="86">
        <v>2739.1199999999994</v>
      </c>
      <c r="P97" s="88">
        <v>108.86</v>
      </c>
      <c r="Q97" s="79"/>
      <c r="R97" s="86">
        <v>2.9818099999999994</v>
      </c>
      <c r="S97" s="87">
        <v>5.8883519229531349E-6</v>
      </c>
      <c r="T97" s="87">
        <f t="shared" si="1"/>
        <v>1.2400820747094916E-3</v>
      </c>
      <c r="U97" s="87">
        <f>R97/'סכום נכסי הקרן'!$C$42</f>
        <v>3.4597592792550027E-5</v>
      </c>
    </row>
    <row r="98" spans="2:21" s="133" customFormat="1">
      <c r="B98" s="85" t="s">
        <v>485</v>
      </c>
      <c r="C98" s="79" t="s">
        <v>486</v>
      </c>
      <c r="D98" s="92" t="s">
        <v>120</v>
      </c>
      <c r="E98" s="92" t="s">
        <v>276</v>
      </c>
      <c r="F98" s="79" t="s">
        <v>300</v>
      </c>
      <c r="G98" s="92" t="s">
        <v>282</v>
      </c>
      <c r="H98" s="79" t="s">
        <v>414</v>
      </c>
      <c r="I98" s="79" t="s">
        <v>160</v>
      </c>
      <c r="J98" s="79"/>
      <c r="K98" s="86">
        <v>4.46</v>
      </c>
      <c r="L98" s="92" t="s">
        <v>164</v>
      </c>
      <c r="M98" s="93">
        <v>1.4199999999999999E-2</v>
      </c>
      <c r="N98" s="93">
        <v>1.44E-2</v>
      </c>
      <c r="O98" s="86">
        <f>100000/50000</f>
        <v>2</v>
      </c>
      <c r="P98" s="88">
        <v>5070000</v>
      </c>
      <c r="Q98" s="79"/>
      <c r="R98" s="86">
        <v>101.39999999999999</v>
      </c>
      <c r="S98" s="87">
        <f>471.853914028217%/50000</f>
        <v>9.4370782805643392E-5</v>
      </c>
      <c r="T98" s="87">
        <f t="shared" si="1"/>
        <v>4.2170467727837273E-2</v>
      </c>
      <c r="U98" s="87">
        <f>R98/'סכום נכסי הקרן'!$C$42</f>
        <v>1.1765323441683317E-3</v>
      </c>
    </row>
    <row r="99" spans="2:21" s="133" customFormat="1">
      <c r="B99" s="85" t="s">
        <v>487</v>
      </c>
      <c r="C99" s="79" t="s">
        <v>488</v>
      </c>
      <c r="D99" s="92" t="s">
        <v>120</v>
      </c>
      <c r="E99" s="92" t="s">
        <v>276</v>
      </c>
      <c r="F99" s="79" t="s">
        <v>489</v>
      </c>
      <c r="G99" s="92" t="s">
        <v>490</v>
      </c>
      <c r="H99" s="79" t="s">
        <v>414</v>
      </c>
      <c r="I99" s="79" t="s">
        <v>278</v>
      </c>
      <c r="J99" s="79"/>
      <c r="K99" s="86">
        <v>4.9400000000000004</v>
      </c>
      <c r="L99" s="92" t="s">
        <v>164</v>
      </c>
      <c r="M99" s="93">
        <v>1.9400000000000001E-2</v>
      </c>
      <c r="N99" s="93">
        <v>8.8999999999999999E-3</v>
      </c>
      <c r="O99" s="86">
        <v>15922.159999999998</v>
      </c>
      <c r="P99" s="88">
        <v>106.94</v>
      </c>
      <c r="Q99" s="79"/>
      <c r="R99" s="86">
        <v>17.027159999999995</v>
      </c>
      <c r="S99" s="87">
        <v>2.4036675014222206E-5</v>
      </c>
      <c r="T99" s="87">
        <f t="shared" si="1"/>
        <v>7.0812948843858147E-3</v>
      </c>
      <c r="U99" s="87">
        <f>R99/'סכום נכסי הקרן'!$C$42</f>
        <v>1.9756414664032787E-4</v>
      </c>
    </row>
    <row r="100" spans="2:21" s="133" customFormat="1">
      <c r="B100" s="85" t="s">
        <v>491</v>
      </c>
      <c r="C100" s="79" t="s">
        <v>492</v>
      </c>
      <c r="D100" s="92" t="s">
        <v>120</v>
      </c>
      <c r="E100" s="92" t="s">
        <v>276</v>
      </c>
      <c r="F100" s="79" t="s">
        <v>489</v>
      </c>
      <c r="G100" s="92" t="s">
        <v>490</v>
      </c>
      <c r="H100" s="79" t="s">
        <v>414</v>
      </c>
      <c r="I100" s="79" t="s">
        <v>278</v>
      </c>
      <c r="J100" s="79"/>
      <c r="K100" s="86">
        <v>6.84</v>
      </c>
      <c r="L100" s="92" t="s">
        <v>164</v>
      </c>
      <c r="M100" s="93">
        <v>1.23E-2</v>
      </c>
      <c r="N100" s="93">
        <v>1.4000000000000002E-2</v>
      </c>
      <c r="O100" s="86">
        <v>16182.999999999998</v>
      </c>
      <c r="P100" s="88">
        <v>100.07</v>
      </c>
      <c r="Q100" s="79"/>
      <c r="R100" s="86">
        <v>16.194329999999997</v>
      </c>
      <c r="S100" s="87">
        <v>1.5273018296855077E-5</v>
      </c>
      <c r="T100" s="87">
        <f t="shared" si="1"/>
        <v>6.7349356078791611E-3</v>
      </c>
      <c r="U100" s="87">
        <f>R100/'סכום נכסי הקרן'!$C$42</f>
        <v>1.879009175259915E-4</v>
      </c>
    </row>
    <row r="101" spans="2:21" s="133" customFormat="1">
      <c r="B101" s="85" t="s">
        <v>493</v>
      </c>
      <c r="C101" s="79" t="s">
        <v>494</v>
      </c>
      <c r="D101" s="92" t="s">
        <v>120</v>
      </c>
      <c r="E101" s="92" t="s">
        <v>276</v>
      </c>
      <c r="F101" s="79" t="s">
        <v>495</v>
      </c>
      <c r="G101" s="92" t="s">
        <v>444</v>
      </c>
      <c r="H101" s="79" t="s">
        <v>414</v>
      </c>
      <c r="I101" s="79" t="s">
        <v>160</v>
      </c>
      <c r="J101" s="79"/>
      <c r="K101" s="86">
        <v>1</v>
      </c>
      <c r="L101" s="92" t="s">
        <v>164</v>
      </c>
      <c r="M101" s="93">
        <v>3.6000000000000004E-2</v>
      </c>
      <c r="N101" s="93">
        <v>-9.7999999999999997E-3</v>
      </c>
      <c r="O101" s="86">
        <v>3987.9999999999995</v>
      </c>
      <c r="P101" s="88">
        <v>111.75</v>
      </c>
      <c r="Q101" s="79"/>
      <c r="R101" s="86">
        <v>4.4565899999999994</v>
      </c>
      <c r="S101" s="87">
        <v>9.6395560196465155E-6</v>
      </c>
      <c r="T101" s="87">
        <f t="shared" si="1"/>
        <v>1.8534170095779322E-3</v>
      </c>
      <c r="U101" s="87">
        <f>R101/'סכום נכסי הקרן'!$C$42</f>
        <v>5.1709292699182894E-5</v>
      </c>
    </row>
    <row r="102" spans="2:21" s="133" customFormat="1">
      <c r="B102" s="85" t="s">
        <v>496</v>
      </c>
      <c r="C102" s="79" t="s">
        <v>497</v>
      </c>
      <c r="D102" s="92" t="s">
        <v>120</v>
      </c>
      <c r="E102" s="92" t="s">
        <v>276</v>
      </c>
      <c r="F102" s="79" t="s">
        <v>495</v>
      </c>
      <c r="G102" s="92" t="s">
        <v>444</v>
      </c>
      <c r="H102" s="79" t="s">
        <v>414</v>
      </c>
      <c r="I102" s="79" t="s">
        <v>160</v>
      </c>
      <c r="J102" s="79"/>
      <c r="K102" s="86">
        <v>7.41</v>
      </c>
      <c r="L102" s="92" t="s">
        <v>164</v>
      </c>
      <c r="M102" s="93">
        <v>2.2499999999999999E-2</v>
      </c>
      <c r="N102" s="93">
        <v>1.47E-2</v>
      </c>
      <c r="O102" s="86">
        <v>2211.9999999999995</v>
      </c>
      <c r="P102" s="88">
        <v>108.5</v>
      </c>
      <c r="Q102" s="79"/>
      <c r="R102" s="86">
        <v>2.4000199999999996</v>
      </c>
      <c r="S102" s="87">
        <v>5.4067777111748469E-6</v>
      </c>
      <c r="T102" s="87">
        <f t="shared" si="1"/>
        <v>9.9812589700358978E-4</v>
      </c>
      <c r="U102" s="87">
        <f>R102/'סכום נכסי הקרן'!$C$42</f>
        <v>2.7847151446261137E-5</v>
      </c>
    </row>
    <row r="103" spans="2:21" s="133" customFormat="1">
      <c r="B103" s="85" t="s">
        <v>498</v>
      </c>
      <c r="C103" s="79" t="s">
        <v>499</v>
      </c>
      <c r="D103" s="92" t="s">
        <v>120</v>
      </c>
      <c r="E103" s="92" t="s">
        <v>276</v>
      </c>
      <c r="F103" s="79" t="s">
        <v>500</v>
      </c>
      <c r="G103" s="92" t="s">
        <v>282</v>
      </c>
      <c r="H103" s="79" t="s">
        <v>501</v>
      </c>
      <c r="I103" s="79" t="s">
        <v>160</v>
      </c>
      <c r="J103" s="79"/>
      <c r="K103" s="86">
        <v>1.7400000000000002</v>
      </c>
      <c r="L103" s="92" t="s">
        <v>164</v>
      </c>
      <c r="M103" s="93">
        <v>4.1500000000000002E-2</v>
      </c>
      <c r="N103" s="93">
        <v>2.0000000000000001E-4</v>
      </c>
      <c r="O103" s="86">
        <v>7199.9999999999991</v>
      </c>
      <c r="P103" s="88">
        <v>112.45</v>
      </c>
      <c r="Q103" s="79"/>
      <c r="R103" s="86">
        <v>8.0963899999999978</v>
      </c>
      <c r="S103" s="87">
        <v>2.3928612971302279E-5</v>
      </c>
      <c r="T103" s="87">
        <f t="shared" si="1"/>
        <v>3.3671454951379131E-3</v>
      </c>
      <c r="U103" s="87">
        <f>R103/'סכום נכסי הקרן'!$C$42</f>
        <v>9.3941466528609839E-5</v>
      </c>
    </row>
    <row r="104" spans="2:21" s="133" customFormat="1">
      <c r="B104" s="85" t="s">
        <v>502</v>
      </c>
      <c r="C104" s="79" t="s">
        <v>503</v>
      </c>
      <c r="D104" s="92" t="s">
        <v>120</v>
      </c>
      <c r="E104" s="92" t="s">
        <v>276</v>
      </c>
      <c r="F104" s="79" t="s">
        <v>307</v>
      </c>
      <c r="G104" s="92" t="s">
        <v>282</v>
      </c>
      <c r="H104" s="79" t="s">
        <v>501</v>
      </c>
      <c r="I104" s="79" t="s">
        <v>160</v>
      </c>
      <c r="J104" s="79"/>
      <c r="K104" s="86">
        <v>2.67</v>
      </c>
      <c r="L104" s="92" t="s">
        <v>164</v>
      </c>
      <c r="M104" s="93">
        <v>2.7999999999999997E-2</v>
      </c>
      <c r="N104" s="93">
        <v>1.0200000000000001E-2</v>
      </c>
      <c r="O104" s="86">
        <f>50000/50000</f>
        <v>1</v>
      </c>
      <c r="P104" s="88">
        <v>5355000</v>
      </c>
      <c r="Q104" s="79"/>
      <c r="R104" s="86">
        <v>53.54999999999999</v>
      </c>
      <c r="S104" s="87">
        <f>282.693503703285%/50000</f>
        <v>5.6538700740656995E-5</v>
      </c>
      <c r="T104" s="87">
        <f t="shared" si="1"/>
        <v>2.2270498489405186E-2</v>
      </c>
      <c r="U104" s="87">
        <f>R104/'סכום נכסי הקרן'!$C$42</f>
        <v>6.2133438885812774E-4</v>
      </c>
    </row>
    <row r="105" spans="2:21" s="133" customFormat="1">
      <c r="B105" s="85" t="s">
        <v>504</v>
      </c>
      <c r="C105" s="79" t="s">
        <v>505</v>
      </c>
      <c r="D105" s="92" t="s">
        <v>120</v>
      </c>
      <c r="E105" s="92" t="s">
        <v>276</v>
      </c>
      <c r="F105" s="79" t="s">
        <v>463</v>
      </c>
      <c r="G105" s="92" t="s">
        <v>322</v>
      </c>
      <c r="H105" s="79" t="s">
        <v>501</v>
      </c>
      <c r="I105" s="79" t="s">
        <v>278</v>
      </c>
      <c r="J105" s="79"/>
      <c r="K105" s="86">
        <v>7.06</v>
      </c>
      <c r="L105" s="92" t="s">
        <v>164</v>
      </c>
      <c r="M105" s="93">
        <v>2.81E-2</v>
      </c>
      <c r="N105" s="93">
        <v>2.5099999999999994E-2</v>
      </c>
      <c r="O105" s="86">
        <v>178.99999999999997</v>
      </c>
      <c r="P105" s="88">
        <v>104.36</v>
      </c>
      <c r="Q105" s="79"/>
      <c r="R105" s="86">
        <v>0.18680000000000002</v>
      </c>
      <c r="S105" s="87">
        <v>3.4191560605973777E-7</v>
      </c>
      <c r="T105" s="87">
        <f t="shared" si="1"/>
        <v>7.7686818259960604E-5</v>
      </c>
      <c r="U105" s="87">
        <f>R105/'סכום נכסי הקרן'!$C$42</f>
        <v>2.1674185590793334E-6</v>
      </c>
    </row>
    <row r="106" spans="2:21" s="133" customFormat="1">
      <c r="B106" s="85" t="s">
        <v>506</v>
      </c>
      <c r="C106" s="79" t="s">
        <v>507</v>
      </c>
      <c r="D106" s="92" t="s">
        <v>120</v>
      </c>
      <c r="E106" s="92" t="s">
        <v>276</v>
      </c>
      <c r="F106" s="79" t="s">
        <v>463</v>
      </c>
      <c r="G106" s="92" t="s">
        <v>322</v>
      </c>
      <c r="H106" s="79" t="s">
        <v>501</v>
      </c>
      <c r="I106" s="79" t="s">
        <v>278</v>
      </c>
      <c r="J106" s="79"/>
      <c r="K106" s="86">
        <v>5.1899999999999995</v>
      </c>
      <c r="L106" s="92" t="s">
        <v>164</v>
      </c>
      <c r="M106" s="93">
        <v>3.7000000000000005E-2</v>
      </c>
      <c r="N106" s="93">
        <v>1.6799999999999999E-2</v>
      </c>
      <c r="O106" s="86">
        <v>6057.81</v>
      </c>
      <c r="P106" s="88">
        <v>112.06</v>
      </c>
      <c r="Q106" s="79"/>
      <c r="R106" s="86">
        <v>6.7883799999999992</v>
      </c>
      <c r="S106" s="87">
        <v>8.9523089941584359E-6</v>
      </c>
      <c r="T106" s="87">
        <f t="shared" si="1"/>
        <v>2.8231672555650493E-3</v>
      </c>
      <c r="U106" s="87">
        <f>R106/'סכום נכסי הקרן'!$C$42</f>
        <v>7.8764779432992303E-5</v>
      </c>
    </row>
    <row r="107" spans="2:21" s="133" customFormat="1">
      <c r="B107" s="85" t="s">
        <v>508</v>
      </c>
      <c r="C107" s="79" t="s">
        <v>509</v>
      </c>
      <c r="D107" s="92" t="s">
        <v>120</v>
      </c>
      <c r="E107" s="92" t="s">
        <v>276</v>
      </c>
      <c r="F107" s="79" t="s">
        <v>285</v>
      </c>
      <c r="G107" s="92" t="s">
        <v>282</v>
      </c>
      <c r="H107" s="79" t="s">
        <v>501</v>
      </c>
      <c r="I107" s="79" t="s">
        <v>278</v>
      </c>
      <c r="J107" s="79"/>
      <c r="K107" s="86">
        <v>3.0700000000000003</v>
      </c>
      <c r="L107" s="92" t="s">
        <v>164</v>
      </c>
      <c r="M107" s="93">
        <v>4.4999999999999998E-2</v>
      </c>
      <c r="N107" s="93">
        <v>6.7000000000000002E-3</v>
      </c>
      <c r="O107" s="86">
        <v>3504.9999999999995</v>
      </c>
      <c r="P107" s="88">
        <v>135.66999999999999</v>
      </c>
      <c r="Q107" s="86">
        <v>4.7639999999999995E-2</v>
      </c>
      <c r="R107" s="86">
        <v>4.8028699999999986</v>
      </c>
      <c r="S107" s="87">
        <v>2.0593609446816154E-6</v>
      </c>
      <c r="T107" s="87">
        <f t="shared" si="1"/>
        <v>1.9974287409861712E-3</v>
      </c>
      <c r="U107" s="87">
        <f>R107/'סכום נכסי הקרן'!$C$42</f>
        <v>5.5727139051634658E-5</v>
      </c>
    </row>
    <row r="108" spans="2:21" s="133" customFormat="1">
      <c r="B108" s="85" t="s">
        <v>510</v>
      </c>
      <c r="C108" s="79" t="s">
        <v>511</v>
      </c>
      <c r="D108" s="92" t="s">
        <v>120</v>
      </c>
      <c r="E108" s="92" t="s">
        <v>276</v>
      </c>
      <c r="F108" s="79" t="s">
        <v>512</v>
      </c>
      <c r="G108" s="92" t="s">
        <v>351</v>
      </c>
      <c r="H108" s="79" t="s">
        <v>501</v>
      </c>
      <c r="I108" s="79" t="s">
        <v>278</v>
      </c>
      <c r="J108" s="79"/>
      <c r="K108" s="86">
        <v>0.77</v>
      </c>
      <c r="L108" s="92" t="s">
        <v>164</v>
      </c>
      <c r="M108" s="93">
        <v>4.5999999999999999E-2</v>
      </c>
      <c r="N108" s="93">
        <v>0</v>
      </c>
      <c r="O108" s="86">
        <v>559.79999999999984</v>
      </c>
      <c r="P108" s="88">
        <v>108.23</v>
      </c>
      <c r="Q108" s="79"/>
      <c r="R108" s="86">
        <v>0.60586999999999991</v>
      </c>
      <c r="S108" s="87">
        <v>1.3052565605580283E-6</v>
      </c>
      <c r="T108" s="87">
        <f t="shared" si="1"/>
        <v>2.5197062408545136E-4</v>
      </c>
      <c r="U108" s="87">
        <f>R108/'סכום נכסי הקרן'!$C$42</f>
        <v>7.0298387708211746E-6</v>
      </c>
    </row>
    <row r="109" spans="2:21" s="133" customFormat="1">
      <c r="B109" s="85" t="s">
        <v>513</v>
      </c>
      <c r="C109" s="79" t="s">
        <v>514</v>
      </c>
      <c r="D109" s="92" t="s">
        <v>120</v>
      </c>
      <c r="E109" s="92" t="s">
        <v>276</v>
      </c>
      <c r="F109" s="79" t="s">
        <v>512</v>
      </c>
      <c r="G109" s="92" t="s">
        <v>351</v>
      </c>
      <c r="H109" s="79" t="s">
        <v>501</v>
      </c>
      <c r="I109" s="79" t="s">
        <v>278</v>
      </c>
      <c r="J109" s="79"/>
      <c r="K109" s="86">
        <v>3.3499999999999992</v>
      </c>
      <c r="L109" s="92" t="s">
        <v>164</v>
      </c>
      <c r="M109" s="93">
        <v>1.9799999999999998E-2</v>
      </c>
      <c r="N109" s="93">
        <v>5.4999999999999979E-3</v>
      </c>
      <c r="O109" s="86">
        <v>8259.6799999999985</v>
      </c>
      <c r="P109" s="88">
        <v>105.63</v>
      </c>
      <c r="Q109" s="79"/>
      <c r="R109" s="86">
        <v>8.7247000000000003</v>
      </c>
      <c r="S109" s="87">
        <v>9.8839152127107403E-6</v>
      </c>
      <c r="T109" s="87">
        <f t="shared" si="1"/>
        <v>3.6284485185903545E-3</v>
      </c>
      <c r="U109" s="87">
        <f>R109/'סכום נכסי הקרן'!$C$42</f>
        <v>1.0123167399571444E-4</v>
      </c>
    </row>
    <row r="110" spans="2:21" s="133" customFormat="1">
      <c r="B110" s="85" t="s">
        <v>515</v>
      </c>
      <c r="C110" s="79" t="s">
        <v>516</v>
      </c>
      <c r="D110" s="92" t="s">
        <v>120</v>
      </c>
      <c r="E110" s="92" t="s">
        <v>276</v>
      </c>
      <c r="F110" s="79" t="s">
        <v>495</v>
      </c>
      <c r="G110" s="92" t="s">
        <v>444</v>
      </c>
      <c r="H110" s="79" t="s">
        <v>501</v>
      </c>
      <c r="I110" s="79" t="s">
        <v>278</v>
      </c>
      <c r="J110" s="79"/>
      <c r="K110" s="86">
        <v>0.48999999999999994</v>
      </c>
      <c r="L110" s="92" t="s">
        <v>164</v>
      </c>
      <c r="M110" s="93">
        <v>4.4999999999999998E-2</v>
      </c>
      <c r="N110" s="93">
        <v>6.1000000000000013E-3</v>
      </c>
      <c r="O110" s="86">
        <v>921.65999999999985</v>
      </c>
      <c r="P110" s="88">
        <v>126.67</v>
      </c>
      <c r="Q110" s="79"/>
      <c r="R110" s="86">
        <v>1.1674599999999997</v>
      </c>
      <c r="S110" s="87">
        <v>1.7667801171351099E-5</v>
      </c>
      <c r="T110" s="87">
        <f t="shared" si="1"/>
        <v>4.8552597883176428E-4</v>
      </c>
      <c r="U110" s="87">
        <f>R110/'סכום נכסי הקרן'!$C$42</f>
        <v>1.3545901878922685E-5</v>
      </c>
    </row>
    <row r="111" spans="2:21" s="133" customFormat="1">
      <c r="B111" s="85" t="s">
        <v>517</v>
      </c>
      <c r="C111" s="79" t="s">
        <v>518</v>
      </c>
      <c r="D111" s="92" t="s">
        <v>120</v>
      </c>
      <c r="E111" s="92" t="s">
        <v>276</v>
      </c>
      <c r="F111" s="79" t="s">
        <v>519</v>
      </c>
      <c r="G111" s="92" t="s">
        <v>351</v>
      </c>
      <c r="H111" s="79" t="s">
        <v>501</v>
      </c>
      <c r="I111" s="79" t="s">
        <v>278</v>
      </c>
      <c r="J111" s="79"/>
      <c r="K111" s="86">
        <v>0.25</v>
      </c>
      <c r="L111" s="92" t="s">
        <v>164</v>
      </c>
      <c r="M111" s="93">
        <v>3.3500000000000002E-2</v>
      </c>
      <c r="N111" s="93">
        <v>1.03E-2</v>
      </c>
      <c r="O111" s="86">
        <v>11141.659999999998</v>
      </c>
      <c r="P111" s="88">
        <v>111.01</v>
      </c>
      <c r="Q111" s="79"/>
      <c r="R111" s="86">
        <v>12.368359999999997</v>
      </c>
      <c r="S111" s="87">
        <v>5.6712118389971493E-5</v>
      </c>
      <c r="T111" s="87">
        <f t="shared" si="1"/>
        <v>5.1437823099238006E-3</v>
      </c>
      <c r="U111" s="87">
        <f>R111/'סכום נכסי הקרן'!$C$42</f>
        <v>1.4350863495382472E-4</v>
      </c>
    </row>
    <row r="112" spans="2:21" s="133" customFormat="1">
      <c r="B112" s="85" t="s">
        <v>520</v>
      </c>
      <c r="C112" s="79" t="s">
        <v>521</v>
      </c>
      <c r="D112" s="92" t="s">
        <v>120</v>
      </c>
      <c r="E112" s="92" t="s">
        <v>276</v>
      </c>
      <c r="F112" s="79" t="s">
        <v>522</v>
      </c>
      <c r="G112" s="92" t="s">
        <v>322</v>
      </c>
      <c r="H112" s="79" t="s">
        <v>501</v>
      </c>
      <c r="I112" s="79" t="s">
        <v>160</v>
      </c>
      <c r="J112" s="79"/>
      <c r="K112" s="86">
        <v>1.23</v>
      </c>
      <c r="L112" s="92" t="s">
        <v>164</v>
      </c>
      <c r="M112" s="93">
        <v>4.4999999999999998E-2</v>
      </c>
      <c r="N112" s="93">
        <v>-4.0000000000000002E-4</v>
      </c>
      <c r="O112" s="86">
        <v>9176.9999999999982</v>
      </c>
      <c r="P112" s="88">
        <v>115.48</v>
      </c>
      <c r="Q112" s="79"/>
      <c r="R112" s="86">
        <v>10.597589999999999</v>
      </c>
      <c r="S112" s="87">
        <v>2.6408633093525174E-5</v>
      </c>
      <c r="T112" s="87">
        <f t="shared" si="1"/>
        <v>4.4073503657578996E-3</v>
      </c>
      <c r="U112" s="87">
        <f>R112/'סכום נכסי הקרן'!$C$42</f>
        <v>1.2296259768476204E-4</v>
      </c>
    </row>
    <row r="113" spans="2:21" s="133" customFormat="1">
      <c r="B113" s="85" t="s">
        <v>523</v>
      </c>
      <c r="C113" s="79" t="s">
        <v>524</v>
      </c>
      <c r="D113" s="92" t="s">
        <v>120</v>
      </c>
      <c r="E113" s="92" t="s">
        <v>276</v>
      </c>
      <c r="F113" s="79" t="s">
        <v>522</v>
      </c>
      <c r="G113" s="92" t="s">
        <v>322</v>
      </c>
      <c r="H113" s="79" t="s">
        <v>501</v>
      </c>
      <c r="I113" s="79" t="s">
        <v>160</v>
      </c>
      <c r="J113" s="79"/>
      <c r="K113" s="86">
        <v>0.09</v>
      </c>
      <c r="L113" s="92" t="s">
        <v>164</v>
      </c>
      <c r="M113" s="93">
        <v>4.2000000000000003E-2</v>
      </c>
      <c r="N113" s="93">
        <v>2.2199999999999998E-2</v>
      </c>
      <c r="O113" s="86">
        <v>4755.5600000000004</v>
      </c>
      <c r="P113" s="88">
        <v>110.8</v>
      </c>
      <c r="Q113" s="79"/>
      <c r="R113" s="86">
        <v>5.269169999999999</v>
      </c>
      <c r="S113" s="87">
        <v>5.7643151515151523E-5</v>
      </c>
      <c r="T113" s="87">
        <f t="shared" si="1"/>
        <v>2.1913546690087607E-3</v>
      </c>
      <c r="U113" s="87">
        <f>R113/'סכום נכסי הקרן'!$C$42</f>
        <v>6.1137563431177983E-5</v>
      </c>
    </row>
    <row r="114" spans="2:21" s="133" customFormat="1">
      <c r="B114" s="85" t="s">
        <v>525</v>
      </c>
      <c r="C114" s="79" t="s">
        <v>526</v>
      </c>
      <c r="D114" s="92" t="s">
        <v>120</v>
      </c>
      <c r="E114" s="92" t="s">
        <v>276</v>
      </c>
      <c r="F114" s="79" t="s">
        <v>522</v>
      </c>
      <c r="G114" s="92" t="s">
        <v>322</v>
      </c>
      <c r="H114" s="79" t="s">
        <v>501</v>
      </c>
      <c r="I114" s="79" t="s">
        <v>160</v>
      </c>
      <c r="J114" s="79"/>
      <c r="K114" s="86">
        <v>5.4200000000000017</v>
      </c>
      <c r="L114" s="92" t="s">
        <v>164</v>
      </c>
      <c r="M114" s="93">
        <v>1.6E-2</v>
      </c>
      <c r="N114" s="93">
        <v>1.1199999999999998E-2</v>
      </c>
      <c r="O114" s="86">
        <v>3939.9999999999995</v>
      </c>
      <c r="P114" s="88">
        <v>104.12</v>
      </c>
      <c r="Q114" s="79"/>
      <c r="R114" s="86">
        <v>4.1023299999999994</v>
      </c>
      <c r="S114" s="87">
        <v>2.9056041840700248E-5</v>
      </c>
      <c r="T114" s="87">
        <f t="shared" si="1"/>
        <v>1.7060865372183303E-3</v>
      </c>
      <c r="U114" s="87">
        <f>R114/'סכום נכסי הקרן'!$C$42</f>
        <v>4.7598855339764024E-5</v>
      </c>
    </row>
    <row r="115" spans="2:21" s="133" customFormat="1">
      <c r="B115" s="85" t="s">
        <v>527</v>
      </c>
      <c r="C115" s="79" t="s">
        <v>528</v>
      </c>
      <c r="D115" s="92" t="s">
        <v>120</v>
      </c>
      <c r="E115" s="92" t="s">
        <v>276</v>
      </c>
      <c r="F115" s="79" t="s">
        <v>529</v>
      </c>
      <c r="G115" s="92" t="s">
        <v>322</v>
      </c>
      <c r="H115" s="79" t="s">
        <v>530</v>
      </c>
      <c r="I115" s="79" t="s">
        <v>278</v>
      </c>
      <c r="J115" s="79"/>
      <c r="K115" s="86">
        <v>1.48</v>
      </c>
      <c r="L115" s="92" t="s">
        <v>164</v>
      </c>
      <c r="M115" s="93">
        <v>4.2500000000000003E-2</v>
      </c>
      <c r="N115" s="93">
        <v>1.2999999999999997E-3</v>
      </c>
      <c r="O115" s="86">
        <v>787.67999999999984</v>
      </c>
      <c r="P115" s="88">
        <v>115.61</v>
      </c>
      <c r="Q115" s="79"/>
      <c r="R115" s="86">
        <v>0.91063999999999989</v>
      </c>
      <c r="S115" s="87">
        <v>5.116553959855044E-6</v>
      </c>
      <c r="T115" s="87">
        <f t="shared" si="1"/>
        <v>3.787190801940605E-4</v>
      </c>
      <c r="U115" s="87">
        <f>R115/'סכום נכסי הקרן'!$C$42</f>
        <v>1.0566049446680962E-5</v>
      </c>
    </row>
    <row r="116" spans="2:21" s="133" customFormat="1">
      <c r="B116" s="85" t="s">
        <v>531</v>
      </c>
      <c r="C116" s="79" t="s">
        <v>532</v>
      </c>
      <c r="D116" s="92" t="s">
        <v>120</v>
      </c>
      <c r="E116" s="92" t="s">
        <v>276</v>
      </c>
      <c r="F116" s="79" t="s">
        <v>529</v>
      </c>
      <c r="G116" s="92" t="s">
        <v>322</v>
      </c>
      <c r="H116" s="79" t="s">
        <v>530</v>
      </c>
      <c r="I116" s="79" t="s">
        <v>278</v>
      </c>
      <c r="J116" s="79"/>
      <c r="K116" s="86">
        <v>2.0999999999999992</v>
      </c>
      <c r="L116" s="92" t="s">
        <v>164</v>
      </c>
      <c r="M116" s="93">
        <v>4.5999999999999999E-2</v>
      </c>
      <c r="N116" s="93">
        <v>4.7999999999999978E-3</v>
      </c>
      <c r="O116" s="86">
        <v>5.9999999999999991E-2</v>
      </c>
      <c r="P116" s="88">
        <v>112.06</v>
      </c>
      <c r="Q116" s="79"/>
      <c r="R116" s="86">
        <v>7.0000000000000007E-5</v>
      </c>
      <c r="S116" s="87">
        <v>1.6993456499640246E-10</v>
      </c>
      <c r="T116" s="87">
        <f t="shared" si="1"/>
        <v>2.9111762731248619E-8</v>
      </c>
      <c r="U116" s="87">
        <f>R116/'סכום נכסי הקרן'!$C$42</f>
        <v>8.1220181550082081E-10</v>
      </c>
    </row>
    <row r="117" spans="2:21" s="133" customFormat="1">
      <c r="B117" s="85" t="s">
        <v>533</v>
      </c>
      <c r="C117" s="79" t="s">
        <v>534</v>
      </c>
      <c r="D117" s="92" t="s">
        <v>120</v>
      </c>
      <c r="E117" s="92" t="s">
        <v>276</v>
      </c>
      <c r="F117" s="79" t="s">
        <v>535</v>
      </c>
      <c r="G117" s="92" t="s">
        <v>322</v>
      </c>
      <c r="H117" s="79" t="s">
        <v>530</v>
      </c>
      <c r="I117" s="79" t="s">
        <v>160</v>
      </c>
      <c r="J117" s="79"/>
      <c r="K117" s="86">
        <v>7.15</v>
      </c>
      <c r="L117" s="92" t="s">
        <v>164</v>
      </c>
      <c r="M117" s="93">
        <v>1.9E-2</v>
      </c>
      <c r="N117" s="93">
        <v>2.5899999999999999E-2</v>
      </c>
      <c r="O117" s="86">
        <v>7314.9999999999991</v>
      </c>
      <c r="P117" s="88">
        <v>96.48</v>
      </c>
      <c r="Q117" s="79"/>
      <c r="R117" s="86">
        <v>7.0575099999999988</v>
      </c>
      <c r="S117" s="87">
        <v>2.7754590984974956E-5</v>
      </c>
      <c r="T117" s="87">
        <f t="shared" si="1"/>
        <v>2.9350936656202054E-3</v>
      </c>
      <c r="U117" s="87">
        <f>R117/'סכום נכסי הקרן'!$C$42</f>
        <v>8.188746335593138E-5</v>
      </c>
    </row>
    <row r="118" spans="2:21" s="133" customFormat="1">
      <c r="B118" s="85" t="s">
        <v>536</v>
      </c>
      <c r="C118" s="79" t="s">
        <v>537</v>
      </c>
      <c r="D118" s="92" t="s">
        <v>120</v>
      </c>
      <c r="E118" s="92" t="s">
        <v>276</v>
      </c>
      <c r="F118" s="79" t="s">
        <v>397</v>
      </c>
      <c r="G118" s="92" t="s">
        <v>282</v>
      </c>
      <c r="H118" s="79" t="s">
        <v>530</v>
      </c>
      <c r="I118" s="79" t="s">
        <v>278</v>
      </c>
      <c r="J118" s="79"/>
      <c r="K118" s="86">
        <v>3.0500000000000003</v>
      </c>
      <c r="L118" s="92" t="s">
        <v>164</v>
      </c>
      <c r="M118" s="93">
        <v>5.0999999999999997E-2</v>
      </c>
      <c r="N118" s="93">
        <v>5.5999999999999991E-3</v>
      </c>
      <c r="O118" s="86">
        <v>46983.999999999993</v>
      </c>
      <c r="P118" s="88">
        <v>138.74</v>
      </c>
      <c r="Q118" s="86">
        <v>0.72512999999999983</v>
      </c>
      <c r="R118" s="86">
        <v>65.910719999999984</v>
      </c>
      <c r="S118" s="87">
        <v>4.0953856351972704E-5</v>
      </c>
      <c r="T118" s="87">
        <f t="shared" si="1"/>
        <v>2.7411103458368034E-2</v>
      </c>
      <c r="U118" s="87">
        <f>R118/'סכום נכסי הקרן'!$C$42</f>
        <v>7.6475437778523211E-4</v>
      </c>
    </row>
    <row r="119" spans="2:21" s="133" customFormat="1">
      <c r="B119" s="85" t="s">
        <v>538</v>
      </c>
      <c r="C119" s="79" t="s">
        <v>539</v>
      </c>
      <c r="D119" s="92" t="s">
        <v>120</v>
      </c>
      <c r="E119" s="92" t="s">
        <v>276</v>
      </c>
      <c r="F119" s="79" t="s">
        <v>540</v>
      </c>
      <c r="G119" s="92" t="s">
        <v>322</v>
      </c>
      <c r="H119" s="79" t="s">
        <v>530</v>
      </c>
      <c r="I119" s="79" t="s">
        <v>160</v>
      </c>
      <c r="J119" s="79"/>
      <c r="K119" s="86">
        <v>7.03</v>
      </c>
      <c r="L119" s="92" t="s">
        <v>164</v>
      </c>
      <c r="M119" s="93">
        <v>2.6000000000000002E-2</v>
      </c>
      <c r="N119" s="93">
        <v>2.4099999999999996E-2</v>
      </c>
      <c r="O119" s="86">
        <v>13999.999999999998</v>
      </c>
      <c r="P119" s="88">
        <v>102.8</v>
      </c>
      <c r="Q119" s="79"/>
      <c r="R119" s="86">
        <v>14.391989999999998</v>
      </c>
      <c r="S119" s="87">
        <v>2.2845580196145623E-5</v>
      </c>
      <c r="T119" s="87">
        <f t="shared" si="1"/>
        <v>5.9853742587214669E-3</v>
      </c>
      <c r="U119" s="87">
        <f>R119/'סכום נכסי הקרן'!$C$42</f>
        <v>1.6698857723813795E-4</v>
      </c>
    </row>
    <row r="120" spans="2:21" s="133" customFormat="1">
      <c r="B120" s="85" t="s">
        <v>541</v>
      </c>
      <c r="C120" s="79" t="s">
        <v>542</v>
      </c>
      <c r="D120" s="92" t="s">
        <v>120</v>
      </c>
      <c r="E120" s="92" t="s">
        <v>276</v>
      </c>
      <c r="F120" s="79" t="s">
        <v>540</v>
      </c>
      <c r="G120" s="92" t="s">
        <v>322</v>
      </c>
      <c r="H120" s="79" t="s">
        <v>530</v>
      </c>
      <c r="I120" s="79" t="s">
        <v>160</v>
      </c>
      <c r="J120" s="79"/>
      <c r="K120" s="86">
        <v>3.8699999999999992</v>
      </c>
      <c r="L120" s="92" t="s">
        <v>164</v>
      </c>
      <c r="M120" s="93">
        <v>4.4000000000000004E-2</v>
      </c>
      <c r="N120" s="93">
        <v>1.3100000000000001E-2</v>
      </c>
      <c r="O120" s="86">
        <v>15.199999999999998</v>
      </c>
      <c r="P120" s="88">
        <v>113.83</v>
      </c>
      <c r="Q120" s="79"/>
      <c r="R120" s="86">
        <v>1.7299999999999996E-2</v>
      </c>
      <c r="S120" s="87">
        <v>1.1135204829162514E-7</v>
      </c>
      <c r="T120" s="87">
        <f t="shared" si="1"/>
        <v>7.1947642178657272E-6</v>
      </c>
      <c r="U120" s="87">
        <f>R120/'סכום נכסי הקרן'!$C$42</f>
        <v>2.0072987725948852E-7</v>
      </c>
    </row>
    <row r="121" spans="2:21" s="133" customFormat="1">
      <c r="B121" s="85" t="s">
        <v>543</v>
      </c>
      <c r="C121" s="79" t="s">
        <v>544</v>
      </c>
      <c r="D121" s="92" t="s">
        <v>120</v>
      </c>
      <c r="E121" s="92" t="s">
        <v>276</v>
      </c>
      <c r="F121" s="79" t="s">
        <v>466</v>
      </c>
      <c r="G121" s="92" t="s">
        <v>322</v>
      </c>
      <c r="H121" s="79" t="s">
        <v>530</v>
      </c>
      <c r="I121" s="79" t="s">
        <v>278</v>
      </c>
      <c r="J121" s="79"/>
      <c r="K121" s="86">
        <v>4.88</v>
      </c>
      <c r="L121" s="92" t="s">
        <v>164</v>
      </c>
      <c r="M121" s="93">
        <v>2.0499999999999997E-2</v>
      </c>
      <c r="N121" s="93">
        <v>1.5399999999999999E-2</v>
      </c>
      <c r="O121" s="86">
        <v>549.99999999999989</v>
      </c>
      <c r="P121" s="88">
        <v>104.55</v>
      </c>
      <c r="Q121" s="79"/>
      <c r="R121" s="86">
        <v>0.57501999999999998</v>
      </c>
      <c r="S121" s="87">
        <v>1.1785857399696995E-6</v>
      </c>
      <c r="T121" s="87">
        <f t="shared" si="1"/>
        <v>2.391406543674654E-4</v>
      </c>
      <c r="U121" s="87">
        <f>R121/'סכום נכסי הקרן'!$C$42</f>
        <v>6.6718898278468848E-6</v>
      </c>
    </row>
    <row r="122" spans="2:21" s="133" customFormat="1">
      <c r="B122" s="85" t="s">
        <v>545</v>
      </c>
      <c r="C122" s="79" t="s">
        <v>546</v>
      </c>
      <c r="D122" s="92" t="s">
        <v>120</v>
      </c>
      <c r="E122" s="92" t="s">
        <v>276</v>
      </c>
      <c r="F122" s="79" t="s">
        <v>547</v>
      </c>
      <c r="G122" s="92" t="s">
        <v>322</v>
      </c>
      <c r="H122" s="79" t="s">
        <v>530</v>
      </c>
      <c r="I122" s="79" t="s">
        <v>160</v>
      </c>
      <c r="J122" s="79"/>
      <c r="K122" s="86">
        <v>4.12</v>
      </c>
      <c r="L122" s="92" t="s">
        <v>164</v>
      </c>
      <c r="M122" s="93">
        <v>4.3400000000000001E-2</v>
      </c>
      <c r="N122" s="93">
        <v>2.4E-2</v>
      </c>
      <c r="O122" s="86">
        <v>3.5199999999999996</v>
      </c>
      <c r="P122" s="88">
        <v>108.3</v>
      </c>
      <c r="Q122" s="79"/>
      <c r="R122" s="86">
        <v>3.8999999999999994E-3</v>
      </c>
      <c r="S122" s="87">
        <v>2.1846565941899309E-9</v>
      </c>
      <c r="T122" s="87">
        <f t="shared" si="1"/>
        <v>1.6219410664552798E-6</v>
      </c>
      <c r="U122" s="87">
        <f>R122/'סכום נכסי הקרן'!$C$42</f>
        <v>4.5251244006474294E-8</v>
      </c>
    </row>
    <row r="123" spans="2:21" s="133" customFormat="1">
      <c r="B123" s="85" t="s">
        <v>548</v>
      </c>
      <c r="C123" s="79" t="s">
        <v>549</v>
      </c>
      <c r="D123" s="92" t="s">
        <v>120</v>
      </c>
      <c r="E123" s="92" t="s">
        <v>276</v>
      </c>
      <c r="F123" s="79" t="s">
        <v>550</v>
      </c>
      <c r="G123" s="92" t="s">
        <v>322</v>
      </c>
      <c r="H123" s="79" t="s">
        <v>551</v>
      </c>
      <c r="I123" s="79" t="s">
        <v>160</v>
      </c>
      <c r="J123" s="79"/>
      <c r="K123" s="86">
        <v>0.74999999999999989</v>
      </c>
      <c r="L123" s="92" t="s">
        <v>164</v>
      </c>
      <c r="M123" s="93">
        <v>5.5999999999999994E-2</v>
      </c>
      <c r="N123" s="93">
        <v>7.4999999999999989E-3</v>
      </c>
      <c r="O123" s="86">
        <v>1692.6699999999996</v>
      </c>
      <c r="P123" s="88">
        <v>111.42</v>
      </c>
      <c r="Q123" s="79"/>
      <c r="R123" s="86">
        <v>1.8859799999999998</v>
      </c>
      <c r="S123" s="87">
        <v>1.3368531623175582E-5</v>
      </c>
      <c r="T123" s="87">
        <f t="shared" si="1"/>
        <v>7.8434574679828943E-4</v>
      </c>
      <c r="U123" s="87">
        <f>R123/'סכום נכסי הקרן'!$C$42</f>
        <v>2.1882805428546254E-5</v>
      </c>
    </row>
    <row r="124" spans="2:21" s="133" customFormat="1">
      <c r="B124" s="85" t="s">
        <v>552</v>
      </c>
      <c r="C124" s="79" t="s">
        <v>553</v>
      </c>
      <c r="D124" s="92" t="s">
        <v>120</v>
      </c>
      <c r="E124" s="92" t="s">
        <v>276</v>
      </c>
      <c r="F124" s="79" t="s">
        <v>554</v>
      </c>
      <c r="G124" s="92" t="s">
        <v>555</v>
      </c>
      <c r="H124" s="79" t="s">
        <v>551</v>
      </c>
      <c r="I124" s="79" t="s">
        <v>160</v>
      </c>
      <c r="J124" s="79"/>
      <c r="K124" s="86">
        <v>0.28999999999999998</v>
      </c>
      <c r="L124" s="92" t="s">
        <v>164</v>
      </c>
      <c r="M124" s="93">
        <v>4.2000000000000003E-2</v>
      </c>
      <c r="N124" s="93">
        <v>1.4100000000000001E-2</v>
      </c>
      <c r="O124" s="86">
        <v>1042.32</v>
      </c>
      <c r="P124" s="88">
        <v>103.52</v>
      </c>
      <c r="Q124" s="79"/>
      <c r="R124" s="86">
        <v>1.0790099999999998</v>
      </c>
      <c r="S124" s="87">
        <v>7.7344450220329124E-6</v>
      </c>
      <c r="T124" s="87">
        <f t="shared" si="1"/>
        <v>4.4874118720920805E-4</v>
      </c>
      <c r="U124" s="87">
        <f>R124/'סכום נכסי הקרן'!$C$42</f>
        <v>1.2519626870622006E-5</v>
      </c>
    </row>
    <row r="125" spans="2:21" s="133" customFormat="1">
      <c r="B125" s="85" t="s">
        <v>556</v>
      </c>
      <c r="C125" s="79" t="s">
        <v>557</v>
      </c>
      <c r="D125" s="92" t="s">
        <v>120</v>
      </c>
      <c r="E125" s="92" t="s">
        <v>276</v>
      </c>
      <c r="F125" s="79" t="s">
        <v>558</v>
      </c>
      <c r="G125" s="92" t="s">
        <v>413</v>
      </c>
      <c r="H125" s="79" t="s">
        <v>551</v>
      </c>
      <c r="I125" s="79" t="s">
        <v>278</v>
      </c>
      <c r="J125" s="79"/>
      <c r="K125" s="86">
        <v>0.9900000000000001</v>
      </c>
      <c r="L125" s="92" t="s">
        <v>164</v>
      </c>
      <c r="M125" s="93">
        <v>4.8000000000000001E-2</v>
      </c>
      <c r="N125" s="93">
        <v>-1.0000000000000002E-4</v>
      </c>
      <c r="O125" s="86">
        <v>15521.629999999997</v>
      </c>
      <c r="P125" s="88">
        <v>125.33</v>
      </c>
      <c r="Q125" s="79"/>
      <c r="R125" s="86">
        <v>19.453259999999993</v>
      </c>
      <c r="S125" s="87">
        <v>3.7934322913725754E-5</v>
      </c>
      <c r="T125" s="87">
        <f t="shared" si="1"/>
        <v>8.090266992418417E-3</v>
      </c>
      <c r="U125" s="87">
        <f>R125/'סכום נכסי הקרן'!$C$42</f>
        <v>2.2571390127727845E-4</v>
      </c>
    </row>
    <row r="126" spans="2:21" s="133" customFormat="1">
      <c r="B126" s="85" t="s">
        <v>559</v>
      </c>
      <c r="C126" s="79" t="s">
        <v>560</v>
      </c>
      <c r="D126" s="92" t="s">
        <v>120</v>
      </c>
      <c r="E126" s="92" t="s">
        <v>276</v>
      </c>
      <c r="F126" s="79" t="s">
        <v>561</v>
      </c>
      <c r="G126" s="92" t="s">
        <v>322</v>
      </c>
      <c r="H126" s="79" t="s">
        <v>551</v>
      </c>
      <c r="I126" s="79" t="s">
        <v>278</v>
      </c>
      <c r="J126" s="79"/>
      <c r="K126" s="86">
        <v>2.44</v>
      </c>
      <c r="L126" s="92" t="s">
        <v>164</v>
      </c>
      <c r="M126" s="93">
        <v>2.5000000000000001E-2</v>
      </c>
      <c r="N126" s="93">
        <v>4.3700000000000003E-2</v>
      </c>
      <c r="O126" s="86">
        <v>3680.6599999999994</v>
      </c>
      <c r="P126" s="88">
        <v>97.15</v>
      </c>
      <c r="Q126" s="79"/>
      <c r="R126" s="86">
        <v>3.5757499999999998</v>
      </c>
      <c r="S126" s="87">
        <v>7.559764110285559E-6</v>
      </c>
      <c r="T126" s="87">
        <f t="shared" si="1"/>
        <v>1.4870912226608889E-3</v>
      </c>
      <c r="U126" s="87">
        <f>R126/'סכום נכסי הקרן'!$C$42</f>
        <v>4.1489009168243708E-5</v>
      </c>
    </row>
    <row r="127" spans="2:21" s="133" customFormat="1">
      <c r="B127" s="85" t="s">
        <v>562</v>
      </c>
      <c r="C127" s="79" t="s">
        <v>563</v>
      </c>
      <c r="D127" s="92" t="s">
        <v>120</v>
      </c>
      <c r="E127" s="92" t="s">
        <v>276</v>
      </c>
      <c r="F127" s="79" t="s">
        <v>564</v>
      </c>
      <c r="G127" s="92" t="s">
        <v>282</v>
      </c>
      <c r="H127" s="79" t="s">
        <v>551</v>
      </c>
      <c r="I127" s="79" t="s">
        <v>278</v>
      </c>
      <c r="J127" s="79"/>
      <c r="K127" s="86">
        <v>1.7300000000000002</v>
      </c>
      <c r="L127" s="92" t="s">
        <v>164</v>
      </c>
      <c r="M127" s="93">
        <v>2.4E-2</v>
      </c>
      <c r="N127" s="93">
        <v>1.9E-3</v>
      </c>
      <c r="O127" s="86">
        <v>5861.9999999999991</v>
      </c>
      <c r="P127" s="88">
        <v>106.54</v>
      </c>
      <c r="Q127" s="79"/>
      <c r="R127" s="86">
        <v>6.245379999999999</v>
      </c>
      <c r="S127" s="87">
        <v>4.4901992324838561E-5</v>
      </c>
      <c r="T127" s="87">
        <f t="shared" si="1"/>
        <v>2.5973431532355065E-3</v>
      </c>
      <c r="U127" s="87">
        <f>R127/'סכום נכסי הקרן'!$C$42</f>
        <v>7.2464413921321646E-5</v>
      </c>
    </row>
    <row r="128" spans="2:21" s="133" customFormat="1">
      <c r="B128" s="85" t="s">
        <v>565</v>
      </c>
      <c r="C128" s="79" t="s">
        <v>566</v>
      </c>
      <c r="D128" s="92" t="s">
        <v>120</v>
      </c>
      <c r="E128" s="92" t="s">
        <v>276</v>
      </c>
      <c r="F128" s="79" t="s">
        <v>567</v>
      </c>
      <c r="G128" s="92" t="s">
        <v>555</v>
      </c>
      <c r="H128" s="79" t="s">
        <v>568</v>
      </c>
      <c r="I128" s="79" t="s">
        <v>160</v>
      </c>
      <c r="J128" s="79"/>
      <c r="K128" s="86">
        <v>2</v>
      </c>
      <c r="L128" s="92" t="s">
        <v>164</v>
      </c>
      <c r="M128" s="93">
        <v>2.8500000000000001E-2</v>
      </c>
      <c r="N128" s="93">
        <v>2.6799999999999997E-2</v>
      </c>
      <c r="O128" s="86">
        <v>4999.9999999999991</v>
      </c>
      <c r="P128" s="88">
        <v>102.85</v>
      </c>
      <c r="Q128" s="79"/>
      <c r="R128" s="86">
        <v>5.1425099999999997</v>
      </c>
      <c r="S128" s="87">
        <v>1.371585198620624E-5</v>
      </c>
      <c r="T128" s="87">
        <f t="shared" si="1"/>
        <v>2.13867901375819E-3</v>
      </c>
      <c r="U128" s="87">
        <f>R128/'סכום נכסי הקרן'!$C$42</f>
        <v>5.9667942260444654E-5</v>
      </c>
    </row>
    <row r="129" spans="2:21" s="133" customFormat="1">
      <c r="B129" s="85" t="s">
        <v>569</v>
      </c>
      <c r="C129" s="79" t="s">
        <v>570</v>
      </c>
      <c r="D129" s="92" t="s">
        <v>120</v>
      </c>
      <c r="E129" s="92" t="s">
        <v>276</v>
      </c>
      <c r="F129" s="79" t="s">
        <v>571</v>
      </c>
      <c r="G129" s="92" t="s">
        <v>444</v>
      </c>
      <c r="H129" s="79" t="s">
        <v>572</v>
      </c>
      <c r="I129" s="79" t="s">
        <v>160</v>
      </c>
      <c r="J129" s="79"/>
      <c r="K129" s="86">
        <v>0.41000000000000003</v>
      </c>
      <c r="L129" s="92" t="s">
        <v>164</v>
      </c>
      <c r="M129" s="93">
        <v>3.85E-2</v>
      </c>
      <c r="N129" s="93">
        <v>1.3499999999999998E-2</v>
      </c>
      <c r="O129" s="86">
        <v>1198.9999999999998</v>
      </c>
      <c r="P129" s="88">
        <v>101.41</v>
      </c>
      <c r="Q129" s="79"/>
      <c r="R129" s="86">
        <v>1.2158999999999998</v>
      </c>
      <c r="S129" s="87">
        <v>2.9974999999999993E-5</v>
      </c>
      <c r="T129" s="87">
        <f t="shared" si="1"/>
        <v>5.0567131864178837E-4</v>
      </c>
      <c r="U129" s="87">
        <f>R129/'סכום נכסי הקרן'!$C$42</f>
        <v>1.4107945535249254E-5</v>
      </c>
    </row>
    <row r="130" spans="2:21" s="133" customFormat="1">
      <c r="B130" s="85" t="s">
        <v>573</v>
      </c>
      <c r="C130" s="79" t="s">
        <v>574</v>
      </c>
      <c r="D130" s="92" t="s">
        <v>120</v>
      </c>
      <c r="E130" s="92" t="s">
        <v>276</v>
      </c>
      <c r="F130" s="79" t="s">
        <v>575</v>
      </c>
      <c r="G130" s="92" t="s">
        <v>490</v>
      </c>
      <c r="H130" s="79" t="s">
        <v>576</v>
      </c>
      <c r="I130" s="79" t="s">
        <v>278</v>
      </c>
      <c r="J130" s="79"/>
      <c r="K130" s="86">
        <v>0.55999999999999994</v>
      </c>
      <c r="L130" s="92" t="s">
        <v>164</v>
      </c>
      <c r="M130" s="93">
        <v>4.9000000000000002E-2</v>
      </c>
      <c r="N130" s="93">
        <v>2.5297999999999994</v>
      </c>
      <c r="O130" s="86">
        <v>37671.439999999995</v>
      </c>
      <c r="P130" s="88">
        <v>56.27</v>
      </c>
      <c r="Q130" s="79"/>
      <c r="R130" s="86">
        <v>21.19772</v>
      </c>
      <c r="S130" s="87">
        <v>4.9420239381517963E-5</v>
      </c>
      <c r="T130" s="87">
        <f>R130/$R$11</f>
        <v>8.81575707262062E-3</v>
      </c>
      <c r="U130" s="87">
        <f>R130/'סכום נכסי הקרן'!$C$42</f>
        <v>2.4595466669254367E-4</v>
      </c>
    </row>
    <row r="131" spans="2:21" s="133" customFormat="1">
      <c r="B131" s="82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86"/>
      <c r="P131" s="88"/>
      <c r="Q131" s="79"/>
      <c r="R131" s="79"/>
      <c r="S131" s="79"/>
      <c r="T131" s="87"/>
      <c r="U131" s="79"/>
    </row>
    <row r="132" spans="2:21" s="133" customFormat="1">
      <c r="B132" s="98" t="s">
        <v>44</v>
      </c>
      <c r="C132" s="81"/>
      <c r="D132" s="81"/>
      <c r="E132" s="81"/>
      <c r="F132" s="81"/>
      <c r="G132" s="81"/>
      <c r="H132" s="81"/>
      <c r="I132" s="81"/>
      <c r="J132" s="81"/>
      <c r="K132" s="89">
        <v>4.2713334763692599</v>
      </c>
      <c r="L132" s="81"/>
      <c r="M132" s="81"/>
      <c r="N132" s="103">
        <v>2.5102669954432416E-2</v>
      </c>
      <c r="O132" s="89"/>
      <c r="P132" s="91"/>
      <c r="Q132" s="89">
        <f>SUM(Q133:Q189)</f>
        <v>0.14348999999999998</v>
      </c>
      <c r="R132" s="89">
        <f>SUM(R133:R189)</f>
        <v>388.24745000000007</v>
      </c>
      <c r="S132" s="81"/>
      <c r="T132" s="90">
        <f t="shared" ref="T132:T189" si="2">R132/$R$11</f>
        <v>0.16146525207731874</v>
      </c>
      <c r="U132" s="90">
        <f>R132/'סכום נכסי הקרן'!$C$42</f>
        <v>4.5047897679080596E-3</v>
      </c>
    </row>
    <row r="133" spans="2:21" s="133" customFormat="1">
      <c r="B133" s="85" t="s">
        <v>577</v>
      </c>
      <c r="C133" s="79" t="s">
        <v>578</v>
      </c>
      <c r="D133" s="92" t="s">
        <v>120</v>
      </c>
      <c r="E133" s="92" t="s">
        <v>276</v>
      </c>
      <c r="F133" s="79" t="s">
        <v>579</v>
      </c>
      <c r="G133" s="92" t="s">
        <v>322</v>
      </c>
      <c r="H133" s="79" t="s">
        <v>277</v>
      </c>
      <c r="I133" s="79" t="s">
        <v>160</v>
      </c>
      <c r="J133" s="79"/>
      <c r="K133" s="86">
        <v>4.7799999999999994</v>
      </c>
      <c r="L133" s="92" t="s">
        <v>164</v>
      </c>
      <c r="M133" s="93">
        <v>1.44E-2</v>
      </c>
      <c r="N133" s="93">
        <v>1.7999999999999995E-2</v>
      </c>
      <c r="O133" s="86">
        <v>11407.599999999999</v>
      </c>
      <c r="P133" s="88">
        <v>98.35</v>
      </c>
      <c r="Q133" s="79"/>
      <c r="R133" s="86">
        <v>11.219370000000001</v>
      </c>
      <c r="S133" s="87">
        <v>1.2007999999999999E-5</v>
      </c>
      <c r="T133" s="87">
        <f t="shared" si="2"/>
        <v>4.6659376776298405E-3</v>
      </c>
      <c r="U133" s="87">
        <f>R133/'סכום נכסי הקרן'!$C$42</f>
        <v>1.3017703832536348E-4</v>
      </c>
    </row>
    <row r="134" spans="2:21" s="133" customFormat="1">
      <c r="B134" s="85" t="s">
        <v>580</v>
      </c>
      <c r="C134" s="79" t="s">
        <v>581</v>
      </c>
      <c r="D134" s="92" t="s">
        <v>120</v>
      </c>
      <c r="E134" s="92" t="s">
        <v>276</v>
      </c>
      <c r="F134" s="79" t="s">
        <v>300</v>
      </c>
      <c r="G134" s="92" t="s">
        <v>282</v>
      </c>
      <c r="H134" s="79" t="s">
        <v>277</v>
      </c>
      <c r="I134" s="79" t="s">
        <v>160</v>
      </c>
      <c r="J134" s="79"/>
      <c r="K134" s="86">
        <v>0.65</v>
      </c>
      <c r="L134" s="92" t="s">
        <v>164</v>
      </c>
      <c r="M134" s="93">
        <v>5.9000000000000004E-2</v>
      </c>
      <c r="N134" s="93">
        <v>2.5999999999999999E-3</v>
      </c>
      <c r="O134" s="86">
        <v>0.33</v>
      </c>
      <c r="P134" s="88">
        <v>105.72</v>
      </c>
      <c r="Q134" s="79"/>
      <c r="R134" s="86">
        <v>3.4999999999999994E-4</v>
      </c>
      <c r="S134" s="87">
        <v>6.117593789303107E-10</v>
      </c>
      <c r="T134" s="87">
        <f t="shared" si="2"/>
        <v>1.4555881365624306E-7</v>
      </c>
      <c r="U134" s="87">
        <f>R134/'סכום נכסי הקרן'!$C$42</f>
        <v>4.0610090775041031E-9</v>
      </c>
    </row>
    <row r="135" spans="2:21" s="133" customFormat="1">
      <c r="B135" s="85" t="s">
        <v>582</v>
      </c>
      <c r="C135" s="79" t="s">
        <v>583</v>
      </c>
      <c r="D135" s="92" t="s">
        <v>120</v>
      </c>
      <c r="E135" s="92" t="s">
        <v>276</v>
      </c>
      <c r="F135" s="79" t="s">
        <v>307</v>
      </c>
      <c r="G135" s="92" t="s">
        <v>282</v>
      </c>
      <c r="H135" s="79" t="s">
        <v>308</v>
      </c>
      <c r="I135" s="79" t="s">
        <v>160</v>
      </c>
      <c r="J135" s="79"/>
      <c r="K135" s="86">
        <v>1.2799999999999998</v>
      </c>
      <c r="L135" s="92" t="s">
        <v>164</v>
      </c>
      <c r="M135" s="93">
        <v>1.95E-2</v>
      </c>
      <c r="N135" s="93">
        <v>6.6999999999999994E-3</v>
      </c>
      <c r="O135" s="86">
        <v>14999.999999999998</v>
      </c>
      <c r="P135" s="88">
        <v>103.01</v>
      </c>
      <c r="Q135" s="79"/>
      <c r="R135" s="86">
        <v>15.451509999999999</v>
      </c>
      <c r="S135" s="87">
        <v>2.1897810218978098E-5</v>
      </c>
      <c r="T135" s="87">
        <f t="shared" si="2"/>
        <v>6.4260098994216464E-3</v>
      </c>
      <c r="U135" s="87">
        <f>R135/'סכום נכסי הקרן'!$C$42</f>
        <v>1.7928206391755838E-4</v>
      </c>
    </row>
    <row r="136" spans="2:21" s="133" customFormat="1">
      <c r="B136" s="85" t="s">
        <v>584</v>
      </c>
      <c r="C136" s="79" t="s">
        <v>585</v>
      </c>
      <c r="D136" s="92" t="s">
        <v>120</v>
      </c>
      <c r="E136" s="92" t="s">
        <v>276</v>
      </c>
      <c r="F136" s="79" t="s">
        <v>315</v>
      </c>
      <c r="G136" s="92" t="s">
        <v>316</v>
      </c>
      <c r="H136" s="79" t="s">
        <v>308</v>
      </c>
      <c r="I136" s="79" t="s">
        <v>160</v>
      </c>
      <c r="J136" s="79"/>
      <c r="K136" s="86">
        <v>4.5600000000000005</v>
      </c>
      <c r="L136" s="92" t="s">
        <v>164</v>
      </c>
      <c r="M136" s="93">
        <v>1.6299999999999999E-2</v>
      </c>
      <c r="N136" s="93">
        <v>1.8100000000000002E-2</v>
      </c>
      <c r="O136" s="86">
        <v>14999.999999999998</v>
      </c>
      <c r="P136" s="88">
        <v>99.86</v>
      </c>
      <c r="Q136" s="79"/>
      <c r="R136" s="86">
        <v>14.978999999999997</v>
      </c>
      <c r="S136" s="87">
        <v>2.7520158516113048E-5</v>
      </c>
      <c r="T136" s="87">
        <f t="shared" si="2"/>
        <v>6.2295013421624704E-3</v>
      </c>
      <c r="U136" s="87">
        <f>R136/'סכום נכסי הקרן'!$C$42</f>
        <v>1.7379958563409702E-4</v>
      </c>
    </row>
    <row r="137" spans="2:21" s="133" customFormat="1">
      <c r="B137" s="85" t="s">
        <v>586</v>
      </c>
      <c r="C137" s="79" t="s">
        <v>587</v>
      </c>
      <c r="D137" s="92" t="s">
        <v>120</v>
      </c>
      <c r="E137" s="92" t="s">
        <v>276</v>
      </c>
      <c r="F137" s="79" t="s">
        <v>341</v>
      </c>
      <c r="G137" s="92" t="s">
        <v>322</v>
      </c>
      <c r="H137" s="79" t="s">
        <v>334</v>
      </c>
      <c r="I137" s="79" t="s">
        <v>160</v>
      </c>
      <c r="J137" s="79"/>
      <c r="K137" s="86">
        <v>4.7099999999999991</v>
      </c>
      <c r="L137" s="92" t="s">
        <v>164</v>
      </c>
      <c r="M137" s="93">
        <v>3.39E-2</v>
      </c>
      <c r="N137" s="93">
        <v>2.5899999999999999E-2</v>
      </c>
      <c r="O137" s="86">
        <v>14971.999999999998</v>
      </c>
      <c r="P137" s="88">
        <v>106.27</v>
      </c>
      <c r="Q137" s="79"/>
      <c r="R137" s="86">
        <v>15.910739999999999</v>
      </c>
      <c r="S137" s="87">
        <v>1.3796371200526642E-5</v>
      </c>
      <c r="T137" s="87">
        <f t="shared" si="2"/>
        <v>6.6169955394083796E-3</v>
      </c>
      <c r="U137" s="87">
        <f>R137/'סכום נכסי הקרן'!$C$42</f>
        <v>1.8461045591373611E-4</v>
      </c>
    </row>
    <row r="138" spans="2:21" s="133" customFormat="1">
      <c r="B138" s="85" t="s">
        <v>588</v>
      </c>
      <c r="C138" s="79" t="s">
        <v>589</v>
      </c>
      <c r="D138" s="92" t="s">
        <v>120</v>
      </c>
      <c r="E138" s="92" t="s">
        <v>276</v>
      </c>
      <c r="F138" s="79" t="s">
        <v>350</v>
      </c>
      <c r="G138" s="92" t="s">
        <v>351</v>
      </c>
      <c r="H138" s="79" t="s">
        <v>334</v>
      </c>
      <c r="I138" s="79" t="s">
        <v>160</v>
      </c>
      <c r="J138" s="79"/>
      <c r="K138" s="86">
        <v>5.379999999999999</v>
      </c>
      <c r="L138" s="92" t="s">
        <v>164</v>
      </c>
      <c r="M138" s="93">
        <v>3.6499999999999998E-2</v>
      </c>
      <c r="N138" s="93">
        <v>2.7499999999999997E-2</v>
      </c>
      <c r="O138" s="86">
        <v>10273.999999999998</v>
      </c>
      <c r="P138" s="88">
        <v>106.22</v>
      </c>
      <c r="Q138" s="79"/>
      <c r="R138" s="86">
        <v>10.913040000000001</v>
      </c>
      <c r="S138" s="87">
        <v>6.4415085443720488E-6</v>
      </c>
      <c r="T138" s="87">
        <f t="shared" si="2"/>
        <v>4.5385404450946484E-3</v>
      </c>
      <c r="U138" s="87">
        <f>R138/'סכום נכסי הקרן'!$C$42</f>
        <v>1.2662272715190112E-4</v>
      </c>
    </row>
    <row r="139" spans="2:21" s="133" customFormat="1">
      <c r="B139" s="85" t="s">
        <v>590</v>
      </c>
      <c r="C139" s="79" t="s">
        <v>591</v>
      </c>
      <c r="D139" s="92" t="s">
        <v>120</v>
      </c>
      <c r="E139" s="92" t="s">
        <v>276</v>
      </c>
      <c r="F139" s="79" t="s">
        <v>361</v>
      </c>
      <c r="G139" s="92" t="s">
        <v>322</v>
      </c>
      <c r="H139" s="79" t="s">
        <v>334</v>
      </c>
      <c r="I139" s="79" t="s">
        <v>278</v>
      </c>
      <c r="J139" s="79"/>
      <c r="K139" s="86">
        <v>5.9799999999999995</v>
      </c>
      <c r="L139" s="92" t="s">
        <v>164</v>
      </c>
      <c r="M139" s="93">
        <v>2.5499999999999998E-2</v>
      </c>
      <c r="N139" s="93">
        <v>3.0800000000000004E-2</v>
      </c>
      <c r="O139" s="86">
        <v>27999.999999999996</v>
      </c>
      <c r="P139" s="88">
        <v>97.6</v>
      </c>
      <c r="Q139" s="79"/>
      <c r="R139" s="86">
        <v>27.327999999999996</v>
      </c>
      <c r="S139" s="87">
        <v>2.6824753882883121E-5</v>
      </c>
      <c r="T139" s="87">
        <f t="shared" si="2"/>
        <v>1.1365232170279458E-2</v>
      </c>
      <c r="U139" s="87">
        <f>R139/'סכום נכסי הקרן'!$C$42</f>
        <v>3.1708358877152037E-4</v>
      </c>
    </row>
    <row r="140" spans="2:21" s="133" customFormat="1">
      <c r="B140" s="85" t="s">
        <v>592</v>
      </c>
      <c r="C140" s="79" t="s">
        <v>593</v>
      </c>
      <c r="D140" s="92" t="s">
        <v>120</v>
      </c>
      <c r="E140" s="92" t="s">
        <v>276</v>
      </c>
      <c r="F140" s="79" t="s">
        <v>594</v>
      </c>
      <c r="G140" s="92" t="s">
        <v>322</v>
      </c>
      <c r="H140" s="79" t="s">
        <v>334</v>
      </c>
      <c r="I140" s="79" t="s">
        <v>278</v>
      </c>
      <c r="J140" s="79"/>
      <c r="K140" s="86">
        <v>4.92</v>
      </c>
      <c r="L140" s="92" t="s">
        <v>164</v>
      </c>
      <c r="M140" s="93">
        <v>3.15E-2</v>
      </c>
      <c r="N140" s="93">
        <v>3.3300000000000003E-2</v>
      </c>
      <c r="O140" s="86">
        <v>1905.9999999999998</v>
      </c>
      <c r="P140" s="88">
        <v>99.55</v>
      </c>
      <c r="Q140" s="79"/>
      <c r="R140" s="86">
        <v>1.8974199999999997</v>
      </c>
      <c r="S140" s="87">
        <v>8.0002751826028175E-6</v>
      </c>
      <c r="T140" s="87">
        <f t="shared" si="2"/>
        <v>7.8910344059322486E-4</v>
      </c>
      <c r="U140" s="87">
        <f>R140/'סכום נכסי הקרן'!$C$42</f>
        <v>2.2015542410965242E-5</v>
      </c>
    </row>
    <row r="141" spans="2:21" s="133" customFormat="1">
      <c r="B141" s="85" t="s">
        <v>595</v>
      </c>
      <c r="C141" s="79" t="s">
        <v>596</v>
      </c>
      <c r="D141" s="92" t="s">
        <v>120</v>
      </c>
      <c r="E141" s="92" t="s">
        <v>276</v>
      </c>
      <c r="F141" s="79" t="s">
        <v>397</v>
      </c>
      <c r="G141" s="92" t="s">
        <v>282</v>
      </c>
      <c r="H141" s="79" t="s">
        <v>334</v>
      </c>
      <c r="I141" s="79" t="s">
        <v>160</v>
      </c>
      <c r="J141" s="79"/>
      <c r="K141" s="86">
        <v>2.08</v>
      </c>
      <c r="L141" s="92" t="s">
        <v>164</v>
      </c>
      <c r="M141" s="93">
        <v>6.4000000000000001E-2</v>
      </c>
      <c r="N141" s="93">
        <v>9.7000000000000003E-3</v>
      </c>
      <c r="O141" s="86">
        <v>6877.9999999999991</v>
      </c>
      <c r="P141" s="88">
        <v>113.68</v>
      </c>
      <c r="Q141" s="79"/>
      <c r="R141" s="86">
        <v>7.8189099999999989</v>
      </c>
      <c r="S141" s="87">
        <v>2.1136022813875161E-5</v>
      </c>
      <c r="T141" s="87">
        <f t="shared" si="2"/>
        <v>3.251746467671244E-3</v>
      </c>
      <c r="U141" s="87">
        <f>R141/'סכום נכסי הקרן'!$C$42</f>
        <v>9.07218985319646E-5</v>
      </c>
    </row>
    <row r="142" spans="2:21" s="133" customFormat="1">
      <c r="B142" s="85" t="s">
        <v>597</v>
      </c>
      <c r="C142" s="79" t="s">
        <v>598</v>
      </c>
      <c r="D142" s="92" t="s">
        <v>120</v>
      </c>
      <c r="E142" s="92" t="s">
        <v>276</v>
      </c>
      <c r="F142" s="79" t="s">
        <v>364</v>
      </c>
      <c r="G142" s="92" t="s">
        <v>282</v>
      </c>
      <c r="H142" s="79" t="s">
        <v>334</v>
      </c>
      <c r="I142" s="79" t="s">
        <v>278</v>
      </c>
      <c r="J142" s="79"/>
      <c r="K142" s="86">
        <v>1.4999999999999998</v>
      </c>
      <c r="L142" s="92" t="s">
        <v>164</v>
      </c>
      <c r="M142" s="93">
        <v>1.0500000000000001E-2</v>
      </c>
      <c r="N142" s="93">
        <v>4.1000000000000003E-3</v>
      </c>
      <c r="O142" s="86">
        <v>3999.9999999999995</v>
      </c>
      <c r="P142" s="88">
        <v>100.95</v>
      </c>
      <c r="Q142" s="79"/>
      <c r="R142" s="86">
        <v>4.048589999999999</v>
      </c>
      <c r="S142" s="87">
        <v>1.3333333333333332E-5</v>
      </c>
      <c r="T142" s="87">
        <f t="shared" si="2"/>
        <v>1.6837370210872258E-3</v>
      </c>
      <c r="U142" s="87">
        <f>R142/'סכום נכסי הקרן'!$C$42</f>
        <v>4.6975316403120958E-5</v>
      </c>
    </row>
    <row r="143" spans="2:21" s="133" customFormat="1">
      <c r="B143" s="85" t="s">
        <v>599</v>
      </c>
      <c r="C143" s="79" t="s">
        <v>600</v>
      </c>
      <c r="D143" s="92" t="s">
        <v>120</v>
      </c>
      <c r="E143" s="92" t="s">
        <v>276</v>
      </c>
      <c r="F143" s="79" t="s">
        <v>374</v>
      </c>
      <c r="G143" s="92" t="s">
        <v>375</v>
      </c>
      <c r="H143" s="79" t="s">
        <v>334</v>
      </c>
      <c r="I143" s="79" t="s">
        <v>160</v>
      </c>
      <c r="J143" s="79"/>
      <c r="K143" s="86">
        <v>3.48</v>
      </c>
      <c r="L143" s="92" t="s">
        <v>164</v>
      </c>
      <c r="M143" s="93">
        <v>4.8000000000000001E-2</v>
      </c>
      <c r="N143" s="93">
        <v>1.6200000000000006E-2</v>
      </c>
      <c r="O143" s="86">
        <v>0.15999999999999998</v>
      </c>
      <c r="P143" s="88">
        <v>113.88</v>
      </c>
      <c r="Q143" s="79"/>
      <c r="R143" s="86">
        <v>1.7999999999999996E-4</v>
      </c>
      <c r="S143" s="87">
        <v>7.533545039760449E-11</v>
      </c>
      <c r="T143" s="87">
        <f t="shared" si="2"/>
        <v>7.4858818451782132E-8</v>
      </c>
      <c r="U143" s="87">
        <f>R143/'סכום נכסי הקרן'!$C$42</f>
        <v>2.0885189541449671E-9</v>
      </c>
    </row>
    <row r="144" spans="2:21" s="133" customFormat="1">
      <c r="B144" s="85" t="s">
        <v>601</v>
      </c>
      <c r="C144" s="79" t="s">
        <v>602</v>
      </c>
      <c r="D144" s="92" t="s">
        <v>120</v>
      </c>
      <c r="E144" s="92" t="s">
        <v>276</v>
      </c>
      <c r="F144" s="79" t="s">
        <v>603</v>
      </c>
      <c r="G144" s="92" t="s">
        <v>413</v>
      </c>
      <c r="H144" s="79" t="s">
        <v>334</v>
      </c>
      <c r="I144" s="79" t="s">
        <v>278</v>
      </c>
      <c r="J144" s="79"/>
      <c r="K144" s="86">
        <v>3.8299999999999996</v>
      </c>
      <c r="L144" s="92" t="s">
        <v>164</v>
      </c>
      <c r="M144" s="93">
        <v>2.4500000000000001E-2</v>
      </c>
      <c r="N144" s="93">
        <v>1.9399999999999994E-2</v>
      </c>
      <c r="O144" s="86">
        <v>2084.9999999999995</v>
      </c>
      <c r="P144" s="88">
        <v>101.96</v>
      </c>
      <c r="Q144" s="79"/>
      <c r="R144" s="86">
        <v>2.1258699999999999</v>
      </c>
      <c r="S144" s="87">
        <v>1.3291582252900877E-6</v>
      </c>
      <c r="T144" s="87">
        <f t="shared" si="2"/>
        <v>8.8411175767827844E-4</v>
      </c>
      <c r="U144" s="87">
        <f>R144/'סכום נכסי הקרן'!$C$42</f>
        <v>2.4666221050267569E-5</v>
      </c>
    </row>
    <row r="145" spans="2:21" s="133" customFormat="1">
      <c r="B145" s="85" t="s">
        <v>604</v>
      </c>
      <c r="C145" s="79" t="s">
        <v>605</v>
      </c>
      <c r="D145" s="92" t="s">
        <v>120</v>
      </c>
      <c r="E145" s="92" t="s">
        <v>276</v>
      </c>
      <c r="F145" s="79" t="s">
        <v>281</v>
      </c>
      <c r="G145" s="92" t="s">
        <v>282</v>
      </c>
      <c r="H145" s="79" t="s">
        <v>334</v>
      </c>
      <c r="I145" s="79" t="s">
        <v>160</v>
      </c>
      <c r="J145" s="79"/>
      <c r="K145" s="86">
        <v>1.8299999999999998</v>
      </c>
      <c r="L145" s="92" t="s">
        <v>164</v>
      </c>
      <c r="M145" s="93">
        <v>2.2000000000000002E-2</v>
      </c>
      <c r="N145" s="93">
        <v>6.5000000000000006E-3</v>
      </c>
      <c r="O145" s="86">
        <v>9928.9999999999982</v>
      </c>
      <c r="P145" s="88">
        <v>103.15</v>
      </c>
      <c r="Q145" s="79"/>
      <c r="R145" s="86">
        <v>10.241769999999999</v>
      </c>
      <c r="S145" s="87">
        <v>9.9290099290099264E-6</v>
      </c>
      <c r="T145" s="87">
        <f t="shared" si="2"/>
        <v>4.2593711169717158E-3</v>
      </c>
      <c r="U145" s="87">
        <f>R145/'סכום נכסי הקרן'!$C$42</f>
        <v>1.1883405982774057E-4</v>
      </c>
    </row>
    <row r="146" spans="2:21" s="133" customFormat="1">
      <c r="B146" s="85" t="s">
        <v>606</v>
      </c>
      <c r="C146" s="79" t="s">
        <v>607</v>
      </c>
      <c r="D146" s="92" t="s">
        <v>120</v>
      </c>
      <c r="E146" s="92" t="s">
        <v>276</v>
      </c>
      <c r="F146" s="79" t="s">
        <v>608</v>
      </c>
      <c r="G146" s="92" t="s">
        <v>322</v>
      </c>
      <c r="H146" s="79" t="s">
        <v>334</v>
      </c>
      <c r="I146" s="79" t="s">
        <v>278</v>
      </c>
      <c r="J146" s="79"/>
      <c r="K146" s="86">
        <v>4.3600000000000003</v>
      </c>
      <c r="L146" s="92" t="s">
        <v>164</v>
      </c>
      <c r="M146" s="93">
        <v>3.3799999999999997E-2</v>
      </c>
      <c r="N146" s="93">
        <v>3.4199999999999994E-2</v>
      </c>
      <c r="O146" s="86">
        <v>5920.9999999999991</v>
      </c>
      <c r="P146" s="88">
        <v>101.28</v>
      </c>
      <c r="Q146" s="79"/>
      <c r="R146" s="86">
        <v>5.996789999999999</v>
      </c>
      <c r="S146" s="87">
        <v>9.3460599278012519E-6</v>
      </c>
      <c r="T146" s="87">
        <f t="shared" si="2"/>
        <v>2.4939589661303477E-3</v>
      </c>
      <c r="U146" s="87">
        <f>R146/'סכום נכסי הקרן'!$C$42</f>
        <v>6.9580053216816663E-5</v>
      </c>
    </row>
    <row r="147" spans="2:21" s="133" customFormat="1">
      <c r="B147" s="85" t="s">
        <v>609</v>
      </c>
      <c r="C147" s="79" t="s">
        <v>610</v>
      </c>
      <c r="D147" s="92" t="s">
        <v>120</v>
      </c>
      <c r="E147" s="92" t="s">
        <v>276</v>
      </c>
      <c r="F147" s="79" t="s">
        <v>409</v>
      </c>
      <c r="G147" s="92" t="s">
        <v>151</v>
      </c>
      <c r="H147" s="79" t="s">
        <v>334</v>
      </c>
      <c r="I147" s="79" t="s">
        <v>278</v>
      </c>
      <c r="J147" s="79"/>
      <c r="K147" s="86">
        <v>5.3899999999999988</v>
      </c>
      <c r="L147" s="92" t="s">
        <v>164</v>
      </c>
      <c r="M147" s="93">
        <v>5.0900000000000001E-2</v>
      </c>
      <c r="N147" s="93">
        <v>2.6199999999999991E-2</v>
      </c>
      <c r="O147" s="86">
        <v>628.82999999999993</v>
      </c>
      <c r="P147" s="88">
        <v>113.16</v>
      </c>
      <c r="Q147" s="86">
        <v>9.2089999999999977E-2</v>
      </c>
      <c r="R147" s="86">
        <v>0.81120000000000003</v>
      </c>
      <c r="S147" s="87">
        <v>6.0404641624742551E-7</v>
      </c>
      <c r="T147" s="87">
        <f t="shared" si="2"/>
        <v>3.3736374182269824E-4</v>
      </c>
      <c r="U147" s="87">
        <f>R147/'סכום נכסי הקרן'!$C$42</f>
        <v>9.4122587533466544E-6</v>
      </c>
    </row>
    <row r="148" spans="2:21" s="133" customFormat="1">
      <c r="B148" s="85" t="s">
        <v>611</v>
      </c>
      <c r="C148" s="79" t="s">
        <v>612</v>
      </c>
      <c r="D148" s="92" t="s">
        <v>120</v>
      </c>
      <c r="E148" s="92" t="s">
        <v>276</v>
      </c>
      <c r="F148" s="79" t="s">
        <v>613</v>
      </c>
      <c r="G148" s="92" t="s">
        <v>614</v>
      </c>
      <c r="H148" s="79" t="s">
        <v>334</v>
      </c>
      <c r="I148" s="79" t="s">
        <v>160</v>
      </c>
      <c r="J148" s="79"/>
      <c r="K148" s="86">
        <v>5.92</v>
      </c>
      <c r="L148" s="92" t="s">
        <v>164</v>
      </c>
      <c r="M148" s="93">
        <v>2.6099999999999998E-2</v>
      </c>
      <c r="N148" s="93">
        <v>2.3299999999999998E-2</v>
      </c>
      <c r="O148" s="86">
        <v>10999.999999999998</v>
      </c>
      <c r="P148" s="88">
        <v>102.36</v>
      </c>
      <c r="Q148" s="79"/>
      <c r="R148" s="86">
        <v>11.25961</v>
      </c>
      <c r="S148" s="87">
        <v>2.728770168092242E-5</v>
      </c>
      <c r="T148" s="87">
        <f t="shared" si="2"/>
        <v>4.6826727823770604E-3</v>
      </c>
      <c r="U148" s="87">
        <f>R148/'סכום נכסי הקרן'!$C$42</f>
        <v>1.3064393834044566E-4</v>
      </c>
    </row>
    <row r="149" spans="2:21" s="133" customFormat="1">
      <c r="B149" s="85" t="s">
        <v>615</v>
      </c>
      <c r="C149" s="79" t="s">
        <v>616</v>
      </c>
      <c r="D149" s="92" t="s">
        <v>120</v>
      </c>
      <c r="E149" s="92" t="s">
        <v>276</v>
      </c>
      <c r="F149" s="79" t="s">
        <v>617</v>
      </c>
      <c r="G149" s="92" t="s">
        <v>618</v>
      </c>
      <c r="H149" s="79" t="s">
        <v>334</v>
      </c>
      <c r="I149" s="79" t="s">
        <v>278</v>
      </c>
      <c r="J149" s="79"/>
      <c r="K149" s="86">
        <v>4.089999999999999</v>
      </c>
      <c r="L149" s="92" t="s">
        <v>164</v>
      </c>
      <c r="M149" s="93">
        <v>1.0500000000000001E-2</v>
      </c>
      <c r="N149" s="93">
        <v>6.6E-3</v>
      </c>
      <c r="O149" s="86">
        <v>2527.9999999999995</v>
      </c>
      <c r="P149" s="88">
        <v>101.93</v>
      </c>
      <c r="Q149" s="79"/>
      <c r="R149" s="86">
        <v>2.5767999999999995</v>
      </c>
      <c r="S149" s="87">
        <v>5.4560130529932523E-6</v>
      </c>
      <c r="T149" s="87">
        <f t="shared" si="2"/>
        <v>1.0716455743697345E-3</v>
      </c>
      <c r="U149" s="87">
        <f>R149/'סכום נכסי הקרן'!$C$42</f>
        <v>2.9898309116893067E-5</v>
      </c>
    </row>
    <row r="150" spans="2:21" s="133" customFormat="1">
      <c r="B150" s="85" t="s">
        <v>619</v>
      </c>
      <c r="C150" s="79" t="s">
        <v>620</v>
      </c>
      <c r="D150" s="92" t="s">
        <v>120</v>
      </c>
      <c r="E150" s="92" t="s">
        <v>276</v>
      </c>
      <c r="F150" s="79" t="s">
        <v>356</v>
      </c>
      <c r="G150" s="92" t="s">
        <v>322</v>
      </c>
      <c r="H150" s="79" t="s">
        <v>414</v>
      </c>
      <c r="I150" s="79" t="s">
        <v>160</v>
      </c>
      <c r="J150" s="79"/>
      <c r="K150" s="86">
        <v>3.86</v>
      </c>
      <c r="L150" s="92" t="s">
        <v>164</v>
      </c>
      <c r="M150" s="93">
        <v>3.5000000000000003E-2</v>
      </c>
      <c r="N150" s="93">
        <v>2.07E-2</v>
      </c>
      <c r="O150" s="86">
        <v>4799.9999999999991</v>
      </c>
      <c r="P150" s="88">
        <v>106.5</v>
      </c>
      <c r="Q150" s="79"/>
      <c r="R150" s="86">
        <v>5.1119999999999992</v>
      </c>
      <c r="S150" s="87">
        <v>3.1577008498550543E-5</v>
      </c>
      <c r="T150" s="87">
        <f t="shared" si="2"/>
        <v>2.125990444030613E-3</v>
      </c>
      <c r="U150" s="87">
        <f>R150/'סכום נכסי הקרן'!$C$42</f>
        <v>5.931393829771707E-5</v>
      </c>
    </row>
    <row r="151" spans="2:21" s="133" customFormat="1">
      <c r="B151" s="85" t="s">
        <v>621</v>
      </c>
      <c r="C151" s="79" t="s">
        <v>622</v>
      </c>
      <c r="D151" s="92" t="s">
        <v>120</v>
      </c>
      <c r="E151" s="92" t="s">
        <v>276</v>
      </c>
      <c r="F151" s="79" t="s">
        <v>594</v>
      </c>
      <c r="G151" s="92" t="s">
        <v>322</v>
      </c>
      <c r="H151" s="79" t="s">
        <v>414</v>
      </c>
      <c r="I151" s="79" t="s">
        <v>160</v>
      </c>
      <c r="J151" s="79"/>
      <c r="K151" s="86">
        <v>4.29</v>
      </c>
      <c r="L151" s="92" t="s">
        <v>164</v>
      </c>
      <c r="M151" s="93">
        <v>4.3499999999999997E-2</v>
      </c>
      <c r="N151" s="93">
        <v>3.9899999999999998E-2</v>
      </c>
      <c r="O151" s="86">
        <v>11387.999999999998</v>
      </c>
      <c r="P151" s="88">
        <v>103.32</v>
      </c>
      <c r="Q151" s="79"/>
      <c r="R151" s="86">
        <v>11.766089999999998</v>
      </c>
      <c r="S151" s="87">
        <v>6.0698059666171318E-6</v>
      </c>
      <c r="T151" s="87">
        <f t="shared" si="2"/>
        <v>4.8933088622073852E-3</v>
      </c>
      <c r="U151" s="87">
        <f>R151/'סכום נכסי הקרן'!$C$42</f>
        <v>1.3652056656208644E-4</v>
      </c>
    </row>
    <row r="152" spans="2:21" s="133" customFormat="1">
      <c r="B152" s="85" t="s">
        <v>623</v>
      </c>
      <c r="C152" s="79" t="s">
        <v>624</v>
      </c>
      <c r="D152" s="92" t="s">
        <v>120</v>
      </c>
      <c r="E152" s="92" t="s">
        <v>276</v>
      </c>
      <c r="F152" s="79" t="s">
        <v>495</v>
      </c>
      <c r="G152" s="92" t="s">
        <v>444</v>
      </c>
      <c r="H152" s="79" t="s">
        <v>414</v>
      </c>
      <c r="I152" s="79" t="s">
        <v>160</v>
      </c>
      <c r="J152" s="79"/>
      <c r="K152" s="86">
        <v>6.120000000000001</v>
      </c>
      <c r="L152" s="92" t="s">
        <v>164</v>
      </c>
      <c r="M152" s="93">
        <v>3.61E-2</v>
      </c>
      <c r="N152" s="93">
        <v>2.7799999999999998E-2</v>
      </c>
      <c r="O152" s="86">
        <v>19081.999999999996</v>
      </c>
      <c r="P152" s="88">
        <v>105.85</v>
      </c>
      <c r="Q152" s="79"/>
      <c r="R152" s="86">
        <v>20.198299999999996</v>
      </c>
      <c r="S152" s="87">
        <v>2.4862540716612375E-5</v>
      </c>
      <c r="T152" s="87">
        <f t="shared" si="2"/>
        <v>8.4001159596368401E-3</v>
      </c>
      <c r="U152" s="87">
        <f>R152/'סכום נכסי הקרן'!$C$42</f>
        <v>2.3435851328614608E-4</v>
      </c>
    </row>
    <row r="153" spans="2:21" s="133" customFormat="1">
      <c r="B153" s="85" t="s">
        <v>625</v>
      </c>
      <c r="C153" s="79" t="s">
        <v>626</v>
      </c>
      <c r="D153" s="92" t="s">
        <v>120</v>
      </c>
      <c r="E153" s="92" t="s">
        <v>276</v>
      </c>
      <c r="F153" s="79" t="s">
        <v>443</v>
      </c>
      <c r="G153" s="92" t="s">
        <v>444</v>
      </c>
      <c r="H153" s="79" t="s">
        <v>414</v>
      </c>
      <c r="I153" s="79" t="s">
        <v>278</v>
      </c>
      <c r="J153" s="79"/>
      <c r="K153" s="86">
        <v>8.5100000000000016</v>
      </c>
      <c r="L153" s="92" t="s">
        <v>164</v>
      </c>
      <c r="M153" s="93">
        <v>3.95E-2</v>
      </c>
      <c r="N153" s="93">
        <v>3.4699999999999995E-2</v>
      </c>
      <c r="O153" s="86">
        <v>5331.9999999999991</v>
      </c>
      <c r="P153" s="88">
        <v>105.32</v>
      </c>
      <c r="Q153" s="79"/>
      <c r="R153" s="86">
        <v>5.6156599999999992</v>
      </c>
      <c r="S153" s="87">
        <v>2.2215743509958225E-5</v>
      </c>
      <c r="T153" s="87">
        <f t="shared" si="2"/>
        <v>2.3354537357051937E-3</v>
      </c>
      <c r="U153" s="87">
        <f>R153/'סכום נכסי הקרן'!$C$42</f>
        <v>6.5157846389076271E-5</v>
      </c>
    </row>
    <row r="154" spans="2:21" s="133" customFormat="1">
      <c r="B154" s="85" t="s">
        <v>627</v>
      </c>
      <c r="C154" s="79" t="s">
        <v>628</v>
      </c>
      <c r="D154" s="92" t="s">
        <v>120</v>
      </c>
      <c r="E154" s="92" t="s">
        <v>276</v>
      </c>
      <c r="F154" s="79" t="s">
        <v>443</v>
      </c>
      <c r="G154" s="92" t="s">
        <v>444</v>
      </c>
      <c r="H154" s="79" t="s">
        <v>414</v>
      </c>
      <c r="I154" s="79" t="s">
        <v>278</v>
      </c>
      <c r="J154" s="79"/>
      <c r="K154" s="86">
        <v>9.16</v>
      </c>
      <c r="L154" s="92" t="s">
        <v>164</v>
      </c>
      <c r="M154" s="93">
        <v>3.95E-2</v>
      </c>
      <c r="N154" s="93">
        <v>3.6300000000000006E-2</v>
      </c>
      <c r="O154" s="86">
        <v>1239.9999999999998</v>
      </c>
      <c r="P154" s="88">
        <v>104.18</v>
      </c>
      <c r="Q154" s="79"/>
      <c r="R154" s="86">
        <v>1.2918299999999996</v>
      </c>
      <c r="S154" s="87">
        <v>5.1664519790600529E-6</v>
      </c>
      <c r="T154" s="87">
        <f t="shared" si="2"/>
        <v>5.3724926355869836E-4</v>
      </c>
      <c r="U154" s="87">
        <f>R154/'סכום נכסי הקרן'!$C$42</f>
        <v>1.4988952447406071E-5</v>
      </c>
    </row>
    <row r="155" spans="2:21" s="133" customFormat="1">
      <c r="B155" s="85" t="s">
        <v>629</v>
      </c>
      <c r="C155" s="79" t="s">
        <v>630</v>
      </c>
      <c r="D155" s="92" t="s">
        <v>120</v>
      </c>
      <c r="E155" s="92" t="s">
        <v>276</v>
      </c>
      <c r="F155" s="79" t="s">
        <v>631</v>
      </c>
      <c r="G155" s="92" t="s">
        <v>322</v>
      </c>
      <c r="H155" s="79" t="s">
        <v>414</v>
      </c>
      <c r="I155" s="79" t="s">
        <v>160</v>
      </c>
      <c r="J155" s="79"/>
      <c r="K155" s="86">
        <v>3.13</v>
      </c>
      <c r="L155" s="92" t="s">
        <v>164</v>
      </c>
      <c r="M155" s="93">
        <v>3.9E-2</v>
      </c>
      <c r="N155" s="93">
        <v>4.4800000000000006E-2</v>
      </c>
      <c r="O155" s="86">
        <v>11751.999999999998</v>
      </c>
      <c r="P155" s="88">
        <v>98.72</v>
      </c>
      <c r="Q155" s="79"/>
      <c r="R155" s="86">
        <v>11.601569999999997</v>
      </c>
      <c r="S155" s="87">
        <v>1.3084746894989115E-5</v>
      </c>
      <c r="T155" s="87">
        <f t="shared" si="2"/>
        <v>4.8248879021424562E-3</v>
      </c>
      <c r="U155" s="87">
        <f>R155/'סכום נכסי הקרן'!$C$42</f>
        <v>1.3461166023799793E-4</v>
      </c>
    </row>
    <row r="156" spans="2:21" s="133" customFormat="1">
      <c r="B156" s="85" t="s">
        <v>632</v>
      </c>
      <c r="C156" s="79" t="s">
        <v>633</v>
      </c>
      <c r="D156" s="92" t="s">
        <v>120</v>
      </c>
      <c r="E156" s="92" t="s">
        <v>276</v>
      </c>
      <c r="F156" s="79" t="s">
        <v>453</v>
      </c>
      <c r="G156" s="92" t="s">
        <v>322</v>
      </c>
      <c r="H156" s="79" t="s">
        <v>414</v>
      </c>
      <c r="I156" s="79" t="s">
        <v>160</v>
      </c>
      <c r="J156" s="79"/>
      <c r="K156" s="86">
        <v>4.3500000000000005</v>
      </c>
      <c r="L156" s="92" t="s">
        <v>164</v>
      </c>
      <c r="M156" s="93">
        <v>5.0499999999999996E-2</v>
      </c>
      <c r="N156" s="93">
        <v>2.8199999999999999E-2</v>
      </c>
      <c r="O156" s="86">
        <v>1312.9999999999998</v>
      </c>
      <c r="P156" s="88">
        <v>110.34</v>
      </c>
      <c r="Q156" s="79"/>
      <c r="R156" s="86">
        <v>1.4487699999999997</v>
      </c>
      <c r="S156" s="87">
        <v>2.3644185797020424E-6</v>
      </c>
      <c r="T156" s="87">
        <f t="shared" si="2"/>
        <v>6.0251783560215778E-4</v>
      </c>
      <c r="U156" s="87">
        <f>R156/'סכום נכסי הקרן'!$C$42</f>
        <v>1.6809908917758913E-5</v>
      </c>
    </row>
    <row r="157" spans="2:21" s="133" customFormat="1">
      <c r="B157" s="85" t="s">
        <v>634</v>
      </c>
      <c r="C157" s="79" t="s">
        <v>635</v>
      </c>
      <c r="D157" s="92" t="s">
        <v>120</v>
      </c>
      <c r="E157" s="92" t="s">
        <v>276</v>
      </c>
      <c r="F157" s="79" t="s">
        <v>458</v>
      </c>
      <c r="G157" s="92" t="s">
        <v>444</v>
      </c>
      <c r="H157" s="79" t="s">
        <v>414</v>
      </c>
      <c r="I157" s="79" t="s">
        <v>160</v>
      </c>
      <c r="J157" s="79"/>
      <c r="K157" s="86">
        <v>5.2700000000000005</v>
      </c>
      <c r="L157" s="92" t="s">
        <v>164</v>
      </c>
      <c r="M157" s="93">
        <v>3.9199999999999999E-2</v>
      </c>
      <c r="N157" s="93">
        <v>2.6200000000000001E-2</v>
      </c>
      <c r="O157" s="86">
        <v>5338.9999999999991</v>
      </c>
      <c r="P157" s="88">
        <v>107.68</v>
      </c>
      <c r="Q157" s="79"/>
      <c r="R157" s="86">
        <v>5.7490299999999985</v>
      </c>
      <c r="S157" s="87">
        <v>5.5623042671072882E-6</v>
      </c>
      <c r="T157" s="87">
        <f t="shared" si="2"/>
        <v>2.3909199613547168E-3</v>
      </c>
      <c r="U157" s="87">
        <f>R157/'סכום נכסי הקרן'!$C$42</f>
        <v>6.6705322905266889E-5</v>
      </c>
    </row>
    <row r="158" spans="2:21" s="133" customFormat="1">
      <c r="B158" s="85" t="s">
        <v>636</v>
      </c>
      <c r="C158" s="79" t="s">
        <v>637</v>
      </c>
      <c r="D158" s="92" t="s">
        <v>120</v>
      </c>
      <c r="E158" s="92" t="s">
        <v>276</v>
      </c>
      <c r="F158" s="79" t="s">
        <v>489</v>
      </c>
      <c r="G158" s="92" t="s">
        <v>490</v>
      </c>
      <c r="H158" s="79" t="s">
        <v>414</v>
      </c>
      <c r="I158" s="79" t="s">
        <v>278</v>
      </c>
      <c r="J158" s="79"/>
      <c r="K158" s="86">
        <v>5.41</v>
      </c>
      <c r="L158" s="92" t="s">
        <v>164</v>
      </c>
      <c r="M158" s="93">
        <v>1.7500000000000002E-2</v>
      </c>
      <c r="N158" s="93">
        <v>1.23E-2</v>
      </c>
      <c r="O158" s="86">
        <v>37111.999999999993</v>
      </c>
      <c r="P158" s="88">
        <v>102.98</v>
      </c>
      <c r="Q158" s="79"/>
      <c r="R158" s="86">
        <v>38.217939999999992</v>
      </c>
      <c r="S158" s="87">
        <v>2.5690192011895346E-5</v>
      </c>
      <c r="T158" s="87">
        <f t="shared" si="2"/>
        <v>1.5894165733672791E-2</v>
      </c>
      <c r="U158" s="87">
        <f>R158/'סכום נכסי הקרן'!$C$42</f>
        <v>4.4343828932430615E-4</v>
      </c>
    </row>
    <row r="159" spans="2:21" s="133" customFormat="1">
      <c r="B159" s="85" t="s">
        <v>638</v>
      </c>
      <c r="C159" s="79" t="s">
        <v>639</v>
      </c>
      <c r="D159" s="92" t="s">
        <v>120</v>
      </c>
      <c r="E159" s="92" t="s">
        <v>276</v>
      </c>
      <c r="F159" s="79" t="s">
        <v>489</v>
      </c>
      <c r="G159" s="92" t="s">
        <v>490</v>
      </c>
      <c r="H159" s="79" t="s">
        <v>414</v>
      </c>
      <c r="I159" s="79" t="s">
        <v>278</v>
      </c>
      <c r="J159" s="79"/>
      <c r="K159" s="86">
        <v>3.93</v>
      </c>
      <c r="L159" s="92" t="s">
        <v>164</v>
      </c>
      <c r="M159" s="93">
        <v>2.9600000000000001E-2</v>
      </c>
      <c r="N159" s="93">
        <v>1.8200000000000001E-2</v>
      </c>
      <c r="O159" s="86">
        <v>6761.9999999999991</v>
      </c>
      <c r="P159" s="88">
        <v>105.54</v>
      </c>
      <c r="Q159" s="79"/>
      <c r="R159" s="86">
        <v>7.1366199999999989</v>
      </c>
      <c r="S159" s="87">
        <v>1.6557540022625207E-5</v>
      </c>
      <c r="T159" s="87">
        <f t="shared" si="2"/>
        <v>2.9679941163297638E-3</v>
      </c>
      <c r="U159" s="87">
        <f>R159/'סכום נכסי הקרן'!$C$42</f>
        <v>8.280536743627809E-5</v>
      </c>
    </row>
    <row r="160" spans="2:21" s="133" customFormat="1">
      <c r="B160" s="85" t="s">
        <v>640</v>
      </c>
      <c r="C160" s="79" t="s">
        <v>641</v>
      </c>
      <c r="D160" s="92" t="s">
        <v>120</v>
      </c>
      <c r="E160" s="92" t="s">
        <v>276</v>
      </c>
      <c r="F160" s="79" t="s">
        <v>642</v>
      </c>
      <c r="G160" s="92" t="s">
        <v>151</v>
      </c>
      <c r="H160" s="79" t="s">
        <v>414</v>
      </c>
      <c r="I160" s="79" t="s">
        <v>160</v>
      </c>
      <c r="J160" s="79"/>
      <c r="K160" s="86">
        <v>5.1800000000000006</v>
      </c>
      <c r="L160" s="92" t="s">
        <v>164</v>
      </c>
      <c r="M160" s="93">
        <v>2.3E-2</v>
      </c>
      <c r="N160" s="93">
        <v>3.1E-2</v>
      </c>
      <c r="O160" s="86">
        <v>10999.999999999998</v>
      </c>
      <c r="P160" s="88">
        <v>96.23</v>
      </c>
      <c r="Q160" s="79"/>
      <c r="R160" s="86">
        <v>10.585299999999997</v>
      </c>
      <c r="S160" s="87">
        <v>3.4915181501809872E-5</v>
      </c>
      <c r="T160" s="87">
        <f t="shared" si="2"/>
        <v>4.4022391719869408E-3</v>
      </c>
      <c r="U160" s="87">
        <f>R160/'סכום נכסי הקרן'!$C$42</f>
        <v>1.2281999825172621E-4</v>
      </c>
    </row>
    <row r="161" spans="2:21" s="133" customFormat="1">
      <c r="B161" s="85" t="s">
        <v>643</v>
      </c>
      <c r="C161" s="79" t="s">
        <v>644</v>
      </c>
      <c r="D161" s="92" t="s">
        <v>120</v>
      </c>
      <c r="E161" s="92" t="s">
        <v>276</v>
      </c>
      <c r="F161" s="79" t="s">
        <v>645</v>
      </c>
      <c r="G161" s="92" t="s">
        <v>614</v>
      </c>
      <c r="H161" s="79" t="s">
        <v>501</v>
      </c>
      <c r="I161" s="79" t="s">
        <v>160</v>
      </c>
      <c r="J161" s="79"/>
      <c r="K161" s="86">
        <v>0.9</v>
      </c>
      <c r="L161" s="92" t="s">
        <v>164</v>
      </c>
      <c r="M161" s="93">
        <v>5.5500000000000001E-2</v>
      </c>
      <c r="N161" s="93">
        <v>1.0500000000000001E-2</v>
      </c>
      <c r="O161" s="86">
        <v>3241.9999999999995</v>
      </c>
      <c r="P161" s="88">
        <v>104.56</v>
      </c>
      <c r="Q161" s="79"/>
      <c r="R161" s="86">
        <v>3.3898299999999995</v>
      </c>
      <c r="S161" s="87">
        <v>1.350833333333333E-4</v>
      </c>
      <c r="T161" s="87">
        <f t="shared" si="2"/>
        <v>1.4097703808466926E-3</v>
      </c>
      <c r="U161" s="87">
        <f>R161/'סכום נכסי הקרן'!$C$42</f>
        <v>3.9331801146273528E-5</v>
      </c>
    </row>
    <row r="162" spans="2:21" s="133" customFormat="1">
      <c r="B162" s="85" t="s">
        <v>646</v>
      </c>
      <c r="C162" s="79" t="s">
        <v>647</v>
      </c>
      <c r="D162" s="92" t="s">
        <v>120</v>
      </c>
      <c r="E162" s="92" t="s">
        <v>276</v>
      </c>
      <c r="F162" s="79" t="s">
        <v>648</v>
      </c>
      <c r="G162" s="92" t="s">
        <v>151</v>
      </c>
      <c r="H162" s="79" t="s">
        <v>501</v>
      </c>
      <c r="I162" s="79" t="s">
        <v>278</v>
      </c>
      <c r="J162" s="79"/>
      <c r="K162" s="86">
        <v>2.3799999999999994</v>
      </c>
      <c r="L162" s="92" t="s">
        <v>164</v>
      </c>
      <c r="M162" s="93">
        <v>3.4000000000000002E-2</v>
      </c>
      <c r="N162" s="93">
        <v>2.2499999999999999E-2</v>
      </c>
      <c r="O162" s="86">
        <v>1311.43</v>
      </c>
      <c r="P162" s="88">
        <v>103.24</v>
      </c>
      <c r="Q162" s="79"/>
      <c r="R162" s="86">
        <v>1.35392</v>
      </c>
      <c r="S162" s="87">
        <v>2.649631382658949E-6</v>
      </c>
      <c r="T162" s="87">
        <f t="shared" si="2"/>
        <v>5.6307139710131608E-4</v>
      </c>
      <c r="U162" s="87">
        <f>R162/'סכום נכסי הקרן'!$C$42</f>
        <v>1.5709375457755304E-5</v>
      </c>
    </row>
    <row r="163" spans="2:21" s="133" customFormat="1">
      <c r="B163" s="85" t="s">
        <v>649</v>
      </c>
      <c r="C163" s="79" t="s">
        <v>650</v>
      </c>
      <c r="D163" s="92" t="s">
        <v>120</v>
      </c>
      <c r="E163" s="92" t="s">
        <v>276</v>
      </c>
      <c r="F163" s="79" t="s">
        <v>651</v>
      </c>
      <c r="G163" s="92" t="s">
        <v>322</v>
      </c>
      <c r="H163" s="79" t="s">
        <v>501</v>
      </c>
      <c r="I163" s="79" t="s">
        <v>160</v>
      </c>
      <c r="J163" s="79"/>
      <c r="K163" s="86">
        <v>2.85</v>
      </c>
      <c r="L163" s="92" t="s">
        <v>164</v>
      </c>
      <c r="M163" s="93">
        <v>6.7500000000000004E-2</v>
      </c>
      <c r="N163" s="93">
        <v>3.9400000000000011E-2</v>
      </c>
      <c r="O163" s="86">
        <v>3229.78</v>
      </c>
      <c r="P163" s="88">
        <v>109.36</v>
      </c>
      <c r="Q163" s="79"/>
      <c r="R163" s="86">
        <v>3.5320899999999993</v>
      </c>
      <c r="S163" s="87">
        <v>4.0384667780534172E-6</v>
      </c>
      <c r="T163" s="87">
        <f t="shared" si="2"/>
        <v>1.4689338003630844E-3</v>
      </c>
      <c r="U163" s="87">
        <f>R163/'סכום נכסי הקרן'!$C$42</f>
        <v>4.0982427293032766E-5</v>
      </c>
    </row>
    <row r="164" spans="2:21" s="133" customFormat="1">
      <c r="B164" s="85" t="s">
        <v>652</v>
      </c>
      <c r="C164" s="79" t="s">
        <v>653</v>
      </c>
      <c r="D164" s="92" t="s">
        <v>120</v>
      </c>
      <c r="E164" s="92" t="s">
        <v>276</v>
      </c>
      <c r="F164" s="79" t="s">
        <v>466</v>
      </c>
      <c r="G164" s="92" t="s">
        <v>322</v>
      </c>
      <c r="H164" s="79" t="s">
        <v>501</v>
      </c>
      <c r="I164" s="79" t="s">
        <v>278</v>
      </c>
      <c r="J164" s="79"/>
      <c r="K164" s="86">
        <v>3.5800000000000005</v>
      </c>
      <c r="L164" s="92" t="s">
        <v>164</v>
      </c>
      <c r="M164" s="93">
        <v>3.7000000000000005E-2</v>
      </c>
      <c r="N164" s="93">
        <v>2.12E-2</v>
      </c>
      <c r="O164" s="86">
        <v>1960.2999999999997</v>
      </c>
      <c r="P164" s="88">
        <v>106.67</v>
      </c>
      <c r="Q164" s="79"/>
      <c r="R164" s="86">
        <v>2.0910599999999997</v>
      </c>
      <c r="S164" s="87">
        <v>8.2580001277182294E-6</v>
      </c>
      <c r="T164" s="87">
        <f t="shared" si="2"/>
        <v>8.6963489395435313E-4</v>
      </c>
      <c r="U164" s="87">
        <f>R164/'סכום נכסי הקרן'!$C$42</f>
        <v>2.4262324690302086E-5</v>
      </c>
    </row>
    <row r="165" spans="2:21" s="133" customFormat="1">
      <c r="B165" s="85" t="s">
        <v>654</v>
      </c>
      <c r="C165" s="79" t="s">
        <v>655</v>
      </c>
      <c r="D165" s="92" t="s">
        <v>120</v>
      </c>
      <c r="E165" s="92" t="s">
        <v>276</v>
      </c>
      <c r="F165" s="79" t="s">
        <v>656</v>
      </c>
      <c r="G165" s="92" t="s">
        <v>322</v>
      </c>
      <c r="H165" s="79" t="s">
        <v>501</v>
      </c>
      <c r="I165" s="79" t="s">
        <v>160</v>
      </c>
      <c r="J165" s="79"/>
      <c r="K165" s="86">
        <v>2.2899999999999996</v>
      </c>
      <c r="L165" s="92" t="s">
        <v>164</v>
      </c>
      <c r="M165" s="93">
        <v>4.4500000000000005E-2</v>
      </c>
      <c r="N165" s="93">
        <v>3.61E-2</v>
      </c>
      <c r="O165" s="86">
        <v>0.59999999999999987</v>
      </c>
      <c r="P165" s="88">
        <v>103.07</v>
      </c>
      <c r="Q165" s="79"/>
      <c r="R165" s="86">
        <v>6.1999999999999989E-4</v>
      </c>
      <c r="S165" s="87">
        <v>4.761904761904761E-10</v>
      </c>
      <c r="T165" s="87">
        <f t="shared" si="2"/>
        <v>2.5784704133391628E-7</v>
      </c>
      <c r="U165" s="87">
        <f>R165/'סכום נכסי הקרן'!$C$42</f>
        <v>7.193787508721554E-9</v>
      </c>
    </row>
    <row r="166" spans="2:21" s="133" customFormat="1">
      <c r="B166" s="85" t="s">
        <v>657</v>
      </c>
      <c r="C166" s="79" t="s">
        <v>658</v>
      </c>
      <c r="D166" s="92" t="s">
        <v>120</v>
      </c>
      <c r="E166" s="92" t="s">
        <v>276</v>
      </c>
      <c r="F166" s="79" t="s">
        <v>659</v>
      </c>
      <c r="G166" s="92" t="s">
        <v>555</v>
      </c>
      <c r="H166" s="79" t="s">
        <v>501</v>
      </c>
      <c r="I166" s="79" t="s">
        <v>278</v>
      </c>
      <c r="J166" s="79"/>
      <c r="K166" s="86">
        <v>3.0900000000000003</v>
      </c>
      <c r="L166" s="92" t="s">
        <v>164</v>
      </c>
      <c r="M166" s="93">
        <v>2.9500000000000002E-2</v>
      </c>
      <c r="N166" s="93">
        <v>2.1400000000000002E-2</v>
      </c>
      <c r="O166" s="86">
        <v>6117.64</v>
      </c>
      <c r="P166" s="88">
        <v>103.25</v>
      </c>
      <c r="Q166" s="79"/>
      <c r="R166" s="86">
        <v>6.316469999999998</v>
      </c>
      <c r="S166" s="87">
        <v>2.6319340038001117E-5</v>
      </c>
      <c r="T166" s="87">
        <f t="shared" si="2"/>
        <v>2.6269082277007127E-3</v>
      </c>
      <c r="U166" s="87">
        <f>R166/'סכום נכסי הקרן'!$C$42</f>
        <v>7.3289262879378106E-5</v>
      </c>
    </row>
    <row r="167" spans="2:21" s="133" customFormat="1">
      <c r="B167" s="85" t="s">
        <v>660</v>
      </c>
      <c r="C167" s="79" t="s">
        <v>661</v>
      </c>
      <c r="D167" s="92" t="s">
        <v>120</v>
      </c>
      <c r="E167" s="92" t="s">
        <v>276</v>
      </c>
      <c r="F167" s="79" t="s">
        <v>477</v>
      </c>
      <c r="G167" s="92" t="s">
        <v>444</v>
      </c>
      <c r="H167" s="79" t="s">
        <v>501</v>
      </c>
      <c r="I167" s="79" t="s">
        <v>160</v>
      </c>
      <c r="J167" s="79"/>
      <c r="K167" s="86">
        <v>9</v>
      </c>
      <c r="L167" s="92" t="s">
        <v>164</v>
      </c>
      <c r="M167" s="93">
        <v>3.4300000000000004E-2</v>
      </c>
      <c r="N167" s="93">
        <v>3.6900000000000002E-2</v>
      </c>
      <c r="O167" s="86">
        <v>6871.9999999999991</v>
      </c>
      <c r="P167" s="88">
        <v>98.83</v>
      </c>
      <c r="Q167" s="79"/>
      <c r="R167" s="86">
        <v>6.7915899999999993</v>
      </c>
      <c r="S167" s="87">
        <v>2.7067906097368831E-5</v>
      </c>
      <c r="T167" s="87">
        <f t="shared" si="2"/>
        <v>2.8245022378274396E-3</v>
      </c>
      <c r="U167" s="87">
        <f>R167/'סכום נכסי הקרן'!$C$42</f>
        <v>7.8802024687674548E-5</v>
      </c>
    </row>
    <row r="168" spans="2:21" s="133" customFormat="1">
      <c r="B168" s="85" t="s">
        <v>662</v>
      </c>
      <c r="C168" s="79" t="s">
        <v>663</v>
      </c>
      <c r="D168" s="92" t="s">
        <v>120</v>
      </c>
      <c r="E168" s="92" t="s">
        <v>276</v>
      </c>
      <c r="F168" s="79" t="s">
        <v>512</v>
      </c>
      <c r="G168" s="92" t="s">
        <v>351</v>
      </c>
      <c r="H168" s="79" t="s">
        <v>501</v>
      </c>
      <c r="I168" s="79" t="s">
        <v>278</v>
      </c>
      <c r="J168" s="79"/>
      <c r="K168" s="86">
        <v>3.6899999999999991</v>
      </c>
      <c r="L168" s="92" t="s">
        <v>164</v>
      </c>
      <c r="M168" s="93">
        <v>4.1399999999999999E-2</v>
      </c>
      <c r="N168" s="93">
        <v>2.2799999999999994E-2</v>
      </c>
      <c r="O168" s="86">
        <v>2925.8</v>
      </c>
      <c r="P168" s="88">
        <v>107.99</v>
      </c>
      <c r="Q168" s="79"/>
      <c r="R168" s="86">
        <v>3.15957</v>
      </c>
      <c r="S168" s="87">
        <v>4.0433442467927319E-6</v>
      </c>
      <c r="T168" s="87">
        <f t="shared" si="2"/>
        <v>1.3140093167538741E-3</v>
      </c>
      <c r="U168" s="87">
        <f>R168/'סכום נכסי הקרן'!$C$42</f>
        <v>3.6660121288598974E-5</v>
      </c>
    </row>
    <row r="169" spans="2:21" s="133" customFormat="1">
      <c r="B169" s="85" t="s">
        <v>664</v>
      </c>
      <c r="C169" s="79" t="s">
        <v>665</v>
      </c>
      <c r="D169" s="92" t="s">
        <v>120</v>
      </c>
      <c r="E169" s="92" t="s">
        <v>276</v>
      </c>
      <c r="F169" s="79" t="s">
        <v>512</v>
      </c>
      <c r="G169" s="92" t="s">
        <v>351</v>
      </c>
      <c r="H169" s="79" t="s">
        <v>501</v>
      </c>
      <c r="I169" s="79" t="s">
        <v>278</v>
      </c>
      <c r="J169" s="79"/>
      <c r="K169" s="86">
        <v>6.29</v>
      </c>
      <c r="L169" s="92" t="s">
        <v>164</v>
      </c>
      <c r="M169" s="93">
        <v>2.5000000000000001E-2</v>
      </c>
      <c r="N169" s="93">
        <v>3.8299999999999994E-2</v>
      </c>
      <c r="O169" s="86">
        <v>1268.9999999999998</v>
      </c>
      <c r="P169" s="88">
        <v>93.71</v>
      </c>
      <c r="Q169" s="79"/>
      <c r="R169" s="86">
        <v>1.1891799999999999</v>
      </c>
      <c r="S169" s="87">
        <v>3.1677483774338488E-6</v>
      </c>
      <c r="T169" s="87">
        <f t="shared" si="2"/>
        <v>4.9455894292494611E-4</v>
      </c>
      <c r="U169" s="87">
        <f>R169/'סכום נכסי הקרן'!$C$42</f>
        <v>1.3797916499389513E-5</v>
      </c>
    </row>
    <row r="170" spans="2:21" s="133" customFormat="1">
      <c r="B170" s="85" t="s">
        <v>666</v>
      </c>
      <c r="C170" s="79" t="s">
        <v>667</v>
      </c>
      <c r="D170" s="92" t="s">
        <v>120</v>
      </c>
      <c r="E170" s="92" t="s">
        <v>276</v>
      </c>
      <c r="F170" s="79" t="s">
        <v>512</v>
      </c>
      <c r="G170" s="92" t="s">
        <v>351</v>
      </c>
      <c r="H170" s="79" t="s">
        <v>501</v>
      </c>
      <c r="I170" s="79" t="s">
        <v>278</v>
      </c>
      <c r="J170" s="79"/>
      <c r="K170" s="86">
        <v>4.95</v>
      </c>
      <c r="L170" s="92" t="s">
        <v>164</v>
      </c>
      <c r="M170" s="93">
        <v>3.5499999999999997E-2</v>
      </c>
      <c r="N170" s="93">
        <v>3.1899999999999998E-2</v>
      </c>
      <c r="O170" s="86">
        <v>1582.9999999999998</v>
      </c>
      <c r="P170" s="88">
        <v>102.69</v>
      </c>
      <c r="Q170" s="79"/>
      <c r="R170" s="86">
        <v>1.6255899999999996</v>
      </c>
      <c r="S170" s="87">
        <v>3.021159567991358E-6</v>
      </c>
      <c r="T170" s="87">
        <f t="shared" si="2"/>
        <v>6.7605414826129185E-4</v>
      </c>
      <c r="U170" s="87">
        <f>R170/'סכום נכסי הקרן'!$C$42</f>
        <v>1.8861530703713984E-5</v>
      </c>
    </row>
    <row r="171" spans="2:21" s="133" customFormat="1">
      <c r="B171" s="85" t="s">
        <v>668</v>
      </c>
      <c r="C171" s="79" t="s">
        <v>669</v>
      </c>
      <c r="D171" s="92" t="s">
        <v>120</v>
      </c>
      <c r="E171" s="92" t="s">
        <v>276</v>
      </c>
      <c r="F171" s="79" t="s">
        <v>670</v>
      </c>
      <c r="G171" s="92" t="s">
        <v>322</v>
      </c>
      <c r="H171" s="79" t="s">
        <v>501</v>
      </c>
      <c r="I171" s="79" t="s">
        <v>278</v>
      </c>
      <c r="J171" s="79"/>
      <c r="K171" s="86">
        <v>5.3399999999999981</v>
      </c>
      <c r="L171" s="92" t="s">
        <v>164</v>
      </c>
      <c r="M171" s="93">
        <v>3.9E-2</v>
      </c>
      <c r="N171" s="93">
        <v>4.2199999999999988E-2</v>
      </c>
      <c r="O171" s="86">
        <v>8999.9999999999982</v>
      </c>
      <c r="P171" s="88">
        <v>99.78</v>
      </c>
      <c r="Q171" s="79"/>
      <c r="R171" s="86">
        <v>8.9802</v>
      </c>
      <c r="S171" s="87">
        <v>2.13832592838984E-5</v>
      </c>
      <c r="T171" s="87">
        <f t="shared" si="2"/>
        <v>3.7347064525594118E-3</v>
      </c>
      <c r="U171" s="87">
        <f>R171/'סכום נכסי הקרן'!$C$42</f>
        <v>1.0419621062229244E-4</v>
      </c>
    </row>
    <row r="172" spans="2:21" s="133" customFormat="1">
      <c r="B172" s="85" t="s">
        <v>671</v>
      </c>
      <c r="C172" s="79" t="s">
        <v>672</v>
      </c>
      <c r="D172" s="92" t="s">
        <v>120</v>
      </c>
      <c r="E172" s="92" t="s">
        <v>276</v>
      </c>
      <c r="F172" s="79" t="s">
        <v>519</v>
      </c>
      <c r="G172" s="92" t="s">
        <v>351</v>
      </c>
      <c r="H172" s="79" t="s">
        <v>501</v>
      </c>
      <c r="I172" s="79" t="s">
        <v>278</v>
      </c>
      <c r="J172" s="79"/>
      <c r="K172" s="86">
        <v>3.58</v>
      </c>
      <c r="L172" s="92" t="s">
        <v>164</v>
      </c>
      <c r="M172" s="93">
        <v>2.1600000000000001E-2</v>
      </c>
      <c r="N172" s="93">
        <v>2.1600000000000001E-2</v>
      </c>
      <c r="O172" s="86">
        <v>3581.9999999999995</v>
      </c>
      <c r="P172" s="88">
        <v>100.6</v>
      </c>
      <c r="Q172" s="79"/>
      <c r="R172" s="86">
        <v>3.6034899999999994</v>
      </c>
      <c r="S172" s="87">
        <v>5.5618268008005796E-6</v>
      </c>
      <c r="T172" s="87">
        <f t="shared" si="2"/>
        <v>1.4986277983489579E-3</v>
      </c>
      <c r="U172" s="87">
        <f>R172/'סכום נכסי הקרן'!$C$42</f>
        <v>4.1810873144843606E-5</v>
      </c>
    </row>
    <row r="173" spans="2:21" s="133" customFormat="1">
      <c r="B173" s="85" t="s">
        <v>673</v>
      </c>
      <c r="C173" s="79" t="s">
        <v>674</v>
      </c>
      <c r="D173" s="92" t="s">
        <v>120</v>
      </c>
      <c r="E173" s="92" t="s">
        <v>276</v>
      </c>
      <c r="F173" s="79" t="s">
        <v>642</v>
      </c>
      <c r="G173" s="92" t="s">
        <v>151</v>
      </c>
      <c r="H173" s="79" t="s">
        <v>501</v>
      </c>
      <c r="I173" s="79" t="s">
        <v>160</v>
      </c>
      <c r="J173" s="79"/>
      <c r="K173" s="86">
        <v>2.81</v>
      </c>
      <c r="L173" s="92" t="s">
        <v>164</v>
      </c>
      <c r="M173" s="93">
        <v>2.4E-2</v>
      </c>
      <c r="N173" s="93">
        <v>2.0500000000000004E-2</v>
      </c>
      <c r="O173" s="86">
        <v>3373.7299999999996</v>
      </c>
      <c r="P173" s="88">
        <v>101.19</v>
      </c>
      <c r="Q173" s="79"/>
      <c r="R173" s="86">
        <v>3.4138799999999994</v>
      </c>
      <c r="S173" s="87">
        <v>8.341227228308491E-6</v>
      </c>
      <c r="T173" s="87">
        <f t="shared" si="2"/>
        <v>1.4197723507565002E-3</v>
      </c>
      <c r="U173" s="87">
        <f>R173/'סכום נכסי הקרן'!$C$42</f>
        <v>3.961085048431345E-5</v>
      </c>
    </row>
    <row r="174" spans="2:21" s="133" customFormat="1">
      <c r="B174" s="85" t="s">
        <v>675</v>
      </c>
      <c r="C174" s="79" t="s">
        <v>676</v>
      </c>
      <c r="D174" s="92" t="s">
        <v>120</v>
      </c>
      <c r="E174" s="92" t="s">
        <v>276</v>
      </c>
      <c r="F174" s="79" t="s">
        <v>677</v>
      </c>
      <c r="G174" s="92" t="s">
        <v>322</v>
      </c>
      <c r="H174" s="79" t="s">
        <v>501</v>
      </c>
      <c r="I174" s="79" t="s">
        <v>278</v>
      </c>
      <c r="J174" s="79"/>
      <c r="K174" s="86">
        <v>1.79</v>
      </c>
      <c r="L174" s="92" t="s">
        <v>164</v>
      </c>
      <c r="M174" s="93">
        <v>5.0999999999999997E-2</v>
      </c>
      <c r="N174" s="93">
        <v>2.64E-2</v>
      </c>
      <c r="O174" s="86">
        <v>11913.95</v>
      </c>
      <c r="P174" s="88">
        <v>104.4</v>
      </c>
      <c r="Q174" s="79"/>
      <c r="R174" s="86">
        <v>12.438159999999998</v>
      </c>
      <c r="S174" s="87">
        <v>1.4806375442739079E-5</v>
      </c>
      <c r="T174" s="87">
        <f t="shared" si="2"/>
        <v>5.1728108961901029E-3</v>
      </c>
      <c r="U174" s="87">
        <f>R174/'סכום נכסי הקרן'!$C$42</f>
        <v>1.4431851619270983E-4</v>
      </c>
    </row>
    <row r="175" spans="2:21" s="133" customFormat="1">
      <c r="B175" s="85" t="s">
        <v>678</v>
      </c>
      <c r="C175" s="79" t="s">
        <v>679</v>
      </c>
      <c r="D175" s="92" t="s">
        <v>120</v>
      </c>
      <c r="E175" s="92" t="s">
        <v>276</v>
      </c>
      <c r="F175" s="79" t="s">
        <v>680</v>
      </c>
      <c r="G175" s="92" t="s">
        <v>322</v>
      </c>
      <c r="H175" s="79" t="s">
        <v>501</v>
      </c>
      <c r="I175" s="79" t="s">
        <v>278</v>
      </c>
      <c r="J175" s="79"/>
      <c r="K175" s="86">
        <v>3.7700000000000005</v>
      </c>
      <c r="L175" s="92" t="s">
        <v>164</v>
      </c>
      <c r="M175" s="93">
        <v>3.3500000000000002E-2</v>
      </c>
      <c r="N175" s="93">
        <v>2.2499999999999999E-2</v>
      </c>
      <c r="O175" s="86">
        <f>362.67-45.33</f>
        <v>317.34000000000003</v>
      </c>
      <c r="P175" s="88">
        <v>104.17</v>
      </c>
      <c r="Q175" s="136">
        <v>5.1400000000000001E-2</v>
      </c>
      <c r="R175" s="86">
        <v>0.38385999999999992</v>
      </c>
      <c r="S175" s="87">
        <v>7.5395970732218429E-7</v>
      </c>
      <c r="T175" s="87">
        <f t="shared" si="2"/>
        <v>1.5964058917167272E-4</v>
      </c>
      <c r="U175" s="87">
        <f>R175/'סכום נכסי הקרן'!$C$42</f>
        <v>4.4538826985449289E-6</v>
      </c>
    </row>
    <row r="176" spans="2:21" s="133" customFormat="1">
      <c r="B176" s="85" t="s">
        <v>681</v>
      </c>
      <c r="C176" s="79" t="s">
        <v>682</v>
      </c>
      <c r="D176" s="92" t="s">
        <v>120</v>
      </c>
      <c r="E176" s="92" t="s">
        <v>276</v>
      </c>
      <c r="F176" s="79" t="s">
        <v>500</v>
      </c>
      <c r="G176" s="92" t="s">
        <v>282</v>
      </c>
      <c r="H176" s="79" t="s">
        <v>530</v>
      </c>
      <c r="I176" s="79" t="s">
        <v>160</v>
      </c>
      <c r="J176" s="79"/>
      <c r="K176" s="86">
        <v>1.91</v>
      </c>
      <c r="L176" s="92" t="s">
        <v>164</v>
      </c>
      <c r="M176" s="93">
        <v>2.7200000000000002E-2</v>
      </c>
      <c r="N176" s="93">
        <v>1.1199999999999998E-2</v>
      </c>
      <c r="O176" s="86">
        <v>14812.999999999998</v>
      </c>
      <c r="P176" s="88">
        <v>103.18</v>
      </c>
      <c r="Q176" s="79"/>
      <c r="R176" s="86">
        <v>15.284059999999998</v>
      </c>
      <c r="S176" s="87">
        <v>1.5345806398143542E-4</v>
      </c>
      <c r="T176" s="87">
        <f t="shared" si="2"/>
        <v>6.3563704041452521E-3</v>
      </c>
      <c r="U176" s="87">
        <f>R176/'סכום נכסי הקרן'!$C$42</f>
        <v>1.7733916114604962E-4</v>
      </c>
    </row>
    <row r="177" spans="2:21" s="133" customFormat="1">
      <c r="B177" s="85" t="s">
        <v>683</v>
      </c>
      <c r="C177" s="79" t="s">
        <v>684</v>
      </c>
      <c r="D177" s="92" t="s">
        <v>120</v>
      </c>
      <c r="E177" s="92" t="s">
        <v>276</v>
      </c>
      <c r="F177" s="79" t="s">
        <v>685</v>
      </c>
      <c r="G177" s="92" t="s">
        <v>322</v>
      </c>
      <c r="H177" s="79" t="s">
        <v>530</v>
      </c>
      <c r="I177" s="79" t="s">
        <v>160</v>
      </c>
      <c r="J177" s="79"/>
      <c r="K177" s="86">
        <v>4.6100000000000003</v>
      </c>
      <c r="L177" s="92" t="s">
        <v>164</v>
      </c>
      <c r="M177" s="93">
        <v>3.95E-2</v>
      </c>
      <c r="N177" s="93">
        <v>4.2199999999999994E-2</v>
      </c>
      <c r="O177" s="86">
        <v>7078.3999999999987</v>
      </c>
      <c r="P177" s="88">
        <v>99.27</v>
      </c>
      <c r="Q177" s="79"/>
      <c r="R177" s="86">
        <v>7.0267299999999988</v>
      </c>
      <c r="S177" s="87">
        <v>1.1599268572908068E-5</v>
      </c>
      <c r="T177" s="87">
        <f t="shared" si="2"/>
        <v>2.9222928076649505E-3</v>
      </c>
      <c r="U177" s="87">
        <f>R177/'סכום נכסי הקרן'!$C$42</f>
        <v>8.1530326614772595E-5</v>
      </c>
    </row>
    <row r="178" spans="2:21" s="133" customFormat="1">
      <c r="B178" s="85" t="s">
        <v>686</v>
      </c>
      <c r="C178" s="79" t="s">
        <v>687</v>
      </c>
      <c r="D178" s="92" t="s">
        <v>120</v>
      </c>
      <c r="E178" s="92" t="s">
        <v>276</v>
      </c>
      <c r="F178" s="79" t="s">
        <v>685</v>
      </c>
      <c r="G178" s="92" t="s">
        <v>322</v>
      </c>
      <c r="H178" s="79" t="s">
        <v>530</v>
      </c>
      <c r="I178" s="79" t="s">
        <v>160</v>
      </c>
      <c r="J178" s="79"/>
      <c r="K178" s="86">
        <v>5.2200000000000006</v>
      </c>
      <c r="L178" s="92" t="s">
        <v>164</v>
      </c>
      <c r="M178" s="93">
        <v>0.03</v>
      </c>
      <c r="N178" s="93">
        <v>4.300000000000001E-2</v>
      </c>
      <c r="O178" s="86">
        <v>9906.9999999999982</v>
      </c>
      <c r="P178" s="88">
        <v>94.19</v>
      </c>
      <c r="Q178" s="79"/>
      <c r="R178" s="86">
        <v>9.3314099999999982</v>
      </c>
      <c r="S178" s="87">
        <v>1.3205125300071042E-5</v>
      </c>
      <c r="T178" s="87">
        <f t="shared" si="2"/>
        <v>3.8807684838285798E-3</v>
      </c>
      <c r="U178" s="87">
        <f>R178/'סכום נכסי הקרן'!$C$42</f>
        <v>1.0827125918832161E-4</v>
      </c>
    </row>
    <row r="179" spans="2:21" s="133" customFormat="1">
      <c r="B179" s="85" t="s">
        <v>688</v>
      </c>
      <c r="C179" s="79" t="s">
        <v>689</v>
      </c>
      <c r="D179" s="92" t="s">
        <v>120</v>
      </c>
      <c r="E179" s="92" t="s">
        <v>276</v>
      </c>
      <c r="F179" s="79" t="s">
        <v>690</v>
      </c>
      <c r="G179" s="92" t="s">
        <v>322</v>
      </c>
      <c r="H179" s="79" t="s">
        <v>530</v>
      </c>
      <c r="I179" s="79" t="s">
        <v>160</v>
      </c>
      <c r="J179" s="79"/>
      <c r="K179" s="86">
        <v>2.5499999999999998</v>
      </c>
      <c r="L179" s="92" t="s">
        <v>164</v>
      </c>
      <c r="M179" s="93">
        <v>4.6500000000000007E-2</v>
      </c>
      <c r="N179" s="93">
        <v>2.5399999999999999E-2</v>
      </c>
      <c r="O179" s="86">
        <v>0.82999999999999985</v>
      </c>
      <c r="P179" s="88">
        <v>106.61</v>
      </c>
      <c r="Q179" s="79"/>
      <c r="R179" s="86">
        <v>8.8999999999999995E-4</v>
      </c>
      <c r="S179" s="87">
        <v>5.1555719617312194E-9</v>
      </c>
      <c r="T179" s="87">
        <f t="shared" si="2"/>
        <v>3.7013526901158952E-7</v>
      </c>
      <c r="U179" s="87">
        <f>R179/'סכום נכסי הקרן'!$C$42</f>
        <v>1.0326565939939006E-8</v>
      </c>
    </row>
    <row r="180" spans="2:21" s="133" customFormat="1">
      <c r="B180" s="85" t="s">
        <v>691</v>
      </c>
      <c r="C180" s="79" t="s">
        <v>692</v>
      </c>
      <c r="D180" s="92" t="s">
        <v>120</v>
      </c>
      <c r="E180" s="92" t="s">
        <v>276</v>
      </c>
      <c r="F180" s="79" t="s">
        <v>693</v>
      </c>
      <c r="G180" s="92" t="s">
        <v>694</v>
      </c>
      <c r="H180" s="79" t="s">
        <v>551</v>
      </c>
      <c r="I180" s="79" t="s">
        <v>160</v>
      </c>
      <c r="J180" s="79"/>
      <c r="K180" s="86">
        <v>5.7700000000000005</v>
      </c>
      <c r="L180" s="92" t="s">
        <v>164</v>
      </c>
      <c r="M180" s="93">
        <v>4.4500000000000005E-2</v>
      </c>
      <c r="N180" s="93">
        <v>3.7100000000000001E-2</v>
      </c>
      <c r="O180" s="86">
        <v>8119.5099999999984</v>
      </c>
      <c r="P180" s="88">
        <v>105.57</v>
      </c>
      <c r="Q180" s="79"/>
      <c r="R180" s="86">
        <v>8.571769999999999</v>
      </c>
      <c r="S180" s="87">
        <v>2.6293749999999995E-5</v>
      </c>
      <c r="T180" s="87">
        <f t="shared" si="2"/>
        <v>3.5648476346690702E-3</v>
      </c>
      <c r="U180" s="87">
        <f>R180/'סכום נכסי הקרן'!$C$42</f>
        <v>9.9457245086506706E-5</v>
      </c>
    </row>
    <row r="181" spans="2:21" s="133" customFormat="1">
      <c r="B181" s="85" t="s">
        <v>695</v>
      </c>
      <c r="C181" s="79" t="s">
        <v>696</v>
      </c>
      <c r="D181" s="92" t="s">
        <v>120</v>
      </c>
      <c r="E181" s="92" t="s">
        <v>276</v>
      </c>
      <c r="F181" s="79" t="s">
        <v>554</v>
      </c>
      <c r="G181" s="92" t="s">
        <v>555</v>
      </c>
      <c r="H181" s="79" t="s">
        <v>551</v>
      </c>
      <c r="I181" s="79" t="s">
        <v>160</v>
      </c>
      <c r="J181" s="79"/>
      <c r="K181" s="86">
        <v>1.58</v>
      </c>
      <c r="L181" s="92" t="s">
        <v>164</v>
      </c>
      <c r="M181" s="93">
        <v>3.3000000000000002E-2</v>
      </c>
      <c r="N181" s="93">
        <v>2.3900000000000001E-2</v>
      </c>
      <c r="O181" s="86">
        <v>2312.8599999999997</v>
      </c>
      <c r="P181" s="88">
        <v>101.86</v>
      </c>
      <c r="Q181" s="79"/>
      <c r="R181" s="86">
        <v>2.3558799999999995</v>
      </c>
      <c r="S181" s="87">
        <v>4.6844148941668888E-6</v>
      </c>
      <c r="T181" s="87">
        <f t="shared" si="2"/>
        <v>9.7976885118991391E-4</v>
      </c>
      <c r="U181" s="87">
        <f>R181/'סכום נכסי הקרן'!$C$42</f>
        <v>2.7335000187172474E-5</v>
      </c>
    </row>
    <row r="182" spans="2:21" s="133" customFormat="1">
      <c r="B182" s="85" t="s">
        <v>697</v>
      </c>
      <c r="C182" s="79" t="s">
        <v>698</v>
      </c>
      <c r="D182" s="92" t="s">
        <v>120</v>
      </c>
      <c r="E182" s="92" t="s">
        <v>276</v>
      </c>
      <c r="F182" s="79" t="s">
        <v>558</v>
      </c>
      <c r="G182" s="92" t="s">
        <v>413</v>
      </c>
      <c r="H182" s="79" t="s">
        <v>551</v>
      </c>
      <c r="I182" s="79" t="s">
        <v>278</v>
      </c>
      <c r="J182" s="79"/>
      <c r="K182" s="86">
        <v>1.6900000000000004</v>
      </c>
      <c r="L182" s="92" t="s">
        <v>164</v>
      </c>
      <c r="M182" s="93">
        <v>0.06</v>
      </c>
      <c r="N182" s="93">
        <v>1.7600000000000005E-2</v>
      </c>
      <c r="O182" s="86">
        <v>0.26999999999999996</v>
      </c>
      <c r="P182" s="88">
        <v>108.72</v>
      </c>
      <c r="Q182" s="79"/>
      <c r="R182" s="86">
        <v>2.9999999999999992E-4</v>
      </c>
      <c r="S182" s="87">
        <v>4.9351297303035672E-10</v>
      </c>
      <c r="T182" s="87">
        <f t="shared" si="2"/>
        <v>1.2476469741963688E-7</v>
      </c>
      <c r="U182" s="87">
        <f>R182/'סכום נכסי הקרן'!$C$42</f>
        <v>3.4808649235749451E-9</v>
      </c>
    </row>
    <row r="183" spans="2:21" s="133" customFormat="1">
      <c r="B183" s="85" t="s">
        <v>699</v>
      </c>
      <c r="C183" s="79" t="s">
        <v>700</v>
      </c>
      <c r="D183" s="92" t="s">
        <v>120</v>
      </c>
      <c r="E183" s="92" t="s">
        <v>276</v>
      </c>
      <c r="F183" s="79" t="s">
        <v>558</v>
      </c>
      <c r="G183" s="92" t="s">
        <v>413</v>
      </c>
      <c r="H183" s="79" t="s">
        <v>551</v>
      </c>
      <c r="I183" s="79" t="s">
        <v>278</v>
      </c>
      <c r="J183" s="79"/>
      <c r="K183" s="86">
        <v>3.6499999999999995</v>
      </c>
      <c r="L183" s="92" t="s">
        <v>164</v>
      </c>
      <c r="M183" s="93">
        <v>5.9000000000000004E-2</v>
      </c>
      <c r="N183" s="93">
        <v>2.7199999999999998E-2</v>
      </c>
      <c r="O183" s="86">
        <v>90.999999999999986</v>
      </c>
      <c r="P183" s="88">
        <v>113.55</v>
      </c>
      <c r="Q183" s="79"/>
      <c r="R183" s="86">
        <v>0.10332999999999998</v>
      </c>
      <c r="S183" s="87">
        <v>1.0232203555634513E-7</v>
      </c>
      <c r="T183" s="87">
        <f t="shared" si="2"/>
        <v>4.2973120614570269E-5</v>
      </c>
      <c r="U183" s="87">
        <f>R183/'סכום נכסי הקרן'!$C$42</f>
        <v>1.1989259085099971E-6</v>
      </c>
    </row>
    <row r="184" spans="2:21" s="133" customFormat="1">
      <c r="B184" s="85" t="s">
        <v>701</v>
      </c>
      <c r="C184" s="79" t="s">
        <v>702</v>
      </c>
      <c r="D184" s="92" t="s">
        <v>120</v>
      </c>
      <c r="E184" s="92" t="s">
        <v>276</v>
      </c>
      <c r="F184" s="79" t="s">
        <v>561</v>
      </c>
      <c r="G184" s="92" t="s">
        <v>322</v>
      </c>
      <c r="H184" s="79" t="s">
        <v>551</v>
      </c>
      <c r="I184" s="79" t="s">
        <v>278</v>
      </c>
      <c r="J184" s="79"/>
      <c r="K184" s="86">
        <v>4.120000000000001</v>
      </c>
      <c r="L184" s="92" t="s">
        <v>164</v>
      </c>
      <c r="M184" s="93">
        <v>6.9000000000000006E-2</v>
      </c>
      <c r="N184" s="93">
        <v>8.0600000000000005E-2</v>
      </c>
      <c r="O184" s="86">
        <v>704.99999999999989</v>
      </c>
      <c r="P184" s="88">
        <v>98.51</v>
      </c>
      <c r="Q184" s="79"/>
      <c r="R184" s="86">
        <v>0.6944999999999999</v>
      </c>
      <c r="S184" s="87">
        <v>1.0656613675836391E-6</v>
      </c>
      <c r="T184" s="87">
        <f t="shared" si="2"/>
        <v>2.8883027452645941E-4</v>
      </c>
      <c r="U184" s="87">
        <f>R184/'סכום נכסי הקרן'!$C$42</f>
        <v>8.058202298075999E-6</v>
      </c>
    </row>
    <row r="185" spans="2:21" s="133" customFormat="1">
      <c r="B185" s="85" t="s">
        <v>703</v>
      </c>
      <c r="C185" s="79" t="s">
        <v>704</v>
      </c>
      <c r="D185" s="92" t="s">
        <v>120</v>
      </c>
      <c r="E185" s="92" t="s">
        <v>276</v>
      </c>
      <c r="F185" s="79" t="s">
        <v>705</v>
      </c>
      <c r="G185" s="92" t="s">
        <v>322</v>
      </c>
      <c r="H185" s="79" t="s">
        <v>551</v>
      </c>
      <c r="I185" s="79" t="s">
        <v>160</v>
      </c>
      <c r="J185" s="79"/>
      <c r="K185" s="86">
        <v>4.04</v>
      </c>
      <c r="L185" s="92" t="s">
        <v>164</v>
      </c>
      <c r="M185" s="93">
        <v>4.5999999999999999E-2</v>
      </c>
      <c r="N185" s="93">
        <v>5.2999999999999999E-2</v>
      </c>
      <c r="O185" s="86">
        <v>3384.9499999999994</v>
      </c>
      <c r="P185" s="88">
        <v>97.5</v>
      </c>
      <c r="Q185" s="79"/>
      <c r="R185" s="86">
        <v>3.3003299999999993</v>
      </c>
      <c r="S185" s="87">
        <v>1.4465598290598289E-5</v>
      </c>
      <c r="T185" s="87">
        <f t="shared" si="2"/>
        <v>1.3725489127831675E-3</v>
      </c>
      <c r="U185" s="87">
        <f>R185/'סכום נכסי הקרן'!$C$42</f>
        <v>3.8293343110740334E-5</v>
      </c>
    </row>
    <row r="186" spans="2:21" s="133" customFormat="1">
      <c r="B186" s="85" t="s">
        <v>706</v>
      </c>
      <c r="C186" s="79" t="s">
        <v>707</v>
      </c>
      <c r="D186" s="92" t="s">
        <v>120</v>
      </c>
      <c r="E186" s="92" t="s">
        <v>276</v>
      </c>
      <c r="F186" s="79" t="s">
        <v>567</v>
      </c>
      <c r="G186" s="92" t="s">
        <v>555</v>
      </c>
      <c r="H186" s="79" t="s">
        <v>568</v>
      </c>
      <c r="I186" s="79" t="s">
        <v>160</v>
      </c>
      <c r="J186" s="79"/>
      <c r="K186" s="86">
        <v>1.3800000000000001</v>
      </c>
      <c r="L186" s="92" t="s">
        <v>164</v>
      </c>
      <c r="M186" s="93">
        <v>4.2999999999999997E-2</v>
      </c>
      <c r="N186" s="93">
        <v>3.15E-2</v>
      </c>
      <c r="O186" s="86">
        <v>4355.24</v>
      </c>
      <c r="P186" s="88">
        <v>101.96</v>
      </c>
      <c r="Q186" s="79"/>
      <c r="R186" s="86">
        <v>4.4406099999999986</v>
      </c>
      <c r="S186" s="87">
        <v>1.20668157656864E-5</v>
      </c>
      <c r="T186" s="87">
        <f t="shared" si="2"/>
        <v>1.8467712100287124E-3</v>
      </c>
      <c r="U186" s="87">
        <f>R186/'סכום נכסי הקרן'!$C$42</f>
        <v>5.1523878627587124E-5</v>
      </c>
    </row>
    <row r="187" spans="2:21" s="133" customFormat="1">
      <c r="B187" s="85" t="s">
        <v>708</v>
      </c>
      <c r="C187" s="79" t="s">
        <v>709</v>
      </c>
      <c r="D187" s="92" t="s">
        <v>120</v>
      </c>
      <c r="E187" s="92" t="s">
        <v>276</v>
      </c>
      <c r="F187" s="79" t="s">
        <v>567</v>
      </c>
      <c r="G187" s="92" t="s">
        <v>555</v>
      </c>
      <c r="H187" s="79" t="s">
        <v>568</v>
      </c>
      <c r="I187" s="79" t="s">
        <v>160</v>
      </c>
      <c r="J187" s="79"/>
      <c r="K187" s="86">
        <v>2.06</v>
      </c>
      <c r="L187" s="92" t="s">
        <v>164</v>
      </c>
      <c r="M187" s="93">
        <v>4.2500000000000003E-2</v>
      </c>
      <c r="N187" s="93">
        <v>3.78E-2</v>
      </c>
      <c r="O187" s="86">
        <v>2851.6899999999996</v>
      </c>
      <c r="P187" s="88">
        <v>102.73</v>
      </c>
      <c r="Q187" s="79"/>
      <c r="R187" s="86">
        <v>2.9295399999999994</v>
      </c>
      <c r="S187" s="87">
        <v>5.8048180341837535E-6</v>
      </c>
      <c r="T187" s="87">
        <f t="shared" si="2"/>
        <v>1.2183439055957436E-3</v>
      </c>
      <c r="U187" s="87">
        <f>R187/'סכום נכסי הקרן'!$C$42</f>
        <v>3.3991110094032483E-5</v>
      </c>
    </row>
    <row r="188" spans="2:21" s="133" customFormat="1">
      <c r="B188" s="85" t="s">
        <v>710</v>
      </c>
      <c r="C188" s="79" t="s">
        <v>711</v>
      </c>
      <c r="D188" s="92" t="s">
        <v>120</v>
      </c>
      <c r="E188" s="92" t="s">
        <v>276</v>
      </c>
      <c r="F188" s="79" t="s">
        <v>567</v>
      </c>
      <c r="G188" s="92" t="s">
        <v>555</v>
      </c>
      <c r="H188" s="79" t="s">
        <v>568</v>
      </c>
      <c r="I188" s="79" t="s">
        <v>160</v>
      </c>
      <c r="J188" s="79"/>
      <c r="K188" s="86">
        <v>1.9599999999999997</v>
      </c>
      <c r="L188" s="92" t="s">
        <v>164</v>
      </c>
      <c r="M188" s="93">
        <v>3.7000000000000005E-2</v>
      </c>
      <c r="N188" s="93">
        <v>0.04</v>
      </c>
      <c r="O188" s="86">
        <v>5245.9999999999991</v>
      </c>
      <c r="P188" s="88">
        <v>100.99</v>
      </c>
      <c r="Q188" s="79"/>
      <c r="R188" s="86">
        <v>5.29793</v>
      </c>
      <c r="S188" s="87">
        <v>1.591055876056565E-5</v>
      </c>
      <c r="T188" s="87">
        <f t="shared" si="2"/>
        <v>2.2033154446680567E-3</v>
      </c>
      <c r="U188" s="87">
        <f>R188/'סכום נכסי הקרן'!$C$42</f>
        <v>6.1471262348518054E-5</v>
      </c>
    </row>
    <row r="189" spans="2:21" s="133" customFormat="1">
      <c r="B189" s="85" t="s">
        <v>712</v>
      </c>
      <c r="C189" s="79" t="s">
        <v>713</v>
      </c>
      <c r="D189" s="92" t="s">
        <v>120</v>
      </c>
      <c r="E189" s="92" t="s">
        <v>276</v>
      </c>
      <c r="F189" s="79" t="s">
        <v>714</v>
      </c>
      <c r="G189" s="92" t="s">
        <v>555</v>
      </c>
      <c r="H189" s="79" t="s">
        <v>568</v>
      </c>
      <c r="I189" s="79" t="s">
        <v>278</v>
      </c>
      <c r="J189" s="79"/>
      <c r="K189" s="86">
        <v>0.95</v>
      </c>
      <c r="L189" s="92" t="s">
        <v>164</v>
      </c>
      <c r="M189" s="93">
        <v>4.7E-2</v>
      </c>
      <c r="N189" s="93">
        <v>2.3599999999999999E-2</v>
      </c>
      <c r="O189" s="86">
        <v>8999.9999999999982</v>
      </c>
      <c r="P189" s="88">
        <v>103.76</v>
      </c>
      <c r="Q189" s="79"/>
      <c r="R189" s="86">
        <v>9.3384</v>
      </c>
      <c r="S189" s="87">
        <v>8.1711214410226597E-5</v>
      </c>
      <c r="T189" s="87">
        <f t="shared" si="2"/>
        <v>3.883675501278458E-3</v>
      </c>
      <c r="U189" s="87">
        <f>R189/'סכום נכסי הקרן'!$C$42</f>
        <v>1.0835236334104092E-4</v>
      </c>
    </row>
    <row r="190" spans="2:21" s="133" customFormat="1">
      <c r="B190" s="82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86"/>
      <c r="P190" s="88"/>
      <c r="Q190" s="79"/>
      <c r="R190" s="79"/>
      <c r="S190" s="79"/>
      <c r="T190" s="87"/>
      <c r="U190" s="79"/>
    </row>
    <row r="191" spans="2:21" s="133" customFormat="1">
      <c r="B191" s="98" t="s">
        <v>45</v>
      </c>
      <c r="C191" s="81"/>
      <c r="D191" s="81"/>
      <c r="E191" s="81"/>
      <c r="F191" s="81"/>
      <c r="G191" s="81"/>
      <c r="H191" s="81"/>
      <c r="I191" s="81"/>
      <c r="J191" s="81"/>
      <c r="K191" s="89">
        <v>4.5307286143946381</v>
      </c>
      <c r="L191" s="81"/>
      <c r="M191" s="81"/>
      <c r="N191" s="103">
        <v>5.1148791086549975E-2</v>
      </c>
      <c r="O191" s="89"/>
      <c r="P191" s="91"/>
      <c r="Q191" s="81"/>
      <c r="R191" s="89">
        <f>SUM(R192:R194)</f>
        <v>68.303069999999991</v>
      </c>
      <c r="S191" s="81"/>
      <c r="T191" s="90">
        <f t="shared" ref="T191:T194" si="3">R191/$R$11</f>
        <v>2.8406039537940929E-2</v>
      </c>
      <c r="U191" s="90">
        <f>R191/'סכום נכסי הקרן'!$C$42</f>
        <v>7.9251253511828052E-4</v>
      </c>
    </row>
    <row r="192" spans="2:21" s="133" customFormat="1">
      <c r="B192" s="85" t="s">
        <v>715</v>
      </c>
      <c r="C192" s="79" t="s">
        <v>716</v>
      </c>
      <c r="D192" s="92" t="s">
        <v>120</v>
      </c>
      <c r="E192" s="92" t="s">
        <v>276</v>
      </c>
      <c r="F192" s="79" t="s">
        <v>717</v>
      </c>
      <c r="G192" s="92" t="s">
        <v>694</v>
      </c>
      <c r="H192" s="79" t="s">
        <v>334</v>
      </c>
      <c r="I192" s="79" t="s">
        <v>278</v>
      </c>
      <c r="J192" s="79"/>
      <c r="K192" s="86">
        <v>3.6100000000000003</v>
      </c>
      <c r="L192" s="92" t="s">
        <v>164</v>
      </c>
      <c r="M192" s="93">
        <v>3.49E-2</v>
      </c>
      <c r="N192" s="93">
        <v>4.4400000000000016E-2</v>
      </c>
      <c r="O192" s="86">
        <v>31981.149999999994</v>
      </c>
      <c r="P192" s="88">
        <v>98.39</v>
      </c>
      <c r="Q192" s="79"/>
      <c r="R192" s="86">
        <v>31.466259999999995</v>
      </c>
      <c r="S192" s="87">
        <v>1.465082097021023E-5</v>
      </c>
      <c r="T192" s="87">
        <f t="shared" si="3"/>
        <v>1.3086261359425413E-2</v>
      </c>
      <c r="U192" s="87">
        <f>R192/'סכום נכסי הקרן'!$C$42</f>
        <v>3.6509933570029788E-4</v>
      </c>
    </row>
    <row r="193" spans="2:21" s="133" customFormat="1">
      <c r="B193" s="85" t="s">
        <v>718</v>
      </c>
      <c r="C193" s="79" t="s">
        <v>719</v>
      </c>
      <c r="D193" s="92" t="s">
        <v>120</v>
      </c>
      <c r="E193" s="92" t="s">
        <v>276</v>
      </c>
      <c r="F193" s="79" t="s">
        <v>720</v>
      </c>
      <c r="G193" s="92" t="s">
        <v>694</v>
      </c>
      <c r="H193" s="79" t="s">
        <v>501</v>
      </c>
      <c r="I193" s="79" t="s">
        <v>160</v>
      </c>
      <c r="J193" s="79"/>
      <c r="K193" s="86">
        <v>5.63</v>
      </c>
      <c r="L193" s="92" t="s">
        <v>164</v>
      </c>
      <c r="M193" s="93">
        <v>4.6900000000000004E-2</v>
      </c>
      <c r="N193" s="93">
        <v>5.8400000000000001E-2</v>
      </c>
      <c r="O193" s="86">
        <v>32498.239999999994</v>
      </c>
      <c r="P193" s="88">
        <v>98.7</v>
      </c>
      <c r="Q193" s="79"/>
      <c r="R193" s="86">
        <v>32.075749999999999</v>
      </c>
      <c r="S193" s="87">
        <v>1.7341921374869493E-5</v>
      </c>
      <c r="T193" s="87">
        <f t="shared" si="3"/>
        <v>1.3339737477526396E-2</v>
      </c>
      <c r="U193" s="87">
        <f>R193/'סכום נכסי הקרן'!$C$42</f>
        <v>3.721711769078636E-4</v>
      </c>
    </row>
    <row r="194" spans="2:21" s="133" customFormat="1">
      <c r="B194" s="85" t="s">
        <v>721</v>
      </c>
      <c r="C194" s="79" t="s">
        <v>722</v>
      </c>
      <c r="D194" s="92" t="s">
        <v>120</v>
      </c>
      <c r="E194" s="92" t="s">
        <v>276</v>
      </c>
      <c r="F194" s="79" t="s">
        <v>558</v>
      </c>
      <c r="G194" s="92" t="s">
        <v>413</v>
      </c>
      <c r="H194" s="79" t="s">
        <v>551</v>
      </c>
      <c r="I194" s="79" t="s">
        <v>278</v>
      </c>
      <c r="J194" s="79"/>
      <c r="K194" s="86">
        <v>3.2099999999999995</v>
      </c>
      <c r="L194" s="92" t="s">
        <v>164</v>
      </c>
      <c r="M194" s="93">
        <v>6.7000000000000004E-2</v>
      </c>
      <c r="N194" s="93">
        <v>4.6899999999999983E-2</v>
      </c>
      <c r="O194" s="86">
        <v>4719.9999999999991</v>
      </c>
      <c r="P194" s="88">
        <v>100.87</v>
      </c>
      <c r="Q194" s="79"/>
      <c r="R194" s="86">
        <v>4.7610600000000005</v>
      </c>
      <c r="S194" s="87">
        <v>3.9192989769135017E-6</v>
      </c>
      <c r="T194" s="87">
        <f t="shared" si="3"/>
        <v>1.980040700989122E-3</v>
      </c>
      <c r="U194" s="87">
        <f>R194/'סכום נכסי הקרן'!$C$42</f>
        <v>5.5242022510119119E-5</v>
      </c>
    </row>
    <row r="195" spans="2:21" s="133" customFormat="1">
      <c r="B195" s="137"/>
    </row>
    <row r="196" spans="2:21" s="133" customFormat="1">
      <c r="B196" s="137"/>
    </row>
    <row r="197" spans="2:21" s="133" customFormat="1">
      <c r="B197" s="137"/>
    </row>
    <row r="198" spans="2:21" s="133" customFormat="1">
      <c r="B198" s="138" t="s">
        <v>247</v>
      </c>
      <c r="C198" s="132"/>
      <c r="D198" s="132"/>
      <c r="E198" s="132"/>
      <c r="F198" s="132"/>
      <c r="G198" s="132"/>
      <c r="H198" s="132"/>
      <c r="I198" s="132"/>
      <c r="J198" s="132"/>
      <c r="K198" s="132"/>
    </row>
    <row r="199" spans="2:21" s="133" customFormat="1">
      <c r="B199" s="138" t="s">
        <v>112</v>
      </c>
      <c r="C199" s="132"/>
      <c r="D199" s="132"/>
      <c r="E199" s="132"/>
      <c r="F199" s="132"/>
      <c r="G199" s="132"/>
      <c r="H199" s="132"/>
      <c r="I199" s="132"/>
      <c r="J199" s="132"/>
      <c r="K199" s="132"/>
    </row>
    <row r="200" spans="2:21" s="133" customFormat="1">
      <c r="B200" s="138" t="s">
        <v>230</v>
      </c>
      <c r="C200" s="132"/>
      <c r="D200" s="132"/>
      <c r="E200" s="132"/>
      <c r="F200" s="132"/>
      <c r="G200" s="132"/>
      <c r="H200" s="132"/>
      <c r="I200" s="132"/>
      <c r="J200" s="132"/>
      <c r="K200" s="132"/>
    </row>
    <row r="201" spans="2:21" s="133" customFormat="1">
      <c r="B201" s="138" t="s">
        <v>238</v>
      </c>
      <c r="C201" s="132"/>
      <c r="D201" s="132"/>
      <c r="E201" s="132"/>
      <c r="F201" s="132"/>
      <c r="G201" s="132"/>
      <c r="H201" s="132"/>
      <c r="I201" s="132"/>
      <c r="J201" s="132"/>
      <c r="K201" s="132"/>
    </row>
    <row r="202" spans="2:21" s="133" customFormat="1">
      <c r="B202" s="205" t="s">
        <v>243</v>
      </c>
      <c r="C202" s="205"/>
      <c r="D202" s="205"/>
      <c r="E202" s="205"/>
      <c r="F202" s="205"/>
      <c r="G202" s="205"/>
      <c r="H202" s="205"/>
      <c r="I202" s="205"/>
      <c r="J202" s="205"/>
      <c r="K202" s="205"/>
    </row>
    <row r="203" spans="2:21" s="133" customFormat="1">
      <c r="B203" s="137"/>
    </row>
    <row r="204" spans="2:21" s="133" customFormat="1">
      <c r="B204" s="137"/>
    </row>
    <row r="205" spans="2:21" s="133" customFormat="1">
      <c r="B205" s="137"/>
    </row>
    <row r="206" spans="2:21" s="133" customFormat="1">
      <c r="B206" s="137"/>
    </row>
    <row r="207" spans="2:21" s="133" customFormat="1">
      <c r="B207" s="137"/>
    </row>
    <row r="208" spans="2:21" s="133" customFormat="1">
      <c r="B208" s="137"/>
    </row>
    <row r="209" spans="2:2" s="133" customFormat="1">
      <c r="B209" s="137"/>
    </row>
    <row r="210" spans="2:2" s="133" customFormat="1">
      <c r="B210" s="137"/>
    </row>
    <row r="211" spans="2:2" s="133" customFormat="1">
      <c r="B211" s="137"/>
    </row>
    <row r="212" spans="2:2" s="133" customFormat="1">
      <c r="B212" s="137"/>
    </row>
    <row r="213" spans="2:2" s="133" customFormat="1">
      <c r="B213" s="137"/>
    </row>
    <row r="214" spans="2:2" s="133" customFormat="1">
      <c r="B214" s="137"/>
    </row>
    <row r="215" spans="2:2" s="133" customFormat="1">
      <c r="B215" s="137"/>
    </row>
    <row r="216" spans="2:2" s="133" customFormat="1">
      <c r="B216" s="137"/>
    </row>
    <row r="217" spans="2:2" s="133" customFormat="1">
      <c r="B217" s="137"/>
    </row>
    <row r="218" spans="2:2" s="133" customFormat="1">
      <c r="B218" s="137"/>
    </row>
    <row r="219" spans="2:2" s="133" customFormat="1">
      <c r="B219" s="137"/>
    </row>
    <row r="220" spans="2:2" s="133" customFormat="1">
      <c r="B220" s="137"/>
    </row>
    <row r="221" spans="2:2" s="133" customFormat="1">
      <c r="B221" s="137"/>
    </row>
    <row r="222" spans="2:2" s="133" customFormat="1">
      <c r="B222" s="137"/>
    </row>
    <row r="223" spans="2:2" s="133" customFormat="1">
      <c r="B223" s="137"/>
    </row>
    <row r="224" spans="2:2" s="133" customFormat="1">
      <c r="B224" s="137"/>
    </row>
    <row r="225" spans="2:2" s="133" customFormat="1">
      <c r="B225" s="137"/>
    </row>
    <row r="226" spans="2:2" s="133" customFormat="1">
      <c r="B226" s="137"/>
    </row>
    <row r="227" spans="2:2" s="133" customFormat="1">
      <c r="B227" s="137"/>
    </row>
    <row r="228" spans="2:2" s="133" customFormat="1">
      <c r="B228" s="137"/>
    </row>
    <row r="229" spans="2:2" s="133" customFormat="1">
      <c r="B229" s="137"/>
    </row>
    <row r="230" spans="2:2" s="133" customFormat="1">
      <c r="B230" s="137"/>
    </row>
    <row r="231" spans="2:2" s="133" customFormat="1">
      <c r="B231" s="137"/>
    </row>
    <row r="232" spans="2:2" s="133" customFormat="1">
      <c r="B232" s="137"/>
    </row>
    <row r="233" spans="2:2" s="133" customFormat="1">
      <c r="B233" s="137"/>
    </row>
    <row r="234" spans="2:2" s="133" customFormat="1">
      <c r="B234" s="137"/>
    </row>
    <row r="235" spans="2:2" s="133" customFormat="1">
      <c r="B235" s="137"/>
    </row>
    <row r="236" spans="2:2" s="133" customFormat="1">
      <c r="B236" s="137"/>
    </row>
    <row r="237" spans="2:2" s="133" customFormat="1">
      <c r="B237" s="137"/>
    </row>
    <row r="238" spans="2:2" s="133" customFormat="1">
      <c r="B238" s="137"/>
    </row>
    <row r="239" spans="2:2" s="133" customFormat="1">
      <c r="B239" s="137"/>
    </row>
    <row r="240" spans="2:2" s="133" customFormat="1">
      <c r="B240" s="137"/>
    </row>
    <row r="241" spans="2:2" s="133" customFormat="1">
      <c r="B241" s="137"/>
    </row>
    <row r="242" spans="2:2" s="133" customFormat="1">
      <c r="B242" s="137"/>
    </row>
    <row r="243" spans="2:2" s="133" customFormat="1">
      <c r="B243" s="137"/>
    </row>
    <row r="244" spans="2:2" s="133" customFormat="1">
      <c r="B244" s="137"/>
    </row>
    <row r="245" spans="2:2" s="133" customFormat="1">
      <c r="B245" s="137"/>
    </row>
    <row r="246" spans="2:2" s="133" customFormat="1">
      <c r="B246" s="137"/>
    </row>
    <row r="247" spans="2:2" s="133" customFormat="1">
      <c r="B247" s="137"/>
    </row>
    <row r="248" spans="2:2" s="133" customFormat="1">
      <c r="B248" s="137"/>
    </row>
    <row r="249" spans="2:2" s="133" customFormat="1">
      <c r="B249" s="137"/>
    </row>
    <row r="250" spans="2:2" s="133" customFormat="1">
      <c r="B250" s="137"/>
    </row>
    <row r="251" spans="2:2" s="133" customFormat="1">
      <c r="B251" s="137"/>
    </row>
    <row r="252" spans="2:2" s="133" customFormat="1">
      <c r="B252" s="137"/>
    </row>
    <row r="253" spans="2:2" s="133" customFormat="1">
      <c r="B253" s="137"/>
    </row>
    <row r="254" spans="2:2" s="133" customFormat="1">
      <c r="B254" s="137"/>
    </row>
    <row r="255" spans="2:2" s="133" customFormat="1">
      <c r="B255" s="137"/>
    </row>
    <row r="256" spans="2:2" s="133" customFormat="1">
      <c r="B256" s="137"/>
    </row>
    <row r="257" spans="2:2" s="133" customFormat="1">
      <c r="B257" s="137"/>
    </row>
    <row r="258" spans="2:2" s="133" customFormat="1">
      <c r="B258" s="137"/>
    </row>
    <row r="259" spans="2:2" s="133" customFormat="1">
      <c r="B259" s="137"/>
    </row>
    <row r="260" spans="2:2" s="133" customFormat="1">
      <c r="B260" s="137"/>
    </row>
    <row r="261" spans="2:2" s="133" customFormat="1">
      <c r="B261" s="137"/>
    </row>
    <row r="262" spans="2:2" s="133" customFormat="1">
      <c r="B262" s="137"/>
    </row>
    <row r="263" spans="2:2" s="133" customFormat="1">
      <c r="B263" s="137"/>
    </row>
    <row r="264" spans="2:2" s="133" customFormat="1">
      <c r="B264" s="137"/>
    </row>
    <row r="265" spans="2:2" s="133" customFormat="1">
      <c r="B265" s="137"/>
    </row>
    <row r="266" spans="2:2" s="133" customFormat="1">
      <c r="B266" s="137"/>
    </row>
    <row r="267" spans="2:2" s="133" customFormat="1">
      <c r="B267" s="137"/>
    </row>
    <row r="268" spans="2:2" s="133" customFormat="1">
      <c r="B268" s="137"/>
    </row>
    <row r="269" spans="2:2" s="133" customFormat="1">
      <c r="B269" s="137"/>
    </row>
    <row r="270" spans="2:2" s="133" customFormat="1">
      <c r="B270" s="137"/>
    </row>
    <row r="271" spans="2:2" s="133" customFormat="1">
      <c r="B271" s="137"/>
    </row>
    <row r="272" spans="2:2" s="133" customFormat="1">
      <c r="B272" s="137"/>
    </row>
    <row r="273" spans="2:2" s="133" customFormat="1">
      <c r="B273" s="137"/>
    </row>
    <row r="274" spans="2:2" s="133" customFormat="1">
      <c r="B274" s="137"/>
    </row>
    <row r="275" spans="2:2" s="133" customFormat="1">
      <c r="B275" s="137"/>
    </row>
    <row r="276" spans="2:2" s="133" customFormat="1">
      <c r="B276" s="137"/>
    </row>
    <row r="277" spans="2:2" s="133" customFormat="1">
      <c r="B277" s="137"/>
    </row>
    <row r="278" spans="2:2" s="133" customFormat="1">
      <c r="B278" s="137"/>
    </row>
    <row r="279" spans="2:2" s="133" customFormat="1">
      <c r="B279" s="137"/>
    </row>
    <row r="280" spans="2:2" s="133" customFormat="1">
      <c r="B280" s="137"/>
    </row>
    <row r="281" spans="2:2" s="133" customFormat="1">
      <c r="B281" s="137"/>
    </row>
    <row r="282" spans="2:2" s="133" customFormat="1">
      <c r="B282" s="137"/>
    </row>
    <row r="283" spans="2:2" s="133" customFormat="1">
      <c r="B283" s="137"/>
    </row>
    <row r="284" spans="2:2" s="133" customFormat="1">
      <c r="B284" s="137"/>
    </row>
    <row r="285" spans="2:2" s="133" customFormat="1">
      <c r="B285" s="137"/>
    </row>
    <row r="286" spans="2:2" s="133" customFormat="1">
      <c r="B286" s="137"/>
    </row>
    <row r="287" spans="2:2" s="133" customFormat="1">
      <c r="B287" s="137"/>
    </row>
    <row r="288" spans="2:2" s="133" customFormat="1">
      <c r="B288" s="137"/>
    </row>
    <row r="289" spans="2:2" s="133" customFormat="1">
      <c r="B289" s="137"/>
    </row>
    <row r="290" spans="2:2" s="133" customFormat="1">
      <c r="B290" s="137"/>
    </row>
    <row r="291" spans="2:2" s="133" customFormat="1">
      <c r="B291" s="137"/>
    </row>
    <row r="292" spans="2:2" s="133" customFormat="1">
      <c r="B292" s="137"/>
    </row>
    <row r="293" spans="2:2" s="133" customFormat="1">
      <c r="B293" s="137"/>
    </row>
    <row r="294" spans="2:2" s="133" customFormat="1">
      <c r="B294" s="137"/>
    </row>
    <row r="295" spans="2:2" s="133" customFormat="1">
      <c r="B295" s="137"/>
    </row>
    <row r="296" spans="2:2" s="133" customFormat="1">
      <c r="B296" s="137"/>
    </row>
    <row r="297" spans="2:2" s="133" customFormat="1">
      <c r="B297" s="137"/>
    </row>
    <row r="298" spans="2:2" s="133" customFormat="1">
      <c r="B298" s="137"/>
    </row>
    <row r="299" spans="2:2" s="133" customFormat="1">
      <c r="B299" s="137"/>
    </row>
    <row r="300" spans="2:2" s="133" customFormat="1">
      <c r="B300" s="137"/>
    </row>
    <row r="301" spans="2:2" s="133" customFormat="1">
      <c r="B301" s="137"/>
    </row>
    <row r="302" spans="2:2" s="133" customFormat="1">
      <c r="B302" s="137"/>
    </row>
    <row r="303" spans="2:2" s="133" customFormat="1">
      <c r="B303" s="137"/>
    </row>
    <row r="304" spans="2:2" s="133" customFormat="1">
      <c r="B304" s="137"/>
    </row>
    <row r="305" spans="2:2" s="133" customFormat="1">
      <c r="B305" s="137"/>
    </row>
    <row r="306" spans="2:2" s="133" customFormat="1">
      <c r="B306" s="137"/>
    </row>
    <row r="307" spans="2:2" s="133" customFormat="1">
      <c r="B307" s="137"/>
    </row>
    <row r="308" spans="2:2" s="133" customFormat="1">
      <c r="B308" s="137"/>
    </row>
    <row r="309" spans="2:2" s="133" customFormat="1">
      <c r="B309" s="137"/>
    </row>
    <row r="310" spans="2:2" s="133" customFormat="1">
      <c r="B310" s="137"/>
    </row>
    <row r="311" spans="2:2" s="133" customFormat="1">
      <c r="B311" s="137"/>
    </row>
    <row r="312" spans="2:2" s="133" customFormat="1">
      <c r="B312" s="137"/>
    </row>
    <row r="313" spans="2:2" s="133" customFormat="1">
      <c r="B313" s="137"/>
    </row>
    <row r="314" spans="2:2" s="133" customFormat="1">
      <c r="B314" s="137"/>
    </row>
    <row r="315" spans="2:2" s="133" customFormat="1">
      <c r="B315" s="137"/>
    </row>
    <row r="316" spans="2:2" s="133" customFormat="1">
      <c r="B316" s="137"/>
    </row>
    <row r="317" spans="2:2" s="133" customFormat="1">
      <c r="B317" s="137"/>
    </row>
    <row r="318" spans="2:2" s="133" customFormat="1">
      <c r="B318" s="137"/>
    </row>
    <row r="319" spans="2:2" s="133" customFormat="1">
      <c r="B319" s="137"/>
    </row>
    <row r="320" spans="2:2" s="133" customFormat="1">
      <c r="B320" s="137"/>
    </row>
    <row r="321" spans="2:2" s="133" customFormat="1">
      <c r="B321" s="137"/>
    </row>
    <row r="322" spans="2:2" s="133" customFormat="1">
      <c r="B322" s="137"/>
    </row>
    <row r="323" spans="2:2" s="133" customFormat="1">
      <c r="B323" s="137"/>
    </row>
    <row r="324" spans="2:2" s="133" customFormat="1">
      <c r="B324" s="137"/>
    </row>
    <row r="325" spans="2:2" s="133" customFormat="1">
      <c r="B325" s="137"/>
    </row>
    <row r="326" spans="2:2" s="133" customFormat="1">
      <c r="B326" s="137"/>
    </row>
    <row r="327" spans="2:2" s="133" customFormat="1">
      <c r="B327" s="137"/>
    </row>
    <row r="328" spans="2:2" s="133" customFormat="1">
      <c r="B328" s="137"/>
    </row>
    <row r="329" spans="2:2" s="133" customFormat="1">
      <c r="B329" s="137"/>
    </row>
    <row r="330" spans="2:2" s="133" customFormat="1">
      <c r="B330" s="137"/>
    </row>
    <row r="331" spans="2:2" s="133" customFormat="1">
      <c r="B331" s="137"/>
    </row>
    <row r="332" spans="2:2" s="133" customFormat="1">
      <c r="B332" s="137"/>
    </row>
    <row r="333" spans="2:2" s="133" customFormat="1">
      <c r="B333" s="137"/>
    </row>
    <row r="334" spans="2:2" s="133" customFormat="1">
      <c r="B334" s="137"/>
    </row>
    <row r="335" spans="2:2" s="133" customFormat="1">
      <c r="B335" s="137"/>
    </row>
    <row r="336" spans="2:2" s="133" customFormat="1">
      <c r="B336" s="137"/>
    </row>
    <row r="337" spans="2:2" s="133" customFormat="1">
      <c r="B337" s="137"/>
    </row>
    <row r="338" spans="2:2" s="133" customFormat="1">
      <c r="B338" s="137"/>
    </row>
    <row r="339" spans="2:2" s="133" customFormat="1">
      <c r="B339" s="137"/>
    </row>
    <row r="340" spans="2:2" s="133" customFormat="1">
      <c r="B340" s="137"/>
    </row>
    <row r="341" spans="2:2" s="133" customFormat="1">
      <c r="B341" s="137"/>
    </row>
    <row r="342" spans="2:2" s="133" customFormat="1">
      <c r="B342" s="137"/>
    </row>
    <row r="343" spans="2:2" s="133" customFormat="1">
      <c r="B343" s="137"/>
    </row>
    <row r="344" spans="2:2" s="133" customFormat="1">
      <c r="B344" s="137"/>
    </row>
    <row r="345" spans="2:2" s="133" customFormat="1">
      <c r="B345" s="137"/>
    </row>
    <row r="346" spans="2:2" s="133" customFormat="1">
      <c r="B346" s="137"/>
    </row>
    <row r="347" spans="2:2" s="133" customFormat="1">
      <c r="B347" s="137"/>
    </row>
    <row r="348" spans="2:2" s="133" customFormat="1">
      <c r="B348" s="137"/>
    </row>
    <row r="349" spans="2:2" s="133" customFormat="1">
      <c r="B349" s="137"/>
    </row>
    <row r="350" spans="2:2" s="133" customFormat="1">
      <c r="B350" s="137"/>
    </row>
    <row r="351" spans="2:2" s="133" customFormat="1">
      <c r="B351" s="137"/>
    </row>
    <row r="352" spans="2:2" s="133" customFormat="1">
      <c r="B352" s="137"/>
    </row>
    <row r="353" spans="2:2" s="133" customFormat="1">
      <c r="B353" s="137"/>
    </row>
    <row r="354" spans="2:2" s="133" customFormat="1">
      <c r="B354" s="137"/>
    </row>
    <row r="355" spans="2:2" s="133" customFormat="1">
      <c r="B355" s="137"/>
    </row>
    <row r="356" spans="2:2" s="133" customFormat="1">
      <c r="B356" s="137"/>
    </row>
    <row r="357" spans="2:2" s="133" customFormat="1">
      <c r="B357" s="137"/>
    </row>
    <row r="358" spans="2:2" s="133" customFormat="1">
      <c r="B358" s="137"/>
    </row>
    <row r="359" spans="2:2" s="133" customFormat="1">
      <c r="B359" s="137"/>
    </row>
    <row r="360" spans="2:2" s="133" customFormat="1">
      <c r="B360" s="137"/>
    </row>
    <row r="361" spans="2:2" s="133" customFormat="1">
      <c r="B361" s="137"/>
    </row>
    <row r="362" spans="2:2" s="133" customFormat="1">
      <c r="B362" s="137"/>
    </row>
    <row r="363" spans="2:2" s="133" customFormat="1">
      <c r="B363" s="137"/>
    </row>
    <row r="364" spans="2:2" s="133" customFormat="1">
      <c r="B364" s="137"/>
    </row>
    <row r="365" spans="2:2" s="133" customFormat="1">
      <c r="B365" s="137"/>
    </row>
    <row r="366" spans="2:2" s="133" customFormat="1">
      <c r="B366" s="137"/>
    </row>
    <row r="367" spans="2:2" s="133" customFormat="1">
      <c r="B367" s="137"/>
    </row>
    <row r="368" spans="2:2" s="133" customFormat="1">
      <c r="B368" s="137"/>
    </row>
    <row r="369" spans="2:2" s="133" customFormat="1">
      <c r="B369" s="137"/>
    </row>
    <row r="370" spans="2:2" s="133" customFormat="1">
      <c r="B370" s="137"/>
    </row>
    <row r="371" spans="2:2" s="133" customFormat="1">
      <c r="B371" s="137"/>
    </row>
    <row r="372" spans="2:2" s="133" customFormat="1">
      <c r="B372" s="137"/>
    </row>
    <row r="373" spans="2:2" s="133" customFormat="1">
      <c r="B373" s="137"/>
    </row>
    <row r="374" spans="2:2" s="133" customFormat="1">
      <c r="B374" s="137"/>
    </row>
    <row r="375" spans="2:2" s="133" customFormat="1">
      <c r="B375" s="137"/>
    </row>
    <row r="376" spans="2:2" s="133" customFormat="1">
      <c r="B376" s="137"/>
    </row>
    <row r="377" spans="2:2" s="133" customFormat="1">
      <c r="B377" s="137"/>
    </row>
    <row r="378" spans="2:2" s="133" customFormat="1">
      <c r="B378" s="137"/>
    </row>
    <row r="379" spans="2:2" s="133" customFormat="1">
      <c r="B379" s="137"/>
    </row>
    <row r="380" spans="2:2" s="133" customFormat="1">
      <c r="B380" s="137"/>
    </row>
    <row r="381" spans="2:2" s="133" customFormat="1">
      <c r="B381" s="137"/>
    </row>
    <row r="382" spans="2:2" s="133" customFormat="1">
      <c r="B382" s="137"/>
    </row>
    <row r="383" spans="2:2" s="133" customFormat="1">
      <c r="B383" s="137"/>
    </row>
    <row r="384" spans="2:2" s="133" customFormat="1">
      <c r="B384" s="137"/>
    </row>
    <row r="385" spans="2:6" s="133" customFormat="1">
      <c r="B385" s="137"/>
    </row>
    <row r="386" spans="2:6" s="133" customFormat="1">
      <c r="B386" s="137"/>
    </row>
    <row r="387" spans="2:6" s="133" customFormat="1">
      <c r="B387" s="137"/>
    </row>
    <row r="388" spans="2:6" s="133" customFormat="1">
      <c r="B388" s="137"/>
    </row>
    <row r="389" spans="2:6" s="133" customFormat="1">
      <c r="B389" s="137"/>
    </row>
    <row r="390" spans="2:6" s="133" customFormat="1">
      <c r="B390" s="137"/>
    </row>
    <row r="391" spans="2:6" s="133" customFormat="1">
      <c r="B391" s="137"/>
    </row>
    <row r="392" spans="2:6" s="133" customFormat="1">
      <c r="B392" s="137"/>
    </row>
    <row r="393" spans="2:6" s="133" customFormat="1">
      <c r="B393" s="137"/>
    </row>
    <row r="394" spans="2:6" s="133" customFormat="1">
      <c r="B394" s="137"/>
    </row>
    <row r="395" spans="2:6">
      <c r="C395" s="1"/>
      <c r="D395" s="1"/>
      <c r="E395" s="1"/>
      <c r="F395" s="1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202:K202"/>
  </mergeCells>
  <phoneticPr fontId="5" type="noConversion"/>
  <conditionalFormatting sqref="B12:B194">
    <cfRule type="cellIs" dxfId="91" priority="2" operator="equal">
      <formula>"NR3"</formula>
    </cfRule>
  </conditionalFormatting>
  <conditionalFormatting sqref="B12:B194">
    <cfRule type="containsText" dxfId="9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$BD$7:$BD$23</formula1>
    </dataValidation>
    <dataValidation allowBlank="1" showInputMessage="1" showErrorMessage="1" sqref="H2 B33 Q9 B35 B200 B202"/>
    <dataValidation type="list" allowBlank="1" showInputMessage="1" showErrorMessage="1" sqref="I36:I201 I12:I34 I203:I827">
      <formula1>$BF$7:$BF$10</formula1>
    </dataValidation>
    <dataValidation type="list" allowBlank="1" showInputMessage="1" showErrorMessage="1" sqref="E36:E201 E12:E34 E203:E821">
      <formula1>$BB$7:$BB$23</formula1>
    </dataValidation>
    <dataValidation type="list" allowBlank="1" showInputMessage="1" showErrorMessage="1" sqref="G36:G201 G12:G34 G203:G554">
      <formula1>$BD$7:$BD$28</formula1>
    </dataValidation>
    <dataValidation type="list" allowBlank="1" showInputMessage="1" showErrorMessage="1" sqref="L12:L827">
      <formula1>$BG$7:$BG$19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7" workbookViewId="0">
      <selection activeCell="B15" sqref="B15"/>
    </sheetView>
  </sheetViews>
  <sheetFormatPr defaultColWidth="9.140625" defaultRowHeight="18"/>
  <cols>
    <col min="1" max="1" width="6.28515625" style="1" customWidth="1"/>
    <col min="2" max="2" width="26.28515625" style="2" bestFit="1" customWidth="1"/>
    <col min="3" max="3" width="41.855468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2" bestFit="1" customWidth="1"/>
    <col min="8" max="8" width="9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179</v>
      </c>
      <c r="C1" s="77" t="s" vm="1">
        <v>248</v>
      </c>
    </row>
    <row r="2" spans="2:62">
      <c r="B2" s="56" t="s">
        <v>178</v>
      </c>
      <c r="C2" s="77" t="s">
        <v>249</v>
      </c>
    </row>
    <row r="3" spans="2:62">
      <c r="B3" s="56" t="s">
        <v>180</v>
      </c>
      <c r="C3" s="77" t="s">
        <v>250</v>
      </c>
    </row>
    <row r="4" spans="2:62">
      <c r="B4" s="56" t="s">
        <v>181</v>
      </c>
      <c r="C4" s="77">
        <v>8602</v>
      </c>
    </row>
    <row r="6" spans="2:62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  <c r="BJ6" s="3"/>
    </row>
    <row r="7" spans="2:62" ht="26.25" customHeight="1">
      <c r="B7" s="202" t="s">
        <v>89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4"/>
      <c r="BF7" s="3"/>
      <c r="BJ7" s="3"/>
    </row>
    <row r="8" spans="2:62" s="3" customFormat="1" ht="78.75">
      <c r="B8" s="22" t="s">
        <v>115</v>
      </c>
      <c r="C8" s="30" t="s">
        <v>43</v>
      </c>
      <c r="D8" s="30" t="s">
        <v>119</v>
      </c>
      <c r="E8" s="30" t="s">
        <v>225</v>
      </c>
      <c r="F8" s="30" t="s">
        <v>117</v>
      </c>
      <c r="G8" s="30" t="s">
        <v>61</v>
      </c>
      <c r="H8" s="30" t="s">
        <v>101</v>
      </c>
      <c r="I8" s="13" t="s">
        <v>232</v>
      </c>
      <c r="J8" s="13" t="s">
        <v>231</v>
      </c>
      <c r="K8" s="30" t="s">
        <v>246</v>
      </c>
      <c r="L8" s="13" t="s">
        <v>60</v>
      </c>
      <c r="M8" s="13" t="s">
        <v>57</v>
      </c>
      <c r="N8" s="13" t="s">
        <v>182</v>
      </c>
      <c r="O8" s="14" t="s">
        <v>184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239</v>
      </c>
      <c r="J9" s="16"/>
      <c r="K9" s="16" t="s">
        <v>235</v>
      </c>
      <c r="L9" s="16" t="s">
        <v>235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4" customFormat="1" ht="18" customHeight="1">
      <c r="B11" s="120" t="s">
        <v>29</v>
      </c>
      <c r="C11" s="121"/>
      <c r="D11" s="121"/>
      <c r="E11" s="121"/>
      <c r="F11" s="121"/>
      <c r="G11" s="121"/>
      <c r="H11" s="121"/>
      <c r="I11" s="123"/>
      <c r="J11" s="125"/>
      <c r="K11" s="121"/>
      <c r="L11" s="123">
        <v>20.068799999999996</v>
      </c>
      <c r="M11" s="121"/>
      <c r="N11" s="122">
        <f>L11/$L$11</f>
        <v>1</v>
      </c>
      <c r="O11" s="122">
        <f>L11/'סכום נכסי הקרן'!$C$42</f>
        <v>2.3285593992746956E-4</v>
      </c>
      <c r="BF11" s="95"/>
      <c r="BG11" s="3"/>
      <c r="BH11" s="95"/>
      <c r="BJ11" s="95"/>
    </row>
    <row r="12" spans="2:62" s="95" customFormat="1" ht="20.25">
      <c r="B12" s="124" t="s">
        <v>229</v>
      </c>
      <c r="C12" s="121"/>
      <c r="D12" s="121"/>
      <c r="E12" s="121"/>
      <c r="F12" s="121"/>
      <c r="G12" s="121"/>
      <c r="H12" s="121"/>
      <c r="I12" s="123"/>
      <c r="J12" s="125"/>
      <c r="K12" s="121"/>
      <c r="L12" s="123">
        <v>20.068799999999996</v>
      </c>
      <c r="M12" s="121"/>
      <c r="N12" s="122">
        <f t="shared" ref="N12:N19" si="0">L12/$L$11</f>
        <v>1</v>
      </c>
      <c r="O12" s="122">
        <f>L12/'סכום נכסי הקרן'!$C$42</f>
        <v>2.3285593992746956E-4</v>
      </c>
      <c r="BG12" s="4"/>
    </row>
    <row r="13" spans="2:62">
      <c r="B13" s="98" t="s">
        <v>723</v>
      </c>
      <c r="C13" s="81"/>
      <c r="D13" s="81"/>
      <c r="E13" s="81"/>
      <c r="F13" s="81"/>
      <c r="G13" s="81"/>
      <c r="H13" s="81"/>
      <c r="I13" s="89"/>
      <c r="J13" s="91"/>
      <c r="K13" s="81"/>
      <c r="L13" s="89">
        <v>20.032769999999992</v>
      </c>
      <c r="M13" s="81"/>
      <c r="N13" s="90">
        <f t="shared" si="0"/>
        <v>0.99820467591485273</v>
      </c>
      <c r="O13" s="90">
        <f>L13/'סכום נכסי הקרן'!$C$42</f>
        <v>2.3243788805014815E-4</v>
      </c>
    </row>
    <row r="14" spans="2:62">
      <c r="B14" s="85" t="s">
        <v>724</v>
      </c>
      <c r="C14" s="79" t="s">
        <v>725</v>
      </c>
      <c r="D14" s="92" t="s">
        <v>120</v>
      </c>
      <c r="E14" s="92" t="s">
        <v>276</v>
      </c>
      <c r="F14" s="79" t="s">
        <v>726</v>
      </c>
      <c r="G14" s="92" t="s">
        <v>190</v>
      </c>
      <c r="H14" s="92" t="s">
        <v>164</v>
      </c>
      <c r="I14" s="86">
        <v>0.93999999999999984</v>
      </c>
      <c r="J14" s="88">
        <v>19130</v>
      </c>
      <c r="K14" s="79"/>
      <c r="L14" s="86">
        <v>0.17997999999999997</v>
      </c>
      <c r="M14" s="87">
        <v>1.8565183841732989E-8</v>
      </c>
      <c r="N14" s="87">
        <f t="shared" si="0"/>
        <v>8.9681495654946979E-3</v>
      </c>
      <c r="O14" s="87">
        <f>L14/'סכום נכסי הקרן'!$C$42</f>
        <v>2.0882868964833957E-6</v>
      </c>
    </row>
    <row r="15" spans="2:62">
      <c r="B15" s="85" t="s">
        <v>727</v>
      </c>
      <c r="C15" s="79" t="s">
        <v>728</v>
      </c>
      <c r="D15" s="92" t="s">
        <v>120</v>
      </c>
      <c r="E15" s="92" t="s">
        <v>276</v>
      </c>
      <c r="F15" s="79" t="s">
        <v>729</v>
      </c>
      <c r="G15" s="92" t="s">
        <v>694</v>
      </c>
      <c r="H15" s="92" t="s">
        <v>164</v>
      </c>
      <c r="I15" s="86">
        <v>0.52999999999999992</v>
      </c>
      <c r="J15" s="88">
        <v>1079</v>
      </c>
      <c r="K15" s="79"/>
      <c r="L15" s="86">
        <v>5.749999999999999E-3</v>
      </c>
      <c r="M15" s="87">
        <v>4.5151931055529781E-10</v>
      </c>
      <c r="N15" s="87">
        <f t="shared" si="0"/>
        <v>2.8651439049669138E-4</v>
      </c>
      <c r="O15" s="87">
        <f>L15/'סכום נכסי הקרן'!$C$42</f>
        <v>6.671657770185313E-8</v>
      </c>
    </row>
    <row r="16" spans="2:62" ht="20.25">
      <c r="B16" s="85" t="s">
        <v>730</v>
      </c>
      <c r="C16" s="79" t="s">
        <v>731</v>
      </c>
      <c r="D16" s="92" t="s">
        <v>120</v>
      </c>
      <c r="E16" s="92" t="s">
        <v>276</v>
      </c>
      <c r="F16" s="79" t="s">
        <v>732</v>
      </c>
      <c r="G16" s="92" t="s">
        <v>733</v>
      </c>
      <c r="H16" s="92" t="s">
        <v>164</v>
      </c>
      <c r="I16" s="86">
        <v>0.24999999999999997</v>
      </c>
      <c r="J16" s="88">
        <v>7920</v>
      </c>
      <c r="K16" s="79"/>
      <c r="L16" s="86">
        <v>1.9799999999999998E-2</v>
      </c>
      <c r="M16" s="87">
        <v>2.5223590482053685E-9</v>
      </c>
      <c r="N16" s="87">
        <f t="shared" si="0"/>
        <v>9.8660607510165049E-4</v>
      </c>
      <c r="O16" s="87">
        <f>L16/'סכום נכסי הקרן'!$C$42</f>
        <v>2.2973708495594643E-7</v>
      </c>
      <c r="BF16" s="4"/>
    </row>
    <row r="17" spans="2:15">
      <c r="B17" s="85" t="s">
        <v>734</v>
      </c>
      <c r="C17" s="79" t="s">
        <v>735</v>
      </c>
      <c r="D17" s="92" t="s">
        <v>120</v>
      </c>
      <c r="E17" s="92" t="s">
        <v>276</v>
      </c>
      <c r="F17" s="79" t="s">
        <v>717</v>
      </c>
      <c r="G17" s="92" t="s">
        <v>694</v>
      </c>
      <c r="H17" s="92" t="s">
        <v>164</v>
      </c>
      <c r="I17" s="86">
        <v>0.35999999999999993</v>
      </c>
      <c r="J17" s="88">
        <v>42.5</v>
      </c>
      <c r="K17" s="79"/>
      <c r="L17" s="86">
        <v>1.4999999999999996E-4</v>
      </c>
      <c r="M17" s="87">
        <v>2.7794323517671599E-11</v>
      </c>
      <c r="N17" s="87">
        <f t="shared" si="0"/>
        <v>7.4742884477397747E-6</v>
      </c>
      <c r="O17" s="87">
        <f>L17/'סכום נכסי הקרן'!$C$42</f>
        <v>1.7404324617874725E-9</v>
      </c>
    </row>
    <row r="18" spans="2:15">
      <c r="B18" s="85" t="s">
        <v>736</v>
      </c>
      <c r="C18" s="79" t="s">
        <v>737</v>
      </c>
      <c r="D18" s="92" t="s">
        <v>120</v>
      </c>
      <c r="E18" s="92" t="s">
        <v>276</v>
      </c>
      <c r="F18" s="79" t="s">
        <v>384</v>
      </c>
      <c r="G18" s="92" t="s">
        <v>322</v>
      </c>
      <c r="H18" s="92" t="s">
        <v>164</v>
      </c>
      <c r="I18" s="86">
        <v>0.43999999999999995</v>
      </c>
      <c r="J18" s="88">
        <v>15810</v>
      </c>
      <c r="K18" s="79"/>
      <c r="L18" s="86">
        <v>6.9559999999999983E-2</v>
      </c>
      <c r="M18" s="87">
        <v>9.8262195114461715E-9</v>
      </c>
      <c r="N18" s="87">
        <f t="shared" si="0"/>
        <v>3.4660766961651917E-3</v>
      </c>
      <c r="O18" s="87">
        <f>L18/'סכום נכסי הקרן'!$C$42</f>
        <v>8.0709654694624394E-7</v>
      </c>
    </row>
    <row r="19" spans="2:15">
      <c r="B19" s="85" t="s">
        <v>738</v>
      </c>
      <c r="C19" s="79" t="s">
        <v>739</v>
      </c>
      <c r="D19" s="92" t="s">
        <v>120</v>
      </c>
      <c r="E19" s="92" t="s">
        <v>276</v>
      </c>
      <c r="F19" s="79" t="s">
        <v>613</v>
      </c>
      <c r="G19" s="92" t="s">
        <v>614</v>
      </c>
      <c r="H19" s="92" t="s">
        <v>164</v>
      </c>
      <c r="I19" s="86">
        <v>246.99999999999997</v>
      </c>
      <c r="J19" s="88">
        <v>7999</v>
      </c>
      <c r="K19" s="79"/>
      <c r="L19" s="86">
        <v>19.757529999999996</v>
      </c>
      <c r="M19" s="87">
        <v>2.1457404459017175E-6</v>
      </c>
      <c r="N19" s="87">
        <f t="shared" si="0"/>
        <v>0.98448985489914687</v>
      </c>
      <c r="O19" s="87">
        <f>L19/'סכום נכסי הקרן'!$C$42</f>
        <v>2.2924431051159897E-4</v>
      </c>
    </row>
    <row r="20" spans="2:15">
      <c r="B20" s="82"/>
      <c r="C20" s="79"/>
      <c r="D20" s="79"/>
      <c r="E20" s="79"/>
      <c r="F20" s="79"/>
      <c r="G20" s="79"/>
      <c r="H20" s="79"/>
      <c r="I20" s="86"/>
      <c r="J20" s="88"/>
      <c r="K20" s="79"/>
      <c r="L20" s="79"/>
      <c r="M20" s="79"/>
      <c r="N20" s="87"/>
      <c r="O20" s="79"/>
    </row>
    <row r="21" spans="2:15">
      <c r="B21" s="98" t="s">
        <v>740</v>
      </c>
      <c r="C21" s="81"/>
      <c r="D21" s="81"/>
      <c r="E21" s="81"/>
      <c r="F21" s="81"/>
      <c r="G21" s="81"/>
      <c r="H21" s="81"/>
      <c r="I21" s="89"/>
      <c r="J21" s="91"/>
      <c r="K21" s="81"/>
      <c r="L21" s="89">
        <v>2.1079999999999998E-2</v>
      </c>
      <c r="M21" s="81"/>
      <c r="N21" s="90">
        <f t="shared" ref="N21:N23" si="1">L21/$L$11</f>
        <v>1.0503866698556965E-3</v>
      </c>
      <c r="O21" s="90">
        <f>L21/'סכום נכסי הקרן'!$C$42</f>
        <v>2.4458877529653284E-7</v>
      </c>
    </row>
    <row r="22" spans="2:15">
      <c r="B22" s="85" t="s">
        <v>741</v>
      </c>
      <c r="C22" s="79" t="s">
        <v>742</v>
      </c>
      <c r="D22" s="92" t="s">
        <v>120</v>
      </c>
      <c r="E22" s="92" t="s">
        <v>276</v>
      </c>
      <c r="F22" s="79" t="s">
        <v>743</v>
      </c>
      <c r="G22" s="92" t="s">
        <v>694</v>
      </c>
      <c r="H22" s="92" t="s">
        <v>164</v>
      </c>
      <c r="I22" s="86">
        <v>0.74999999999999989</v>
      </c>
      <c r="J22" s="88">
        <v>2494</v>
      </c>
      <c r="K22" s="79"/>
      <c r="L22" s="86">
        <v>1.8709999999999997E-2</v>
      </c>
      <c r="M22" s="87">
        <v>7.6499743037363127E-9</v>
      </c>
      <c r="N22" s="87">
        <f t="shared" si="1"/>
        <v>9.3229291238140798E-4</v>
      </c>
      <c r="O22" s="87">
        <f>L22/'סכום נכסי הקרן'!$C$42</f>
        <v>2.1708994240029077E-7</v>
      </c>
    </row>
    <row r="23" spans="2:15">
      <c r="B23" s="85" t="s">
        <v>744</v>
      </c>
      <c r="C23" s="79" t="s">
        <v>745</v>
      </c>
      <c r="D23" s="92" t="s">
        <v>120</v>
      </c>
      <c r="E23" s="92" t="s">
        <v>276</v>
      </c>
      <c r="F23" s="79" t="s">
        <v>746</v>
      </c>
      <c r="G23" s="92" t="s">
        <v>694</v>
      </c>
      <c r="H23" s="92" t="s">
        <v>164</v>
      </c>
      <c r="I23" s="86">
        <v>0.87999999999999989</v>
      </c>
      <c r="J23" s="88">
        <v>271.3</v>
      </c>
      <c r="K23" s="79"/>
      <c r="L23" s="86">
        <v>2.3699999999999997E-3</v>
      </c>
      <c r="M23" s="87">
        <v>8.425201224849243E-10</v>
      </c>
      <c r="N23" s="87">
        <f t="shared" si="1"/>
        <v>1.1809375747428846E-4</v>
      </c>
      <c r="O23" s="87">
        <f>L23/'סכום נכסי הקרן'!$C$42</f>
        <v>2.749883289624207E-8</v>
      </c>
    </row>
    <row r="24" spans="2:15">
      <c r="B24" s="82"/>
      <c r="C24" s="79"/>
      <c r="D24" s="79"/>
      <c r="E24" s="79"/>
      <c r="F24" s="79"/>
      <c r="G24" s="79"/>
      <c r="H24" s="79"/>
      <c r="I24" s="86"/>
      <c r="J24" s="88"/>
      <c r="K24" s="79"/>
      <c r="L24" s="79"/>
      <c r="M24" s="79"/>
      <c r="N24" s="87"/>
      <c r="O24" s="79"/>
    </row>
    <row r="25" spans="2:15">
      <c r="B25" s="98" t="s">
        <v>28</v>
      </c>
      <c r="C25" s="81"/>
      <c r="D25" s="81"/>
      <c r="E25" s="81"/>
      <c r="F25" s="81"/>
      <c r="G25" s="81"/>
      <c r="H25" s="81"/>
      <c r="I25" s="89"/>
      <c r="J25" s="91"/>
      <c r="K25" s="81"/>
      <c r="L25" s="89">
        <v>1.4949999999999998E-2</v>
      </c>
      <c r="M25" s="81"/>
      <c r="N25" s="90">
        <f t="shared" ref="N25:N30" si="2">L25/$L$11</f>
        <v>7.4493741529139761E-4</v>
      </c>
      <c r="O25" s="90">
        <f>L25/'סכום נכסי הקרן'!$C$42</f>
        <v>1.7346310202481811E-7</v>
      </c>
    </row>
    <row r="26" spans="2:15">
      <c r="B26" s="85" t="s">
        <v>747</v>
      </c>
      <c r="C26" s="79" t="s">
        <v>748</v>
      </c>
      <c r="D26" s="92" t="s">
        <v>120</v>
      </c>
      <c r="E26" s="92" t="s">
        <v>276</v>
      </c>
      <c r="F26" s="79" t="s">
        <v>749</v>
      </c>
      <c r="G26" s="92" t="s">
        <v>750</v>
      </c>
      <c r="H26" s="92" t="s">
        <v>164</v>
      </c>
      <c r="I26" s="86">
        <v>0.49999999999999994</v>
      </c>
      <c r="J26" s="88">
        <v>1078</v>
      </c>
      <c r="K26" s="79"/>
      <c r="L26" s="86">
        <v>5.389999999999999E-3</v>
      </c>
      <c r="M26" s="87">
        <v>1.9414236001083623E-8</v>
      </c>
      <c r="N26" s="87">
        <f t="shared" si="2"/>
        <v>2.685760982221159E-4</v>
      </c>
      <c r="O26" s="87">
        <f>L26/'סכום נכסי הקרן'!$C$42</f>
        <v>6.2539539793563183E-8</v>
      </c>
    </row>
    <row r="27" spans="2:15">
      <c r="B27" s="85" t="s">
        <v>751</v>
      </c>
      <c r="C27" s="79" t="s">
        <v>752</v>
      </c>
      <c r="D27" s="92" t="s">
        <v>120</v>
      </c>
      <c r="E27" s="92" t="s">
        <v>276</v>
      </c>
      <c r="F27" s="79" t="s">
        <v>753</v>
      </c>
      <c r="G27" s="92" t="s">
        <v>754</v>
      </c>
      <c r="H27" s="92" t="s">
        <v>164</v>
      </c>
      <c r="I27" s="86">
        <v>0.29999999999999993</v>
      </c>
      <c r="J27" s="88">
        <v>85.3</v>
      </c>
      <c r="K27" s="79"/>
      <c r="L27" s="86">
        <v>2.5999999999999998E-4</v>
      </c>
      <c r="M27" s="87">
        <v>2.9540067063829578E-9</v>
      </c>
      <c r="N27" s="87">
        <f t="shared" si="2"/>
        <v>1.2955433309415611E-5</v>
      </c>
      <c r="O27" s="87">
        <f>L27/'סכום נכסי הקרן'!$C$42</f>
        <v>3.0167496004316198E-9</v>
      </c>
    </row>
    <row r="28" spans="2:15">
      <c r="B28" s="85" t="s">
        <v>755</v>
      </c>
      <c r="C28" s="79" t="s">
        <v>756</v>
      </c>
      <c r="D28" s="92" t="s">
        <v>120</v>
      </c>
      <c r="E28" s="92" t="s">
        <v>276</v>
      </c>
      <c r="F28" s="79" t="s">
        <v>757</v>
      </c>
      <c r="G28" s="92" t="s">
        <v>754</v>
      </c>
      <c r="H28" s="92" t="s">
        <v>164</v>
      </c>
      <c r="I28" s="86">
        <v>0.49999999999999994</v>
      </c>
      <c r="J28" s="88">
        <v>130.19999999999999</v>
      </c>
      <c r="K28" s="79"/>
      <c r="L28" s="86">
        <v>6.4999999999999997E-4</v>
      </c>
      <c r="M28" s="87">
        <v>1.7438427893080699E-9</v>
      </c>
      <c r="N28" s="87">
        <f t="shared" si="2"/>
        <v>3.2388583273539028E-5</v>
      </c>
      <c r="O28" s="87">
        <f>L28/'סכום נכסי הקרן'!$C$42</f>
        <v>7.541874001079049E-9</v>
      </c>
    </row>
    <row r="29" spans="2:15">
      <c r="B29" s="85" t="s">
        <v>758</v>
      </c>
      <c r="C29" s="79" t="s">
        <v>759</v>
      </c>
      <c r="D29" s="92" t="s">
        <v>120</v>
      </c>
      <c r="E29" s="92" t="s">
        <v>276</v>
      </c>
      <c r="F29" s="79" t="s">
        <v>760</v>
      </c>
      <c r="G29" s="92" t="s">
        <v>413</v>
      </c>
      <c r="H29" s="92" t="s">
        <v>164</v>
      </c>
      <c r="I29" s="86">
        <v>0.55000000000000004</v>
      </c>
      <c r="J29" s="88">
        <v>725.5</v>
      </c>
      <c r="K29" s="79"/>
      <c r="L29" s="86">
        <v>4.0199999999999984E-3</v>
      </c>
      <c r="M29" s="87">
        <v>1.6066914081563486E-8</v>
      </c>
      <c r="N29" s="87">
        <f t="shared" si="2"/>
        <v>2.0031093039942594E-4</v>
      </c>
      <c r="O29" s="87">
        <f>L29/'סכום נכסי הקרן'!$C$42</f>
        <v>4.6643589975904261E-8</v>
      </c>
    </row>
    <row r="30" spans="2:15">
      <c r="B30" s="85" t="s">
        <v>761</v>
      </c>
      <c r="C30" s="79" t="s">
        <v>762</v>
      </c>
      <c r="D30" s="92" t="s">
        <v>120</v>
      </c>
      <c r="E30" s="92" t="s">
        <v>276</v>
      </c>
      <c r="F30" s="79" t="s">
        <v>763</v>
      </c>
      <c r="G30" s="92" t="s">
        <v>754</v>
      </c>
      <c r="H30" s="92" t="s">
        <v>164</v>
      </c>
      <c r="I30" s="86">
        <v>0.78999999999999981</v>
      </c>
      <c r="J30" s="88">
        <v>586</v>
      </c>
      <c r="K30" s="79"/>
      <c r="L30" s="86">
        <v>4.6299999999999987E-3</v>
      </c>
      <c r="M30" s="87">
        <v>4.3592315833501622E-7</v>
      </c>
      <c r="N30" s="87">
        <f t="shared" si="2"/>
        <v>2.3070637008690105E-4</v>
      </c>
      <c r="O30" s="87">
        <f>L30/'סכום נכסי הקרן'!$C$42</f>
        <v>5.3721348653839985E-8</v>
      </c>
    </row>
    <row r="31" spans="2:15">
      <c r="B31" s="82"/>
      <c r="C31" s="79"/>
      <c r="D31" s="79"/>
      <c r="E31" s="79"/>
      <c r="F31" s="79"/>
      <c r="G31" s="79"/>
      <c r="H31" s="79"/>
      <c r="I31" s="86"/>
      <c r="J31" s="88"/>
      <c r="K31" s="79"/>
      <c r="L31" s="79"/>
      <c r="M31" s="79"/>
      <c r="N31" s="87"/>
      <c r="O31" s="79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15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15">
      <c r="B34" s="94" t="s">
        <v>247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15">
      <c r="B35" s="94" t="s">
        <v>112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15">
      <c r="B36" s="94" t="s">
        <v>230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15">
      <c r="B37" s="94" t="s">
        <v>238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2:15">
      <c r="B38" s="94" t="s">
        <v>244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2:15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15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15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15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15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15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15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15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15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15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</row>
    <row r="112" spans="2:15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</row>
    <row r="113" spans="2:15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</row>
    <row r="114" spans="2:15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</row>
    <row r="115" spans="2:15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</row>
    <row r="116" spans="2:15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</row>
    <row r="117" spans="2:15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2:15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2:15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2:15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2:15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2:15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2:15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2:15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2:15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2:15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2:15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2:15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2:15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2:15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2:15">
      <c r="E131" s="1"/>
      <c r="F131" s="1"/>
      <c r="G131" s="1"/>
    </row>
    <row r="132" spans="2:15">
      <c r="E132" s="1"/>
      <c r="F132" s="1"/>
      <c r="G132" s="1"/>
    </row>
    <row r="133" spans="2:15">
      <c r="E133" s="1"/>
      <c r="F133" s="1"/>
      <c r="G133" s="1"/>
    </row>
    <row r="134" spans="2:15">
      <c r="E134" s="1"/>
      <c r="F134" s="1"/>
      <c r="G134" s="1"/>
    </row>
    <row r="135" spans="2:15">
      <c r="E135" s="1"/>
      <c r="F135" s="1"/>
      <c r="G135" s="1"/>
    </row>
    <row r="136" spans="2:15">
      <c r="E136" s="1"/>
      <c r="F136" s="1"/>
      <c r="G136" s="1"/>
    </row>
    <row r="137" spans="2:15">
      <c r="E137" s="1"/>
      <c r="F137" s="1"/>
      <c r="G137" s="1"/>
    </row>
    <row r="138" spans="2:15">
      <c r="E138" s="1"/>
      <c r="F138" s="1"/>
      <c r="G138" s="1"/>
    </row>
    <row r="139" spans="2:15">
      <c r="E139" s="1"/>
      <c r="F139" s="1"/>
      <c r="G139" s="1"/>
    </row>
    <row r="140" spans="2:15">
      <c r="E140" s="1"/>
      <c r="F140" s="1"/>
      <c r="G140" s="1"/>
    </row>
    <row r="141" spans="2:15">
      <c r="E141" s="1"/>
      <c r="F141" s="1"/>
      <c r="G141" s="1"/>
    </row>
    <row r="142" spans="2:15">
      <c r="E142" s="1"/>
      <c r="F142" s="1"/>
      <c r="G142" s="1"/>
    </row>
    <row r="143" spans="2:15">
      <c r="E143" s="1"/>
      <c r="F143" s="1"/>
      <c r="G143" s="1"/>
    </row>
    <row r="144" spans="2:15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C36:I36 K9 B38 B3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7" workbookViewId="0">
      <selection activeCell="I19" sqref="I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855468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179</v>
      </c>
      <c r="C1" s="77" t="s" vm="1">
        <v>248</v>
      </c>
    </row>
    <row r="2" spans="2:63">
      <c r="B2" s="56" t="s">
        <v>178</v>
      </c>
      <c r="C2" s="77" t="s">
        <v>249</v>
      </c>
    </row>
    <row r="3" spans="2:63">
      <c r="B3" s="56" t="s">
        <v>180</v>
      </c>
      <c r="C3" s="77" t="s">
        <v>250</v>
      </c>
    </row>
    <row r="4" spans="2:63">
      <c r="B4" s="56" t="s">
        <v>181</v>
      </c>
      <c r="C4" s="77">
        <v>8602</v>
      </c>
    </row>
    <row r="6" spans="2:63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4"/>
      <c r="BK6" s="3"/>
    </row>
    <row r="7" spans="2:63" ht="26.25" customHeight="1">
      <c r="B7" s="202" t="s">
        <v>90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4"/>
      <c r="BH7" s="3"/>
      <c r="BK7" s="3"/>
    </row>
    <row r="8" spans="2:63" s="3" customFormat="1" ht="74.25" customHeight="1">
      <c r="B8" s="22" t="s">
        <v>115</v>
      </c>
      <c r="C8" s="30" t="s">
        <v>43</v>
      </c>
      <c r="D8" s="30" t="s">
        <v>119</v>
      </c>
      <c r="E8" s="30" t="s">
        <v>117</v>
      </c>
      <c r="F8" s="30" t="s">
        <v>61</v>
      </c>
      <c r="G8" s="30" t="s">
        <v>101</v>
      </c>
      <c r="H8" s="30" t="s">
        <v>232</v>
      </c>
      <c r="I8" s="30" t="s">
        <v>231</v>
      </c>
      <c r="J8" s="30" t="s">
        <v>246</v>
      </c>
      <c r="K8" s="30" t="s">
        <v>60</v>
      </c>
      <c r="L8" s="30" t="s">
        <v>57</v>
      </c>
      <c r="M8" s="30" t="s">
        <v>182</v>
      </c>
      <c r="N8" s="14" t="s">
        <v>184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239</v>
      </c>
      <c r="I9" s="32"/>
      <c r="J9" s="16" t="s">
        <v>235</v>
      </c>
      <c r="K9" s="32" t="s">
        <v>235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29" t="s">
        <v>30</v>
      </c>
      <c r="C11" s="81"/>
      <c r="D11" s="81"/>
      <c r="E11" s="81"/>
      <c r="F11" s="81"/>
      <c r="G11" s="81"/>
      <c r="H11" s="89"/>
      <c r="I11" s="91"/>
      <c r="J11" s="89">
        <v>3.6840899999999994</v>
      </c>
      <c r="K11" s="89">
        <v>2151.5264300000003</v>
      </c>
      <c r="L11" s="81"/>
      <c r="M11" s="90">
        <f>K11/$K$11</f>
        <v>1</v>
      </c>
      <c r="N11" s="90">
        <f>K11/'סכום נכסי הקרן'!$C$42</f>
        <v>2.4963909607771426E-2</v>
      </c>
      <c r="O11" s="5"/>
      <c r="BH11" s="95"/>
      <c r="BI11" s="3"/>
      <c r="BK11" s="95"/>
    </row>
    <row r="12" spans="2:63" s="95" customFormat="1" ht="20.25">
      <c r="B12" s="80" t="s">
        <v>229</v>
      </c>
      <c r="C12" s="81"/>
      <c r="D12" s="81"/>
      <c r="E12" s="81"/>
      <c r="F12" s="81"/>
      <c r="G12" s="81"/>
      <c r="H12" s="89"/>
      <c r="I12" s="91"/>
      <c r="J12" s="81"/>
      <c r="K12" s="89">
        <v>620.50819999999987</v>
      </c>
      <c r="L12" s="81"/>
      <c r="M12" s="90">
        <f t="shared" ref="M12:M15" si="0">K12/$K$11</f>
        <v>0.28840370787357689</v>
      </c>
      <c r="N12" s="90">
        <f>K12/'סכום נכסי הקרן'!$C$42</f>
        <v>7.1996840939020897E-3</v>
      </c>
      <c r="BI12" s="4"/>
    </row>
    <row r="13" spans="2:63">
      <c r="B13" s="98" t="s">
        <v>63</v>
      </c>
      <c r="C13" s="81"/>
      <c r="D13" s="81"/>
      <c r="E13" s="81"/>
      <c r="F13" s="81"/>
      <c r="G13" s="81"/>
      <c r="H13" s="89"/>
      <c r="I13" s="91"/>
      <c r="J13" s="81"/>
      <c r="K13" s="89">
        <v>620.50819999999987</v>
      </c>
      <c r="L13" s="81"/>
      <c r="M13" s="90">
        <f t="shared" si="0"/>
        <v>0.28840370787357689</v>
      </c>
      <c r="N13" s="90">
        <f>K13/'סכום נכסי הקרן'!$C$42</f>
        <v>7.1996840939020897E-3</v>
      </c>
    </row>
    <row r="14" spans="2:63">
      <c r="B14" s="85" t="s">
        <v>764</v>
      </c>
      <c r="C14" s="79" t="s">
        <v>765</v>
      </c>
      <c r="D14" s="92" t="s">
        <v>120</v>
      </c>
      <c r="E14" s="79" t="s">
        <v>766</v>
      </c>
      <c r="F14" s="92" t="s">
        <v>767</v>
      </c>
      <c r="G14" s="92" t="s">
        <v>164</v>
      </c>
      <c r="H14" s="86">
        <v>32579.999999999996</v>
      </c>
      <c r="I14" s="88">
        <v>1479</v>
      </c>
      <c r="J14" s="79"/>
      <c r="K14" s="86">
        <v>481.85819999999995</v>
      </c>
      <c r="L14" s="87">
        <v>1.5779403054139783E-4</v>
      </c>
      <c r="M14" s="87">
        <f t="shared" si="0"/>
        <v>0.22396108794257288</v>
      </c>
      <c r="N14" s="87">
        <f>K14/'סכום נכסי הקרן'!$C$42</f>
        <v>5.5909443550565367E-3</v>
      </c>
    </row>
    <row r="15" spans="2:63">
      <c r="B15" s="85" t="s">
        <v>768</v>
      </c>
      <c r="C15" s="79" t="s">
        <v>769</v>
      </c>
      <c r="D15" s="92" t="s">
        <v>120</v>
      </c>
      <c r="E15" s="79" t="s">
        <v>770</v>
      </c>
      <c r="F15" s="92" t="s">
        <v>767</v>
      </c>
      <c r="G15" s="92" t="s">
        <v>164</v>
      </c>
      <c r="H15" s="86">
        <v>939.99999999999989</v>
      </c>
      <c r="I15" s="88">
        <v>14750</v>
      </c>
      <c r="J15" s="79"/>
      <c r="K15" s="86">
        <v>138.64999999999998</v>
      </c>
      <c r="L15" s="87">
        <v>9.1566654611689288E-6</v>
      </c>
      <c r="M15" s="87">
        <f t="shared" si="0"/>
        <v>6.444261993100403E-2</v>
      </c>
      <c r="N15" s="87">
        <f>K15/'סכום נכסי הקרן'!$C$42</f>
        <v>1.6087397388455541E-3</v>
      </c>
    </row>
    <row r="16" spans="2:63" ht="20.25">
      <c r="B16" s="82"/>
      <c r="C16" s="79"/>
      <c r="D16" s="79"/>
      <c r="E16" s="79"/>
      <c r="F16" s="79"/>
      <c r="G16" s="79"/>
      <c r="H16" s="86"/>
      <c r="I16" s="88"/>
      <c r="J16" s="79"/>
      <c r="K16" s="79"/>
      <c r="L16" s="79"/>
      <c r="M16" s="87"/>
      <c r="N16" s="79"/>
      <c r="BH16" s="4"/>
    </row>
    <row r="17" spans="2:14" s="95" customFormat="1">
      <c r="B17" s="80" t="s">
        <v>228</v>
      </c>
      <c r="C17" s="81"/>
      <c r="D17" s="81"/>
      <c r="E17" s="81"/>
      <c r="F17" s="81"/>
      <c r="G17" s="81"/>
      <c r="H17" s="89"/>
      <c r="I17" s="91"/>
      <c r="J17" s="89">
        <v>3.6840899999999994</v>
      </c>
      <c r="K17" s="89">
        <v>1531.0182299999997</v>
      </c>
      <c r="L17" s="81"/>
      <c r="M17" s="90">
        <f t="shared" ref="M17:M28" si="1">K17/$K$11</f>
        <v>0.71159629212642272</v>
      </c>
      <c r="N17" s="90">
        <f>K17/'סכום נכסי הקרן'!$C$42</f>
        <v>1.7764225513869327E-2</v>
      </c>
    </row>
    <row r="18" spans="2:14">
      <c r="B18" s="98" t="s">
        <v>64</v>
      </c>
      <c r="C18" s="81"/>
      <c r="D18" s="81"/>
      <c r="E18" s="81"/>
      <c r="F18" s="81"/>
      <c r="G18" s="81"/>
      <c r="H18" s="89"/>
      <c r="I18" s="91"/>
      <c r="J18" s="89">
        <v>3.6840899999999994</v>
      </c>
      <c r="K18" s="89">
        <v>1531.0182299999997</v>
      </c>
      <c r="L18" s="81"/>
      <c r="M18" s="90">
        <f t="shared" si="1"/>
        <v>0.71159629212642272</v>
      </c>
      <c r="N18" s="90">
        <f>K18/'סכום נכסי הקרן'!$C$42</f>
        <v>1.7764225513869327E-2</v>
      </c>
    </row>
    <row r="19" spans="2:14">
      <c r="B19" s="85" t="s">
        <v>771</v>
      </c>
      <c r="C19" s="79" t="s">
        <v>772</v>
      </c>
      <c r="D19" s="92" t="s">
        <v>124</v>
      </c>
      <c r="E19" s="79"/>
      <c r="F19" s="92" t="s">
        <v>767</v>
      </c>
      <c r="G19" s="92" t="s">
        <v>173</v>
      </c>
      <c r="H19" s="86">
        <v>919.99999999999989</v>
      </c>
      <c r="I19" s="88">
        <v>1899</v>
      </c>
      <c r="J19" s="79"/>
      <c r="K19" s="86">
        <v>55.840169999999993</v>
      </c>
      <c r="L19" s="87">
        <v>4.1617773322464457E-7</v>
      </c>
      <c r="M19" s="87">
        <f t="shared" si="1"/>
        <v>2.5953745778526171E-2</v>
      </c>
      <c r="N19" s="87">
        <f>K19/'סכום נכסי הקרן'!$C$42</f>
        <v>6.4790696359820661E-4</v>
      </c>
    </row>
    <row r="20" spans="2:14">
      <c r="B20" s="85" t="s">
        <v>773</v>
      </c>
      <c r="C20" s="79" t="s">
        <v>774</v>
      </c>
      <c r="D20" s="92" t="s">
        <v>27</v>
      </c>
      <c r="E20" s="79"/>
      <c r="F20" s="92" t="s">
        <v>767</v>
      </c>
      <c r="G20" s="92" t="s">
        <v>172</v>
      </c>
      <c r="H20" s="86">
        <v>219.99999999999997</v>
      </c>
      <c r="I20" s="88">
        <v>3395</v>
      </c>
      <c r="J20" s="79"/>
      <c r="K20" s="86">
        <v>20.815359999999998</v>
      </c>
      <c r="L20" s="87">
        <v>3.6385702939281735E-6</v>
      </c>
      <c r="M20" s="87">
        <f t="shared" si="1"/>
        <v>9.6746940728959559E-3</v>
      </c>
      <c r="N20" s="87">
        <f>K20/'סכום נכסי הקרן'!$C$42</f>
        <v>2.4151818831861662E-4</v>
      </c>
    </row>
    <row r="21" spans="2:14">
      <c r="B21" s="85" t="s">
        <v>775</v>
      </c>
      <c r="C21" s="79" t="s">
        <v>776</v>
      </c>
      <c r="D21" s="92" t="s">
        <v>777</v>
      </c>
      <c r="E21" s="79"/>
      <c r="F21" s="92" t="s">
        <v>767</v>
      </c>
      <c r="G21" s="92" t="s">
        <v>163</v>
      </c>
      <c r="H21" s="86">
        <v>969.99999999999989</v>
      </c>
      <c r="I21" s="88">
        <v>2533</v>
      </c>
      <c r="J21" s="79"/>
      <c r="K21" s="86">
        <v>89.115749999999991</v>
      </c>
      <c r="L21" s="87">
        <v>7.1851851851851848E-5</v>
      </c>
      <c r="M21" s="87">
        <f t="shared" si="1"/>
        <v>4.1419779351722849E-2</v>
      </c>
      <c r="N21" s="87">
        <f>K21/'סכום נכסי הקרן'!$C$42</f>
        <v>1.0339996277102465E-3</v>
      </c>
    </row>
    <row r="22" spans="2:14">
      <c r="B22" s="85" t="s">
        <v>778</v>
      </c>
      <c r="C22" s="79" t="s">
        <v>779</v>
      </c>
      <c r="D22" s="92" t="s">
        <v>777</v>
      </c>
      <c r="E22" s="79"/>
      <c r="F22" s="92" t="s">
        <v>767</v>
      </c>
      <c r="G22" s="92" t="s">
        <v>163</v>
      </c>
      <c r="H22" s="86">
        <v>682.99999999999989</v>
      </c>
      <c r="I22" s="88">
        <v>3425</v>
      </c>
      <c r="J22" s="79"/>
      <c r="K22" s="86">
        <v>84.845499999999987</v>
      </c>
      <c r="L22" s="87">
        <v>2.0327380952380949E-5</v>
      </c>
      <c r="M22" s="87">
        <f t="shared" si="1"/>
        <v>3.9435025671518228E-2</v>
      </c>
      <c r="N22" s="87">
        <f>K22/'סכום נכסי הקרן'!$C$42</f>
        <v>9.8445241624392672E-4</v>
      </c>
    </row>
    <row r="23" spans="2:14">
      <c r="B23" s="85" t="s">
        <v>780</v>
      </c>
      <c r="C23" s="79" t="s">
        <v>781</v>
      </c>
      <c r="D23" s="92" t="s">
        <v>123</v>
      </c>
      <c r="E23" s="79"/>
      <c r="F23" s="92" t="s">
        <v>767</v>
      </c>
      <c r="G23" s="92" t="s">
        <v>163</v>
      </c>
      <c r="H23" s="86">
        <v>156.99999999999997</v>
      </c>
      <c r="I23" s="88">
        <v>52077</v>
      </c>
      <c r="J23" s="79"/>
      <c r="K23" s="86">
        <v>296.54674999999992</v>
      </c>
      <c r="L23" s="87">
        <v>2.563756291613071E-5</v>
      </c>
      <c r="M23" s="87">
        <f t="shared" si="1"/>
        <v>0.13783086550324175</v>
      </c>
      <c r="N23" s="87">
        <f>K23/'סכום נכסי הקרן'!$C$42</f>
        <v>3.4407972675838281E-3</v>
      </c>
    </row>
    <row r="24" spans="2:14">
      <c r="B24" s="85" t="s">
        <v>782</v>
      </c>
      <c r="C24" s="79" t="s">
        <v>783</v>
      </c>
      <c r="D24" s="92" t="s">
        <v>27</v>
      </c>
      <c r="E24" s="79"/>
      <c r="F24" s="92" t="s">
        <v>767</v>
      </c>
      <c r="G24" s="92" t="s">
        <v>165</v>
      </c>
      <c r="H24" s="86">
        <v>319.99999999999994</v>
      </c>
      <c r="I24" s="88">
        <v>7945</v>
      </c>
      <c r="J24" s="79"/>
      <c r="K24" s="86">
        <v>107.17740999999998</v>
      </c>
      <c r="L24" s="87">
        <v>9.3152287980298278E-5</v>
      </c>
      <c r="M24" s="87">
        <f t="shared" si="1"/>
        <v>4.9814591401510212E-2</v>
      </c>
      <c r="N24" s="87">
        <f>K24/'סכום נכסי הקרן'!$C$42</f>
        <v>1.2435669568953687E-3</v>
      </c>
    </row>
    <row r="25" spans="2:14">
      <c r="B25" s="85" t="s">
        <v>784</v>
      </c>
      <c r="C25" s="79" t="s">
        <v>785</v>
      </c>
      <c r="D25" s="92" t="s">
        <v>135</v>
      </c>
      <c r="E25" s="79"/>
      <c r="F25" s="92" t="s">
        <v>767</v>
      </c>
      <c r="G25" s="92" t="s">
        <v>167</v>
      </c>
      <c r="H25" s="86">
        <v>62.999999999999993</v>
      </c>
      <c r="I25" s="88">
        <v>8001</v>
      </c>
      <c r="J25" s="79"/>
      <c r="K25" s="86">
        <v>13.189309999999997</v>
      </c>
      <c r="L25" s="87">
        <v>1.7206758126321693E-6</v>
      </c>
      <c r="M25" s="87">
        <f t="shared" si="1"/>
        <v>6.1302105408019532E-3</v>
      </c>
      <c r="N25" s="87">
        <f>K25/'סכום נכסי הקרן'!$C$42</f>
        <v>1.5303402181718754E-4</v>
      </c>
    </row>
    <row r="26" spans="2:14">
      <c r="B26" s="85" t="s">
        <v>786</v>
      </c>
      <c r="C26" s="79" t="s">
        <v>787</v>
      </c>
      <c r="D26" s="92" t="s">
        <v>777</v>
      </c>
      <c r="E26" s="79"/>
      <c r="F26" s="92" t="s">
        <v>767</v>
      </c>
      <c r="G26" s="92" t="s">
        <v>163</v>
      </c>
      <c r="H26" s="86">
        <v>723.99999999999955</v>
      </c>
      <c r="I26" s="88">
        <v>4100</v>
      </c>
      <c r="J26" s="86">
        <v>1.24627</v>
      </c>
      <c r="K26" s="86">
        <v>108.91013999999998</v>
      </c>
      <c r="L26" s="87">
        <v>5.1055032681620396E-7</v>
      </c>
      <c r="M26" s="87">
        <f t="shared" si="1"/>
        <v>5.0619940560060868E-2</v>
      </c>
      <c r="N26" s="87">
        <f>K26/'סכום נכסי הקרן'!$C$42</f>
        <v>1.2636716204921222E-3</v>
      </c>
    </row>
    <row r="27" spans="2:14">
      <c r="B27" s="85" t="s">
        <v>788</v>
      </c>
      <c r="C27" s="79" t="s">
        <v>789</v>
      </c>
      <c r="D27" s="92" t="s">
        <v>777</v>
      </c>
      <c r="E27" s="79"/>
      <c r="F27" s="92" t="s">
        <v>767</v>
      </c>
      <c r="G27" s="92" t="s">
        <v>163</v>
      </c>
      <c r="H27" s="86">
        <v>556.99999999999989</v>
      </c>
      <c r="I27" s="88">
        <v>26705</v>
      </c>
      <c r="J27" s="86">
        <v>2.4378199999999999</v>
      </c>
      <c r="K27" s="86">
        <v>541.94263999999987</v>
      </c>
      <c r="L27" s="87">
        <v>1.4236073146119511E-6</v>
      </c>
      <c r="M27" s="87">
        <f t="shared" si="1"/>
        <v>0.25188751225333533</v>
      </c>
      <c r="N27" s="87">
        <f>K27/'סכום נכסי הקרן'!$C$42</f>
        <v>6.2880970872186805E-3</v>
      </c>
    </row>
    <row r="28" spans="2:14">
      <c r="B28" s="85" t="s">
        <v>790</v>
      </c>
      <c r="C28" s="79" t="s">
        <v>791</v>
      </c>
      <c r="D28" s="92" t="s">
        <v>777</v>
      </c>
      <c r="E28" s="79"/>
      <c r="F28" s="92" t="s">
        <v>767</v>
      </c>
      <c r="G28" s="92" t="s">
        <v>163</v>
      </c>
      <c r="H28" s="86">
        <v>2051.9999999999995</v>
      </c>
      <c r="I28" s="88">
        <v>2857</v>
      </c>
      <c r="J28" s="79"/>
      <c r="K28" s="86">
        <v>212.6352</v>
      </c>
      <c r="L28" s="87">
        <v>5.3229570603642774E-5</v>
      </c>
      <c r="M28" s="87">
        <f t="shared" si="1"/>
        <v>9.8829926992809458E-2</v>
      </c>
      <c r="N28" s="87">
        <f>K28/'סכום נכסי הקרן'!$C$42</f>
        <v>2.4671813639911447E-3</v>
      </c>
    </row>
    <row r="29" spans="2:14">
      <c r="B29" s="82"/>
      <c r="C29" s="79"/>
      <c r="D29" s="79"/>
      <c r="E29" s="79"/>
      <c r="F29" s="79"/>
      <c r="G29" s="79"/>
      <c r="H29" s="86"/>
      <c r="I29" s="88"/>
      <c r="J29" s="79"/>
      <c r="K29" s="79"/>
      <c r="L29" s="79"/>
      <c r="M29" s="87"/>
      <c r="N29" s="79"/>
    </row>
    <row r="30" spans="2:14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</row>
    <row r="31" spans="2:14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2:14">
      <c r="B32" s="94" t="s">
        <v>247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2:14">
      <c r="B33" s="94" t="s">
        <v>112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4" spans="2:14">
      <c r="B34" s="94" t="s">
        <v>230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</row>
    <row r="35" spans="2:14">
      <c r="B35" s="94" t="s">
        <v>238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</row>
    <row r="36" spans="2:14">
      <c r="B36" s="94" t="s">
        <v>245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</row>
    <row r="37" spans="2:14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</row>
    <row r="38" spans="2:14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</row>
    <row r="39" spans="2:14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</row>
    <row r="40" spans="2:14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</row>
    <row r="41" spans="2:14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</row>
    <row r="42" spans="2:14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</row>
    <row r="43" spans="2:14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</row>
    <row r="44" spans="2:14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2:14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</row>
    <row r="46" spans="2:14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</row>
    <row r="47" spans="2:14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</row>
    <row r="48" spans="2:14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</row>
    <row r="49" spans="2:14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</row>
    <row r="50" spans="2:14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</row>
    <row r="51" spans="2:14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</row>
    <row r="52" spans="2:14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</row>
    <row r="53" spans="2:14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</row>
    <row r="54" spans="2:14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</row>
    <row r="55" spans="2:14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</row>
    <row r="56" spans="2:14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</row>
    <row r="57" spans="2:14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</row>
    <row r="58" spans="2:14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</row>
    <row r="59" spans="2:14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</row>
    <row r="60" spans="2:14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</row>
    <row r="61" spans="2:14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</row>
    <row r="62" spans="2:14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2:14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</row>
    <row r="64" spans="2:14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</row>
    <row r="65" spans="2:14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</row>
    <row r="66" spans="2:14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</row>
    <row r="67" spans="2:14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</row>
    <row r="68" spans="2:14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</row>
    <row r="69" spans="2:14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</row>
    <row r="70" spans="2:14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</row>
    <row r="71" spans="2:14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</row>
    <row r="72" spans="2:14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</row>
    <row r="73" spans="2:14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</row>
    <row r="74" spans="2:14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</row>
    <row r="75" spans="2:14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</row>
    <row r="76" spans="2:14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</row>
    <row r="77" spans="2:14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</row>
    <row r="78" spans="2:14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</row>
    <row r="79" spans="2:14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</row>
    <row r="80" spans="2:14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</row>
    <row r="81" spans="2:14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</row>
    <row r="82" spans="2:14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</row>
    <row r="83" spans="2:14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</row>
    <row r="84" spans="2:14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</row>
    <row r="85" spans="2:14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2:14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2:14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2:14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2:14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2:14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2:14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2:14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2:14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2:14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2:14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2:14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14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</row>
    <row r="98" spans="2:14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</row>
    <row r="99" spans="2:14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</row>
    <row r="100" spans="2:14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</row>
    <row r="101" spans="2:14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</row>
    <row r="102" spans="2:14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</row>
    <row r="103" spans="2:14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</row>
    <row r="104" spans="2:14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</row>
    <row r="105" spans="2:14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</row>
    <row r="106" spans="2:14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</row>
    <row r="107" spans="2:14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</row>
    <row r="108" spans="2:14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</row>
    <row r="109" spans="2:14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</row>
    <row r="110" spans="2:14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</row>
    <row r="111" spans="2:14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</row>
    <row r="112" spans="2:14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</row>
    <row r="113" spans="2:14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</row>
    <row r="114" spans="2:14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</row>
    <row r="115" spans="2:14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</row>
    <row r="116" spans="2:14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</row>
    <row r="117" spans="2:14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</row>
    <row r="118" spans="2:14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</row>
    <row r="119" spans="2:14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</row>
    <row r="120" spans="2:14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</row>
    <row r="121" spans="2:14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</row>
    <row r="122" spans="2:14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</row>
    <row r="123" spans="2:14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</row>
    <row r="124" spans="2:14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</row>
    <row r="125" spans="2:14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</row>
    <row r="126" spans="2:14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</row>
    <row r="127" spans="2:14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</row>
    <row r="128" spans="2:14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45:B1048576 AG49:AG1048576 K1:AF1048576 AH1:XFD1048576 AG1:AG43 B1:B31 B33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179</v>
      </c>
      <c r="C1" s="77" t="s" vm="1">
        <v>248</v>
      </c>
    </row>
    <row r="2" spans="2:65">
      <c r="B2" s="56" t="s">
        <v>178</v>
      </c>
      <c r="C2" s="77" t="s">
        <v>249</v>
      </c>
    </row>
    <row r="3" spans="2:65">
      <c r="B3" s="56" t="s">
        <v>180</v>
      </c>
      <c r="C3" s="77" t="s">
        <v>250</v>
      </c>
    </row>
    <row r="4" spans="2:65">
      <c r="B4" s="56" t="s">
        <v>181</v>
      </c>
      <c r="C4" s="77">
        <v>8602</v>
      </c>
    </row>
    <row r="6" spans="2:65" ht="26.25" customHeight="1">
      <c r="B6" s="202" t="s">
        <v>209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4"/>
    </row>
    <row r="7" spans="2:65" ht="26.25" customHeight="1">
      <c r="B7" s="202" t="s">
        <v>91</v>
      </c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4"/>
      <c r="BM7" s="3"/>
    </row>
    <row r="8" spans="2:65" s="3" customFormat="1" ht="78.75">
      <c r="B8" s="22" t="s">
        <v>115</v>
      </c>
      <c r="C8" s="30" t="s">
        <v>43</v>
      </c>
      <c r="D8" s="30" t="s">
        <v>119</v>
      </c>
      <c r="E8" s="30" t="s">
        <v>117</v>
      </c>
      <c r="F8" s="30" t="s">
        <v>61</v>
      </c>
      <c r="G8" s="30" t="s">
        <v>15</v>
      </c>
      <c r="H8" s="30" t="s">
        <v>62</v>
      </c>
      <c r="I8" s="30" t="s">
        <v>101</v>
      </c>
      <c r="J8" s="30" t="s">
        <v>232</v>
      </c>
      <c r="K8" s="30" t="s">
        <v>231</v>
      </c>
      <c r="L8" s="30" t="s">
        <v>60</v>
      </c>
      <c r="M8" s="30" t="s">
        <v>57</v>
      </c>
      <c r="N8" s="30" t="s">
        <v>182</v>
      </c>
      <c r="O8" s="20" t="s">
        <v>184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239</v>
      </c>
      <c r="K9" s="32"/>
      <c r="L9" s="32" t="s">
        <v>235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5"/>
      <c r="BG11" s="1"/>
      <c r="BH11" s="3"/>
      <c r="BI11" s="1"/>
      <c r="BM11" s="1"/>
    </row>
    <row r="12" spans="2:65" s="4" customFormat="1" ht="18" customHeight="1">
      <c r="B12" s="94" t="s">
        <v>247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5"/>
      <c r="BG12" s="1"/>
      <c r="BH12" s="3"/>
      <c r="BI12" s="1"/>
      <c r="BM12" s="1"/>
    </row>
    <row r="13" spans="2:65">
      <c r="B13" s="94" t="s">
        <v>112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BH13" s="3"/>
    </row>
    <row r="14" spans="2:65" ht="20.25">
      <c r="B14" s="94" t="s">
        <v>230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BH14" s="4"/>
    </row>
    <row r="15" spans="2:65">
      <c r="B15" s="94" t="s">
        <v>238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</row>
    <row r="16" spans="2:65"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</row>
    <row r="17" spans="2:15"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</row>
    <row r="18" spans="2:15"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</row>
    <row r="19" spans="2:15"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2:15"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2:15"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2:15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</row>
    <row r="23" spans="2:15"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</row>
    <row r="24" spans="2:1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</row>
    <row r="25" spans="2:15"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2:15"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</row>
    <row r="27" spans="2:15"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</row>
    <row r="28" spans="2:15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</row>
    <row r="29" spans="2:15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</row>
    <row r="30" spans="2:15"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2:15"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</row>
    <row r="32" spans="2:15"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</row>
    <row r="33" spans="2:59"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</row>
    <row r="34" spans="2:59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2:59"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</row>
    <row r="36" spans="2:59"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</row>
    <row r="37" spans="2:59" ht="20.25"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BG37" s="4"/>
    </row>
    <row r="38" spans="2:59"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BG38" s="3"/>
    </row>
    <row r="39" spans="2:59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</row>
    <row r="40" spans="2:59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</row>
    <row r="41" spans="2:59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</row>
    <row r="42" spans="2:59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</row>
    <row r="43" spans="2:59"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2:59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</row>
    <row r="45" spans="2:59"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 spans="2:59"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</row>
    <row r="47" spans="2:59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</row>
    <row r="48" spans="2:59"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15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</row>
    <row r="50" spans="2:1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</row>
    <row r="51" spans="2:15"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</row>
    <row r="52" spans="2:1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</row>
    <row r="53" spans="2:15"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</row>
    <row r="54" spans="2:15"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</row>
    <row r="55" spans="2:15"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</row>
    <row r="56" spans="2:15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</row>
    <row r="57" spans="2:15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</row>
    <row r="58" spans="2:15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</row>
    <row r="59" spans="2:15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</row>
    <row r="60" spans="2:15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</row>
    <row r="61" spans="2:15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</row>
    <row r="62" spans="2:15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</row>
    <row r="63" spans="2:15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</row>
    <row r="64" spans="2:15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2:15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  <row r="66" spans="2:15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</row>
    <row r="67" spans="2:15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</row>
    <row r="68" spans="2:15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</row>
    <row r="69" spans="2:15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</row>
    <row r="70" spans="2:15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</row>
    <row r="71" spans="2:15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</row>
    <row r="72" spans="2:15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</row>
    <row r="73" spans="2:15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</row>
    <row r="74" spans="2:15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</row>
    <row r="75" spans="2:15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</row>
    <row r="76" spans="2:15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</row>
    <row r="77" spans="2:15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</row>
    <row r="78" spans="2:15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</row>
    <row r="79" spans="2:15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</row>
    <row r="80" spans="2:15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</row>
    <row r="81" spans="2:15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</row>
    <row r="82" spans="2:15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</row>
    <row r="83" spans="2:15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</row>
    <row r="85" spans="2:15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</row>
    <row r="86" spans="2:15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</row>
    <row r="87" spans="2:15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2:15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</row>
    <row r="89" spans="2:15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</row>
    <row r="90" spans="2:15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</row>
    <row r="91" spans="2:15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</row>
    <row r="92" spans="2:15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</row>
    <row r="93" spans="2:15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</row>
    <row r="94" spans="2:1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</row>
    <row r="95" spans="2:1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</row>
    <row r="96" spans="2:15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</row>
    <row r="97" spans="2:15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</row>
    <row r="98" spans="2:15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</row>
    <row r="99" spans="2:15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</row>
    <row r="100" spans="2:15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</row>
    <row r="101" spans="2:15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</row>
    <row r="102" spans="2:15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</row>
    <row r="103" spans="2:15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</row>
    <row r="104" spans="2:15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</row>
    <row r="105" spans="2:15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</row>
    <row r="106" spans="2:15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</row>
    <row r="107" spans="2:15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</row>
    <row r="108" spans="2:15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</row>
    <row r="109" spans="2:15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</row>
    <row r="110" spans="2:15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16AFB78-D565-45B7-98EA-4F19EA07D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