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להשקעה'!$B$6:$D$14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0" i="88" l="1"/>
  <c r="C37" i="88" l="1"/>
  <c r="J160" i="62" l="1"/>
  <c r="L43" i="62"/>
  <c r="L13" i="62"/>
  <c r="C11" i="84" l="1"/>
  <c r="C10" i="84" s="1"/>
  <c r="C43" i="88" s="1"/>
  <c r="C19" i="84"/>
  <c r="H13" i="80" l="1"/>
  <c r="H12" i="80"/>
  <c r="H11" i="80"/>
  <c r="H10" i="80"/>
  <c r="N18" i="79"/>
  <c r="N17" i="79"/>
  <c r="N16" i="79"/>
  <c r="N15" i="79"/>
  <c r="N14" i="79"/>
  <c r="N13" i="79"/>
  <c r="N12" i="79"/>
  <c r="N11" i="79"/>
  <c r="N10" i="79"/>
  <c r="O20" i="78"/>
  <c r="O19" i="78"/>
  <c r="O12" i="78" s="1"/>
  <c r="O17" i="78"/>
  <c r="O23" i="78"/>
  <c r="O66" i="78"/>
  <c r="O67" i="78"/>
  <c r="J56" i="76"/>
  <c r="J55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K13" i="74"/>
  <c r="K12" i="74"/>
  <c r="K11" i="74"/>
  <c r="J51" i="73"/>
  <c r="J50" i="73"/>
  <c r="J49" i="73"/>
  <c r="J48" i="73"/>
  <c r="J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7" i="73"/>
  <c r="J26" i="73"/>
  <c r="J24" i="73"/>
  <c r="J23" i="73"/>
  <c r="J21" i="73"/>
  <c r="J20" i="73"/>
  <c r="J19" i="73"/>
  <c r="J18" i="73"/>
  <c r="J17" i="73"/>
  <c r="J16" i="73"/>
  <c r="J14" i="73"/>
  <c r="J13" i="73"/>
  <c r="J12" i="73"/>
  <c r="J11" i="73"/>
  <c r="O11" i="78" l="1"/>
  <c r="O10" i="78" l="1"/>
  <c r="L20" i="72"/>
  <c r="L19" i="72"/>
  <c r="L18" i="72"/>
  <c r="L17" i="72"/>
  <c r="L16" i="72"/>
  <c r="L15" i="72"/>
  <c r="L14" i="72"/>
  <c r="L13" i="72"/>
  <c r="L12" i="72"/>
  <c r="L11" i="72"/>
  <c r="R29" i="71"/>
  <c r="R28" i="71"/>
  <c r="R27" i="71"/>
  <c r="R25" i="71"/>
  <c r="R24" i="71"/>
  <c r="R23" i="71"/>
  <c r="R22" i="71"/>
  <c r="R21" i="71"/>
  <c r="R19" i="71"/>
  <c r="R18" i="71"/>
  <c r="R17" i="71"/>
  <c r="R16" i="71"/>
  <c r="R15" i="71"/>
  <c r="R14" i="71"/>
  <c r="R13" i="71"/>
  <c r="R12" i="71"/>
  <c r="R11" i="71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J19" i="67"/>
  <c r="J18" i="67"/>
  <c r="J17" i="67"/>
  <c r="J16" i="67"/>
  <c r="J15" i="67"/>
  <c r="J14" i="67"/>
  <c r="J13" i="67"/>
  <c r="J12" i="67"/>
  <c r="J11" i="67"/>
  <c r="K16" i="66"/>
  <c r="K15" i="66"/>
  <c r="K14" i="66"/>
  <c r="K13" i="66"/>
  <c r="K12" i="66"/>
  <c r="K11" i="66"/>
  <c r="K14" i="65"/>
  <c r="K13" i="65"/>
  <c r="K12" i="65"/>
  <c r="K11" i="65"/>
  <c r="N35" i="64"/>
  <c r="N34" i="64"/>
  <c r="N33" i="64"/>
  <c r="N32" i="64"/>
  <c r="N31" i="64"/>
  <c r="N30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6" i="64"/>
  <c r="N15" i="64"/>
  <c r="N14" i="64"/>
  <c r="N13" i="64"/>
  <c r="N12" i="64"/>
  <c r="N11" i="64"/>
  <c r="M105" i="63"/>
  <c r="M104" i="63"/>
  <c r="M103" i="63"/>
  <c r="M102" i="63"/>
  <c r="M101" i="63"/>
  <c r="M100" i="63"/>
  <c r="M99" i="63"/>
  <c r="M98" i="63"/>
  <c r="M97" i="63"/>
  <c r="M96" i="63"/>
  <c r="M94" i="63"/>
  <c r="M93" i="63"/>
  <c r="M92" i="63"/>
  <c r="M91" i="63"/>
  <c r="M90" i="63"/>
  <c r="M89" i="63"/>
  <c r="M88" i="63"/>
  <c r="M87" i="63"/>
  <c r="M86" i="63"/>
  <c r="M85" i="63"/>
  <c r="M84" i="63"/>
  <c r="M83" i="63"/>
  <c r="M82" i="63"/>
  <c r="M81" i="63"/>
  <c r="M80" i="63"/>
  <c r="M79" i="63"/>
  <c r="M78" i="63"/>
  <c r="M77" i="63"/>
  <c r="M76" i="63"/>
  <c r="M75" i="63"/>
  <c r="M74" i="63"/>
  <c r="M73" i="63"/>
  <c r="M72" i="63"/>
  <c r="M71" i="63"/>
  <c r="M70" i="63"/>
  <c r="M69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40" i="63"/>
  <c r="M39" i="63"/>
  <c r="M38" i="63"/>
  <c r="M37" i="63"/>
  <c r="M36" i="63"/>
  <c r="M35" i="63"/>
  <c r="M34" i="63"/>
  <c r="M33" i="63"/>
  <c r="M31" i="63"/>
  <c r="M30" i="63"/>
  <c r="M29" i="63"/>
  <c r="M28" i="63"/>
  <c r="M27" i="63"/>
  <c r="M26" i="63"/>
  <c r="M25" i="63"/>
  <c r="M24" i="63"/>
  <c r="M23" i="63"/>
  <c r="M22" i="63"/>
  <c r="M21" i="63"/>
  <c r="M20" i="63"/>
  <c r="M18" i="63"/>
  <c r="M17" i="63"/>
  <c r="M16" i="63"/>
  <c r="M15" i="63"/>
  <c r="M14" i="63"/>
  <c r="M13" i="63"/>
  <c r="M12" i="63"/>
  <c r="M11" i="63"/>
  <c r="L97" i="62"/>
  <c r="L112" i="62"/>
  <c r="N112" i="62" s="1"/>
  <c r="L82" i="62"/>
  <c r="N43" i="62"/>
  <c r="N208" i="62"/>
  <c r="N207" i="62"/>
  <c r="N206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5" i="62"/>
  <c r="N184" i="62"/>
  <c r="N183" i="62"/>
  <c r="N182" i="62"/>
  <c r="N181" i="62"/>
  <c r="N180" i="62"/>
  <c r="N178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7" i="62"/>
  <c r="N146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1" i="62"/>
  <c r="N120" i="62"/>
  <c r="N119" i="62"/>
  <c r="N118" i="62"/>
  <c r="N117" i="62"/>
  <c r="N116" i="62"/>
  <c r="N115" i="62"/>
  <c r="N114" i="62"/>
  <c r="N113" i="62"/>
  <c r="N110" i="62"/>
  <c r="N109" i="62"/>
  <c r="N108" i="62"/>
  <c r="N107" i="62"/>
  <c r="N186" i="62"/>
  <c r="N106" i="62"/>
  <c r="N179" i="62"/>
  <c r="N177" i="62"/>
  <c r="N105" i="62"/>
  <c r="N104" i="62"/>
  <c r="N103" i="62"/>
  <c r="N102" i="62"/>
  <c r="N101" i="62"/>
  <c r="N100" i="62"/>
  <c r="N99" i="62"/>
  <c r="N98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2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1" i="62"/>
  <c r="N40" i="62"/>
  <c r="N39" i="62"/>
  <c r="N38" i="62"/>
  <c r="N72" i="62"/>
  <c r="N37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C22" i="88"/>
  <c r="P13" i="68"/>
  <c r="P12" i="68"/>
  <c r="P11" i="68"/>
  <c r="O54" i="61"/>
  <c r="R13" i="61"/>
  <c r="R114" i="61"/>
  <c r="R175" i="61"/>
  <c r="Q114" i="61"/>
  <c r="Q13" i="61"/>
  <c r="L96" i="62" l="1"/>
  <c r="N96" i="62" s="1"/>
  <c r="P68" i="78"/>
  <c r="P61" i="78"/>
  <c r="P57" i="78"/>
  <c r="P53" i="78"/>
  <c r="P49" i="78"/>
  <c r="P45" i="78"/>
  <c r="P41" i="78"/>
  <c r="P37" i="78"/>
  <c r="P33" i="78"/>
  <c r="P29" i="78"/>
  <c r="P25" i="78"/>
  <c r="P20" i="78"/>
  <c r="P16" i="78"/>
  <c r="P64" i="78"/>
  <c r="P60" i="78"/>
  <c r="P56" i="78"/>
  <c r="P52" i="78"/>
  <c r="P48" i="78"/>
  <c r="P44" i="78"/>
  <c r="P40" i="78"/>
  <c r="P36" i="78"/>
  <c r="P32" i="78"/>
  <c r="P28" i="78"/>
  <c r="P24" i="78"/>
  <c r="P19" i="78"/>
  <c r="P15" i="78"/>
  <c r="P10" i="78"/>
  <c r="P63" i="78"/>
  <c r="P59" i="78"/>
  <c r="P55" i="78"/>
  <c r="P51" i="78"/>
  <c r="P47" i="78"/>
  <c r="P43" i="78"/>
  <c r="P39" i="78"/>
  <c r="P35" i="78"/>
  <c r="P31" i="78"/>
  <c r="P27" i="78"/>
  <c r="P23" i="78"/>
  <c r="P18" i="78"/>
  <c r="P14" i="78"/>
  <c r="P66" i="78"/>
  <c r="P62" i="78"/>
  <c r="P58" i="78"/>
  <c r="P54" i="78"/>
  <c r="P50" i="78"/>
  <c r="P46" i="78"/>
  <c r="P42" i="78"/>
  <c r="P38" i="78"/>
  <c r="P34" i="78"/>
  <c r="P30" i="78"/>
  <c r="P26" i="78"/>
  <c r="P21" i="78"/>
  <c r="P17" i="78"/>
  <c r="P13" i="78"/>
  <c r="P12" i="78"/>
  <c r="P67" i="78"/>
  <c r="P11" i="78"/>
  <c r="N97" i="62"/>
  <c r="Q12" i="61"/>
  <c r="Q11" i="61" s="1"/>
  <c r="R12" i="61"/>
  <c r="R11" i="61" s="1"/>
  <c r="T173" i="61" s="1"/>
  <c r="S149" i="61"/>
  <c r="O149" i="61"/>
  <c r="S131" i="61"/>
  <c r="O131" i="61"/>
  <c r="S95" i="61"/>
  <c r="S94" i="61"/>
  <c r="S93" i="61"/>
  <c r="O95" i="61"/>
  <c r="O94" i="61"/>
  <c r="O93" i="61"/>
  <c r="O88" i="61"/>
  <c r="O87" i="61"/>
  <c r="S88" i="61"/>
  <c r="S87" i="61"/>
  <c r="O80" i="61"/>
  <c r="S80" i="61"/>
  <c r="O52" i="61"/>
  <c r="O51" i="61"/>
  <c r="S52" i="61"/>
  <c r="S51" i="61"/>
  <c r="T177" i="61"/>
  <c r="T176" i="61"/>
  <c r="T172" i="61"/>
  <c r="T171" i="61"/>
  <c r="T168" i="61"/>
  <c r="T167" i="61"/>
  <c r="T164" i="61"/>
  <c r="T163" i="61"/>
  <c r="T160" i="61"/>
  <c r="T159" i="61"/>
  <c r="T156" i="61"/>
  <c r="T155" i="61"/>
  <c r="T152" i="61"/>
  <c r="T151" i="61"/>
  <c r="T148" i="61"/>
  <c r="T147" i="61"/>
  <c r="T144" i="61"/>
  <c r="T143" i="61"/>
  <c r="T140" i="61"/>
  <c r="T139" i="61"/>
  <c r="T136" i="61"/>
  <c r="T135" i="61"/>
  <c r="T132" i="61"/>
  <c r="T131" i="61"/>
  <c r="T128" i="61"/>
  <c r="T127" i="61"/>
  <c r="T124" i="61"/>
  <c r="T123" i="61"/>
  <c r="T120" i="61"/>
  <c r="T119" i="61"/>
  <c r="T116" i="61"/>
  <c r="T115" i="61"/>
  <c r="T111" i="61"/>
  <c r="T110" i="61"/>
  <c r="T107" i="61"/>
  <c r="T106" i="61"/>
  <c r="T103" i="61"/>
  <c r="T102" i="61"/>
  <c r="T99" i="61"/>
  <c r="T98" i="61"/>
  <c r="T95" i="61"/>
  <c r="T94" i="61"/>
  <c r="T91" i="61"/>
  <c r="T90" i="61"/>
  <c r="T87" i="61"/>
  <c r="T86" i="61"/>
  <c r="T83" i="61"/>
  <c r="T82" i="61"/>
  <c r="T79" i="61"/>
  <c r="T78" i="61"/>
  <c r="T75" i="61"/>
  <c r="T74" i="61"/>
  <c r="T71" i="61"/>
  <c r="T70" i="61"/>
  <c r="T67" i="61"/>
  <c r="T66" i="61"/>
  <c r="T63" i="61"/>
  <c r="T62" i="61"/>
  <c r="T59" i="61"/>
  <c r="T58" i="61"/>
  <c r="T55" i="61"/>
  <c r="T54" i="61"/>
  <c r="T51" i="61"/>
  <c r="T50" i="61"/>
  <c r="T47" i="61"/>
  <c r="T46" i="61"/>
  <c r="T43" i="61"/>
  <c r="T42" i="61"/>
  <c r="T39" i="61"/>
  <c r="T38" i="61"/>
  <c r="T35" i="61"/>
  <c r="T34" i="61"/>
  <c r="T31" i="61"/>
  <c r="T30" i="61"/>
  <c r="T27" i="61"/>
  <c r="T26" i="61"/>
  <c r="T23" i="61"/>
  <c r="T22" i="61"/>
  <c r="T19" i="61"/>
  <c r="T18" i="61"/>
  <c r="T15" i="61"/>
  <c r="T14" i="61"/>
  <c r="T11" i="61"/>
  <c r="Q49" i="59"/>
  <c r="Q48" i="59"/>
  <c r="Q46" i="59"/>
  <c r="Q45" i="59"/>
  <c r="Q44" i="59"/>
  <c r="Q43" i="59"/>
  <c r="Q42" i="59"/>
  <c r="Q41" i="59"/>
  <c r="Q40" i="59"/>
  <c r="Q39" i="59"/>
  <c r="Q38" i="59"/>
  <c r="Q37" i="59"/>
  <c r="Q36" i="59"/>
  <c r="Q35" i="59"/>
  <c r="Q34" i="59"/>
  <c r="Q33" i="59"/>
  <c r="Q32" i="59"/>
  <c r="Q31" i="59"/>
  <c r="Q29" i="59"/>
  <c r="Q28" i="59"/>
  <c r="Q27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T13" i="61" l="1"/>
  <c r="T17" i="61"/>
  <c r="T21" i="61"/>
  <c r="T25" i="61"/>
  <c r="T29" i="61"/>
  <c r="T33" i="61"/>
  <c r="T37" i="61"/>
  <c r="T41" i="61"/>
  <c r="T45" i="61"/>
  <c r="T49" i="61"/>
  <c r="T53" i="61"/>
  <c r="T57" i="61"/>
  <c r="T61" i="61"/>
  <c r="T65" i="61"/>
  <c r="T69" i="61"/>
  <c r="T73" i="61"/>
  <c r="T77" i="61"/>
  <c r="T81" i="61"/>
  <c r="T85" i="61"/>
  <c r="T89" i="61"/>
  <c r="T93" i="61"/>
  <c r="T97" i="61"/>
  <c r="T101" i="61"/>
  <c r="T105" i="61"/>
  <c r="T109" i="61"/>
  <c r="T114" i="61"/>
  <c r="T118" i="61"/>
  <c r="T122" i="61"/>
  <c r="T126" i="61"/>
  <c r="T130" i="61"/>
  <c r="T134" i="61"/>
  <c r="T138" i="61"/>
  <c r="T142" i="61"/>
  <c r="T146" i="61"/>
  <c r="T150" i="61"/>
  <c r="T154" i="61"/>
  <c r="T158" i="61"/>
  <c r="T162" i="61"/>
  <c r="T166" i="61"/>
  <c r="T170" i="61"/>
  <c r="T175" i="61"/>
  <c r="T12" i="61"/>
  <c r="T16" i="61"/>
  <c r="T20" i="61"/>
  <c r="T24" i="61"/>
  <c r="T28" i="61"/>
  <c r="T32" i="61"/>
  <c r="T36" i="61"/>
  <c r="T40" i="61"/>
  <c r="T44" i="61"/>
  <c r="T48" i="61"/>
  <c r="T52" i="61"/>
  <c r="T56" i="61"/>
  <c r="T60" i="61"/>
  <c r="T64" i="61"/>
  <c r="T68" i="61"/>
  <c r="T72" i="61"/>
  <c r="T76" i="61"/>
  <c r="T80" i="61"/>
  <c r="T84" i="61"/>
  <c r="T88" i="61"/>
  <c r="T92" i="61"/>
  <c r="T96" i="61"/>
  <c r="T100" i="61"/>
  <c r="T104" i="61"/>
  <c r="T108" i="61"/>
  <c r="T112" i="61"/>
  <c r="T117" i="61"/>
  <c r="T121" i="61"/>
  <c r="T125" i="61"/>
  <c r="T129" i="61"/>
  <c r="T133" i="61"/>
  <c r="T137" i="61"/>
  <c r="T141" i="61"/>
  <c r="T145" i="61"/>
  <c r="T149" i="61"/>
  <c r="T153" i="61"/>
  <c r="T157" i="61"/>
  <c r="T161" i="61"/>
  <c r="T165" i="61"/>
  <c r="T169" i="61"/>
  <c r="C35" i="88"/>
  <c r="C34" i="88"/>
  <c r="C33" i="88"/>
  <c r="C31" i="88"/>
  <c r="C29" i="88"/>
  <c r="C28" i="88"/>
  <c r="C27" i="88"/>
  <c r="C26" i="88"/>
  <c r="C24" i="88"/>
  <c r="C21" i="88"/>
  <c r="C20" i="88"/>
  <c r="C19" i="88"/>
  <c r="C18" i="88"/>
  <c r="C17" i="88"/>
  <c r="C16" i="88"/>
  <c r="C15" i="88"/>
  <c r="C13" i="88"/>
  <c r="C23" i="88" l="1"/>
  <c r="C12" i="88"/>
  <c r="C11" i="88"/>
  <c r="C42" i="88" l="1"/>
  <c r="D37" i="88" l="1"/>
  <c r="D38" i="88"/>
  <c r="I13" i="80"/>
  <c r="O15" i="79"/>
  <c r="O11" i="79"/>
  <c r="O12" i="79"/>
  <c r="I12" i="80"/>
  <c r="O18" i="79"/>
  <c r="O14" i="79"/>
  <c r="O10" i="79"/>
  <c r="I11" i="80"/>
  <c r="O17" i="79"/>
  <c r="O13" i="79"/>
  <c r="I10" i="80"/>
  <c r="O16" i="79"/>
  <c r="Q64" i="78"/>
  <c r="Q60" i="78"/>
  <c r="Q56" i="78"/>
  <c r="Q52" i="78"/>
  <c r="Q48" i="78"/>
  <c r="Q44" i="78"/>
  <c r="Q40" i="78"/>
  <c r="Q36" i="78"/>
  <c r="Q32" i="78"/>
  <c r="Q28" i="78"/>
  <c r="Q24" i="78"/>
  <c r="Q19" i="78"/>
  <c r="Q15" i="78"/>
  <c r="Q11" i="78"/>
  <c r="K53" i="76"/>
  <c r="K49" i="76"/>
  <c r="K45" i="76"/>
  <c r="K41" i="76"/>
  <c r="K37" i="76"/>
  <c r="K32" i="76"/>
  <c r="K28" i="76"/>
  <c r="K24" i="76"/>
  <c r="K20" i="76"/>
  <c r="K16" i="76"/>
  <c r="K12" i="76"/>
  <c r="L12" i="74"/>
  <c r="K50" i="73"/>
  <c r="K46" i="73"/>
  <c r="K42" i="73"/>
  <c r="K38" i="73"/>
  <c r="K34" i="73"/>
  <c r="K30" i="73"/>
  <c r="K24" i="73"/>
  <c r="K19" i="73"/>
  <c r="K14" i="73"/>
  <c r="Q68" i="78"/>
  <c r="Q63" i="78"/>
  <c r="Q59" i="78"/>
  <c r="Q55" i="78"/>
  <c r="Q51" i="78"/>
  <c r="Q47" i="78"/>
  <c r="Q43" i="78"/>
  <c r="Q39" i="78"/>
  <c r="Q35" i="78"/>
  <c r="Q31" i="78"/>
  <c r="Q27" i="78"/>
  <c r="Q23" i="78"/>
  <c r="Q18" i="78"/>
  <c r="Q14" i="78"/>
  <c r="Q10" i="78"/>
  <c r="K52" i="76"/>
  <c r="K48" i="76"/>
  <c r="K44" i="76"/>
  <c r="K40" i="76"/>
  <c r="K36" i="76"/>
  <c r="K31" i="76"/>
  <c r="K27" i="76"/>
  <c r="K23" i="76"/>
  <c r="K19" i="76"/>
  <c r="K15" i="76"/>
  <c r="K11" i="76"/>
  <c r="L11" i="74"/>
  <c r="K49" i="73"/>
  <c r="K45" i="73"/>
  <c r="K41" i="73"/>
  <c r="K37" i="73"/>
  <c r="K33" i="73"/>
  <c r="K29" i="73"/>
  <c r="K23" i="73"/>
  <c r="K18" i="73"/>
  <c r="K13" i="73"/>
  <c r="Q67" i="78"/>
  <c r="Q62" i="78"/>
  <c r="Q58" i="78"/>
  <c r="Q54" i="78"/>
  <c r="Q50" i="78"/>
  <c r="Q46" i="78"/>
  <c r="Q42" i="78"/>
  <c r="Q38" i="78"/>
  <c r="Q34" i="78"/>
  <c r="Q30" i="78"/>
  <c r="Q26" i="78"/>
  <c r="Q57" i="78"/>
  <c r="Q41" i="78"/>
  <c r="Q25" i="78"/>
  <c r="Q16" i="78"/>
  <c r="K55" i="76"/>
  <c r="K46" i="76"/>
  <c r="K38" i="76"/>
  <c r="K29" i="76"/>
  <c r="K21" i="76"/>
  <c r="K13" i="76"/>
  <c r="K51" i="73"/>
  <c r="K43" i="73"/>
  <c r="K35" i="73"/>
  <c r="K26" i="73"/>
  <c r="K16" i="73"/>
  <c r="Q66" i="78"/>
  <c r="Q53" i="78"/>
  <c r="Q37" i="78"/>
  <c r="Q21" i="78"/>
  <c r="Q13" i="78"/>
  <c r="K51" i="76"/>
  <c r="K43" i="76"/>
  <c r="K35" i="76"/>
  <c r="K26" i="76"/>
  <c r="K18" i="76"/>
  <c r="K48" i="73"/>
  <c r="K40" i="73"/>
  <c r="K32" i="73"/>
  <c r="K21" i="73"/>
  <c r="K12" i="73"/>
  <c r="Q49" i="78"/>
  <c r="Q33" i="78"/>
  <c r="Q20" i="78"/>
  <c r="Q12" i="78"/>
  <c r="K50" i="76"/>
  <c r="K42" i="76"/>
  <c r="K33" i="76"/>
  <c r="K25" i="76"/>
  <c r="K17" i="76"/>
  <c r="L13" i="74"/>
  <c r="K47" i="73"/>
  <c r="K39" i="73"/>
  <c r="K31" i="73"/>
  <c r="K20" i="73"/>
  <c r="K11" i="73"/>
  <c r="Q61" i="78"/>
  <c r="Q45" i="78"/>
  <c r="Q29" i="78"/>
  <c r="Q17" i="78"/>
  <c r="K56" i="76"/>
  <c r="K47" i="76"/>
  <c r="K39" i="76"/>
  <c r="K30" i="76"/>
  <c r="K22" i="76"/>
  <c r="K14" i="76"/>
  <c r="K44" i="73"/>
  <c r="K36" i="73"/>
  <c r="K27" i="73"/>
  <c r="K17" i="73"/>
  <c r="M18" i="72"/>
  <c r="M14" i="72"/>
  <c r="M17" i="72"/>
  <c r="M20" i="72"/>
  <c r="M19" i="72"/>
  <c r="M15" i="72"/>
  <c r="M11" i="72"/>
  <c r="M13" i="72"/>
  <c r="M16" i="72"/>
  <c r="M12" i="72"/>
  <c r="S27" i="71"/>
  <c r="S22" i="71"/>
  <c r="S17" i="71"/>
  <c r="S13" i="71"/>
  <c r="P49" i="69"/>
  <c r="P45" i="69"/>
  <c r="P41" i="69"/>
  <c r="P37" i="69"/>
  <c r="P33" i="69"/>
  <c r="P29" i="69"/>
  <c r="P25" i="69"/>
  <c r="P21" i="69"/>
  <c r="P17" i="69"/>
  <c r="P13" i="69"/>
  <c r="K16" i="67"/>
  <c r="K12" i="67"/>
  <c r="L16" i="66"/>
  <c r="L12" i="66"/>
  <c r="L13" i="65"/>
  <c r="O34" i="64"/>
  <c r="O30" i="64"/>
  <c r="O26" i="64"/>
  <c r="O22" i="64"/>
  <c r="O18" i="64"/>
  <c r="O13" i="64"/>
  <c r="N103" i="63"/>
  <c r="N99" i="63"/>
  <c r="N94" i="63"/>
  <c r="N90" i="63"/>
  <c r="N86" i="63"/>
  <c r="N82" i="63"/>
  <c r="N78" i="63"/>
  <c r="N74" i="63"/>
  <c r="N70" i="63"/>
  <c r="N66" i="63"/>
  <c r="N62" i="63"/>
  <c r="N58" i="63"/>
  <c r="N54" i="63"/>
  <c r="N50" i="63"/>
  <c r="N46" i="63"/>
  <c r="N42" i="63"/>
  <c r="N38" i="63"/>
  <c r="N34" i="63"/>
  <c r="N29" i="63"/>
  <c r="N25" i="63"/>
  <c r="N21" i="63"/>
  <c r="N16" i="63"/>
  <c r="N12" i="63"/>
  <c r="S25" i="71"/>
  <c r="S21" i="71"/>
  <c r="S16" i="71"/>
  <c r="S12" i="71"/>
  <c r="P48" i="69"/>
  <c r="P44" i="69"/>
  <c r="P40" i="69"/>
  <c r="P36" i="69"/>
  <c r="P32" i="69"/>
  <c r="P28" i="69"/>
  <c r="P24" i="69"/>
  <c r="P20" i="69"/>
  <c r="P16" i="69"/>
  <c r="P12" i="69"/>
  <c r="K19" i="67"/>
  <c r="K15" i="67"/>
  <c r="K11" i="67"/>
  <c r="L15" i="66"/>
  <c r="L11" i="66"/>
  <c r="L12" i="65"/>
  <c r="O33" i="64"/>
  <c r="O29" i="64"/>
  <c r="O25" i="64"/>
  <c r="O21" i="64"/>
  <c r="O16" i="64"/>
  <c r="O12" i="64"/>
  <c r="N102" i="63"/>
  <c r="N98" i="63"/>
  <c r="N93" i="63"/>
  <c r="N89" i="63"/>
  <c r="N85" i="63"/>
  <c r="N81" i="63"/>
  <c r="N77" i="63"/>
  <c r="N73" i="63"/>
  <c r="N69" i="63"/>
  <c r="N65" i="63"/>
  <c r="N61" i="63"/>
  <c r="S24" i="71"/>
  <c r="S15" i="71"/>
  <c r="P47" i="69"/>
  <c r="P39" i="69"/>
  <c r="P31" i="69"/>
  <c r="P23" i="69"/>
  <c r="P15" i="69"/>
  <c r="K13" i="67"/>
  <c r="L13" i="66"/>
  <c r="O35" i="64"/>
  <c r="O27" i="64"/>
  <c r="O19" i="64"/>
  <c r="N104" i="63"/>
  <c r="N96" i="63"/>
  <c r="N87" i="63"/>
  <c r="N79" i="63"/>
  <c r="N71" i="63"/>
  <c r="N63" i="63"/>
  <c r="N56" i="63"/>
  <c r="N51" i="63"/>
  <c r="N45" i="63"/>
  <c r="N40" i="63"/>
  <c r="N35" i="63"/>
  <c r="N28" i="63"/>
  <c r="N23" i="63"/>
  <c r="N17" i="63"/>
  <c r="N11" i="63"/>
  <c r="S23" i="71"/>
  <c r="S14" i="71"/>
  <c r="P46" i="69"/>
  <c r="P38" i="69"/>
  <c r="P30" i="69"/>
  <c r="P22" i="69"/>
  <c r="P14" i="69"/>
  <c r="K18" i="67"/>
  <c r="O32" i="64"/>
  <c r="O24" i="64"/>
  <c r="O15" i="64"/>
  <c r="N101" i="63"/>
  <c r="N92" i="63"/>
  <c r="N84" i="63"/>
  <c r="N76" i="63"/>
  <c r="N68" i="63"/>
  <c r="N60" i="63"/>
  <c r="N55" i="63"/>
  <c r="N49" i="63"/>
  <c r="N44" i="63"/>
  <c r="N39" i="63"/>
  <c r="N33" i="63"/>
  <c r="N27" i="63"/>
  <c r="N22" i="63"/>
  <c r="N15" i="63"/>
  <c r="S29" i="71"/>
  <c r="S19" i="71"/>
  <c r="S11" i="71"/>
  <c r="P43" i="69"/>
  <c r="P35" i="69"/>
  <c r="P27" i="69"/>
  <c r="P19" i="69"/>
  <c r="P11" i="69"/>
  <c r="K17" i="67"/>
  <c r="L14" i="65"/>
  <c r="O31" i="64"/>
  <c r="O23" i="64"/>
  <c r="O14" i="64"/>
  <c r="N100" i="63"/>
  <c r="N91" i="63"/>
  <c r="N83" i="63"/>
  <c r="N75" i="63"/>
  <c r="N67" i="63"/>
  <c r="N59" i="63"/>
  <c r="N53" i="63"/>
  <c r="N48" i="63"/>
  <c r="N43" i="63"/>
  <c r="N37" i="63"/>
  <c r="N31" i="63"/>
  <c r="N26" i="63"/>
  <c r="N20" i="63"/>
  <c r="N14" i="63"/>
  <c r="S28" i="71"/>
  <c r="S18" i="71"/>
  <c r="P50" i="69"/>
  <c r="P42" i="69"/>
  <c r="P34" i="69"/>
  <c r="P26" i="69"/>
  <c r="P18" i="69"/>
  <c r="K14" i="67"/>
  <c r="L14" i="66"/>
  <c r="L11" i="65"/>
  <c r="O28" i="64"/>
  <c r="O20" i="64"/>
  <c r="O11" i="64"/>
  <c r="N105" i="63"/>
  <c r="N97" i="63"/>
  <c r="N88" i="63"/>
  <c r="N80" i="63"/>
  <c r="N72" i="63"/>
  <c r="N64" i="63"/>
  <c r="N57" i="63"/>
  <c r="N52" i="63"/>
  <c r="N47" i="63"/>
  <c r="N41" i="63"/>
  <c r="N36" i="63"/>
  <c r="N30" i="63"/>
  <c r="N24" i="63"/>
  <c r="N18" i="63"/>
  <c r="N13" i="63"/>
  <c r="O208" i="62"/>
  <c r="O204" i="62"/>
  <c r="O200" i="62"/>
  <c r="O196" i="62"/>
  <c r="O192" i="62"/>
  <c r="O188" i="62"/>
  <c r="O183" i="62"/>
  <c r="O178" i="62"/>
  <c r="O173" i="62"/>
  <c r="O169" i="62"/>
  <c r="O165" i="62"/>
  <c r="O161" i="62"/>
  <c r="O157" i="62"/>
  <c r="O153" i="62"/>
  <c r="O149" i="62"/>
  <c r="O145" i="62"/>
  <c r="O141" i="62"/>
  <c r="O137" i="62"/>
  <c r="O133" i="62"/>
  <c r="O129" i="62"/>
  <c r="O125" i="62"/>
  <c r="O121" i="62"/>
  <c r="O117" i="62"/>
  <c r="O113" i="62"/>
  <c r="O108" i="62"/>
  <c r="O179" i="62"/>
  <c r="O103" i="62"/>
  <c r="O99" i="62"/>
  <c r="O94" i="62"/>
  <c r="O90" i="62"/>
  <c r="O86" i="62"/>
  <c r="O82" i="62"/>
  <c r="O77" i="62"/>
  <c r="O73" i="62"/>
  <c r="O67" i="62"/>
  <c r="O63" i="62"/>
  <c r="O59" i="62"/>
  <c r="O55" i="62"/>
  <c r="O51" i="62"/>
  <c r="O47" i="62"/>
  <c r="O43" i="62"/>
  <c r="O38" i="62"/>
  <c r="O35" i="62"/>
  <c r="O32" i="62"/>
  <c r="O28" i="62"/>
  <c r="O24" i="62"/>
  <c r="O20" i="62"/>
  <c r="O16" i="62"/>
  <c r="O12" i="62"/>
  <c r="O203" i="62"/>
  <c r="O199" i="62"/>
  <c r="O191" i="62"/>
  <c r="O182" i="62"/>
  <c r="O172" i="62"/>
  <c r="O164" i="62"/>
  <c r="O160" i="62"/>
  <c r="O152" i="62"/>
  <c r="O144" i="62"/>
  <c r="O136" i="62"/>
  <c r="O128" i="62"/>
  <c r="O120" i="62"/>
  <c r="O112" i="62"/>
  <c r="O177" i="62"/>
  <c r="O98" i="62"/>
  <c r="O85" i="62"/>
  <c r="O76" i="62"/>
  <c r="O66" i="62"/>
  <c r="O62" i="62"/>
  <c r="O54" i="62"/>
  <c r="O41" i="62"/>
  <c r="O69" i="62"/>
  <c r="O27" i="62"/>
  <c r="O23" i="62"/>
  <c r="O11" i="62"/>
  <c r="O202" i="62"/>
  <c r="O194" i="62"/>
  <c r="O185" i="62"/>
  <c r="O181" i="62"/>
  <c r="O171" i="62"/>
  <c r="O159" i="62"/>
  <c r="O151" i="62"/>
  <c r="O139" i="62"/>
  <c r="O135" i="62"/>
  <c r="O127" i="62"/>
  <c r="O119" i="62"/>
  <c r="O205" i="62"/>
  <c r="O201" i="62"/>
  <c r="O197" i="62"/>
  <c r="O193" i="62"/>
  <c r="O189" i="62"/>
  <c r="O184" i="62"/>
  <c r="O180" i="62"/>
  <c r="O174" i="62"/>
  <c r="O170" i="62"/>
  <c r="O166" i="62"/>
  <c r="O162" i="62"/>
  <c r="O158" i="62"/>
  <c r="O154" i="62"/>
  <c r="O150" i="62"/>
  <c r="O146" i="62"/>
  <c r="O142" i="62"/>
  <c r="O138" i="62"/>
  <c r="O134" i="62"/>
  <c r="O130" i="62"/>
  <c r="O126" i="62"/>
  <c r="O122" i="62"/>
  <c r="O118" i="62"/>
  <c r="O114" i="62"/>
  <c r="O109" i="62"/>
  <c r="O106" i="62"/>
  <c r="O104" i="62"/>
  <c r="O100" i="62"/>
  <c r="O96" i="62"/>
  <c r="O91" i="62"/>
  <c r="O87" i="62"/>
  <c r="O83" i="62"/>
  <c r="O78" i="62"/>
  <c r="O74" i="62"/>
  <c r="O68" i="62"/>
  <c r="O64" i="62"/>
  <c r="O60" i="62"/>
  <c r="O56" i="62"/>
  <c r="O52" i="62"/>
  <c r="O48" i="62"/>
  <c r="O44" i="62"/>
  <c r="O39" i="62"/>
  <c r="O36" i="62"/>
  <c r="O33" i="62"/>
  <c r="O29" i="62"/>
  <c r="O25" i="62"/>
  <c r="O21" i="62"/>
  <c r="O17" i="62"/>
  <c r="O13" i="62"/>
  <c r="O207" i="62"/>
  <c r="O195" i="62"/>
  <c r="O187" i="62"/>
  <c r="O176" i="62"/>
  <c r="O168" i="62"/>
  <c r="O156" i="62"/>
  <c r="O148" i="62"/>
  <c r="O140" i="62"/>
  <c r="O132" i="62"/>
  <c r="O124" i="62"/>
  <c r="O116" i="62"/>
  <c r="O107" i="62"/>
  <c r="O102" i="62"/>
  <c r="O93" i="62"/>
  <c r="O89" i="62"/>
  <c r="O80" i="62"/>
  <c r="O71" i="62"/>
  <c r="O58" i="62"/>
  <c r="O50" i="62"/>
  <c r="O46" i="62"/>
  <c r="O72" i="62"/>
  <c r="O31" i="62"/>
  <c r="O19" i="62"/>
  <c r="O15" i="62"/>
  <c r="O206" i="62"/>
  <c r="O198" i="62"/>
  <c r="O190" i="62"/>
  <c r="O175" i="62"/>
  <c r="O167" i="62"/>
  <c r="O163" i="62"/>
  <c r="O155" i="62"/>
  <c r="O147" i="62"/>
  <c r="O143" i="62"/>
  <c r="O131" i="62"/>
  <c r="O123" i="62"/>
  <c r="O115" i="62"/>
  <c r="O110" i="62"/>
  <c r="O97" i="62"/>
  <c r="O79" i="62"/>
  <c r="O61" i="62"/>
  <c r="O45" i="62"/>
  <c r="O30" i="62"/>
  <c r="O14" i="62"/>
  <c r="O186" i="62"/>
  <c r="O75" i="62"/>
  <c r="O57" i="62"/>
  <c r="O26" i="62"/>
  <c r="O88" i="62"/>
  <c r="O70" i="62"/>
  <c r="O37" i="62"/>
  <c r="O101" i="62"/>
  <c r="O84" i="62"/>
  <c r="O65" i="62"/>
  <c r="O49" i="62"/>
  <c r="O34" i="62"/>
  <c r="O18" i="62"/>
  <c r="O92" i="62"/>
  <c r="O40" i="62"/>
  <c r="O105" i="62"/>
  <c r="O53" i="62"/>
  <c r="O22" i="62"/>
  <c r="Q13" i="68"/>
  <c r="Q12" i="68"/>
  <c r="Q11" i="68"/>
  <c r="D12" i="88"/>
  <c r="U176" i="61"/>
  <c r="U171" i="61"/>
  <c r="U167" i="61"/>
  <c r="U163" i="61"/>
  <c r="U159" i="61"/>
  <c r="U155" i="61"/>
  <c r="U151" i="61"/>
  <c r="U147" i="61"/>
  <c r="U143" i="61"/>
  <c r="U139" i="61"/>
  <c r="U135" i="61"/>
  <c r="U131" i="61"/>
  <c r="U127" i="61"/>
  <c r="U123" i="61"/>
  <c r="U119" i="61"/>
  <c r="U115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U11" i="61"/>
  <c r="R45" i="59"/>
  <c r="R41" i="59"/>
  <c r="R37" i="59"/>
  <c r="R33" i="59"/>
  <c r="R28" i="59"/>
  <c r="R23" i="59"/>
  <c r="R19" i="59"/>
  <c r="R15" i="59"/>
  <c r="R11" i="59"/>
  <c r="U170" i="61"/>
  <c r="U162" i="61"/>
  <c r="U154" i="61"/>
  <c r="U142" i="61"/>
  <c r="U134" i="61"/>
  <c r="U126" i="61"/>
  <c r="U118" i="61"/>
  <c r="U109" i="61"/>
  <c r="U101" i="61"/>
  <c r="U93" i="61"/>
  <c r="U85" i="61"/>
  <c r="U77" i="61"/>
  <c r="U69" i="61"/>
  <c r="U65" i="61"/>
  <c r="U53" i="61"/>
  <c r="U45" i="61"/>
  <c r="U37" i="61"/>
  <c r="U29" i="61"/>
  <c r="U25" i="61"/>
  <c r="U17" i="61"/>
  <c r="R44" i="59"/>
  <c r="R36" i="59"/>
  <c r="R27" i="59"/>
  <c r="R18" i="59"/>
  <c r="U173" i="61"/>
  <c r="U165" i="61"/>
  <c r="U153" i="61"/>
  <c r="U149" i="61"/>
  <c r="U141" i="61"/>
  <c r="U137" i="61"/>
  <c r="U129" i="61"/>
  <c r="U125" i="61"/>
  <c r="U117" i="61"/>
  <c r="U108" i="61"/>
  <c r="U177" i="61"/>
  <c r="U172" i="61"/>
  <c r="U168" i="61"/>
  <c r="U164" i="61"/>
  <c r="U160" i="61"/>
  <c r="U156" i="61"/>
  <c r="U152" i="61"/>
  <c r="U148" i="61"/>
  <c r="U144" i="61"/>
  <c r="U140" i="61"/>
  <c r="U136" i="61"/>
  <c r="U132" i="61"/>
  <c r="U128" i="61"/>
  <c r="U124" i="61"/>
  <c r="U120" i="61"/>
  <c r="U116" i="61"/>
  <c r="U111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2" i="61"/>
  <c r="R46" i="59"/>
  <c r="R42" i="59"/>
  <c r="R38" i="59"/>
  <c r="R34" i="59"/>
  <c r="R29" i="59"/>
  <c r="R24" i="59"/>
  <c r="R20" i="59"/>
  <c r="R16" i="59"/>
  <c r="R12" i="59"/>
  <c r="U175" i="61"/>
  <c r="U166" i="61"/>
  <c r="U158" i="61"/>
  <c r="U150" i="61"/>
  <c r="U146" i="61"/>
  <c r="U138" i="61"/>
  <c r="U130" i="61"/>
  <c r="U122" i="61"/>
  <c r="U114" i="61"/>
  <c r="U105" i="61"/>
  <c r="U97" i="61"/>
  <c r="U89" i="61"/>
  <c r="U81" i="61"/>
  <c r="U73" i="61"/>
  <c r="U61" i="61"/>
  <c r="U57" i="61"/>
  <c r="U49" i="61"/>
  <c r="U41" i="61"/>
  <c r="U33" i="61"/>
  <c r="U21" i="61"/>
  <c r="R49" i="59"/>
  <c r="R40" i="59"/>
  <c r="R32" i="59"/>
  <c r="R22" i="59"/>
  <c r="R14" i="59"/>
  <c r="U169" i="61"/>
  <c r="U161" i="61"/>
  <c r="U157" i="61"/>
  <c r="U145" i="61"/>
  <c r="U133" i="61"/>
  <c r="U121" i="61"/>
  <c r="U112" i="61"/>
  <c r="U104" i="61"/>
  <c r="U96" i="61"/>
  <c r="U80" i="61"/>
  <c r="U64" i="61"/>
  <c r="U48" i="61"/>
  <c r="U32" i="61"/>
  <c r="U16" i="61"/>
  <c r="R39" i="59"/>
  <c r="R21" i="59"/>
  <c r="U92" i="61"/>
  <c r="U44" i="61"/>
  <c r="U13" i="61"/>
  <c r="R17" i="59"/>
  <c r="U72" i="61"/>
  <c r="U40" i="61"/>
  <c r="U24" i="61"/>
  <c r="R31" i="59"/>
  <c r="U100" i="61"/>
  <c r="U84" i="61"/>
  <c r="U68" i="61"/>
  <c r="U52" i="61"/>
  <c r="U36" i="61"/>
  <c r="U20" i="61"/>
  <c r="R43" i="59"/>
  <c r="R25" i="59"/>
  <c r="U76" i="61"/>
  <c r="U60" i="61"/>
  <c r="U28" i="61"/>
  <c r="R35" i="59"/>
  <c r="U88" i="61"/>
  <c r="U56" i="61"/>
  <c r="R48" i="59"/>
  <c r="R13" i="59"/>
  <c r="D10" i="88"/>
  <c r="D42" i="88"/>
  <c r="D33" i="88"/>
  <c r="D27" i="88"/>
  <c r="D21" i="88"/>
  <c r="D17" i="88"/>
  <c r="D31" i="88"/>
  <c r="D26" i="88"/>
  <c r="D20" i="88"/>
  <c r="D16" i="88"/>
  <c r="D35" i="88"/>
  <c r="D29" i="88"/>
  <c r="D24" i="88"/>
  <c r="D19" i="88"/>
  <c r="D15" i="88"/>
  <c r="D34" i="88"/>
  <c r="D28" i="88"/>
  <c r="D23" i="88"/>
  <c r="D18" i="88"/>
  <c r="D13" i="88"/>
  <c r="D11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0">
    <s v="Migdal Hashkaot Neches Boded"/>
    <s v="{[Time].[Hie Time].[Yom].&amp;[20180930]}"/>
    <s v="{[Medida].[Medida].&amp;[2]}"/>
    <s v="{[Keren].[Keren].[All]}"/>
    <s v="{[Cheshbon KM].[Hie Peilut].[Peilut 7].&amp;[Kod_Peilut_L7_397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29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3" si="19">
        <n x="1" s="1"/>
        <n x="17"/>
        <n x="18"/>
      </t>
    </mdx>
    <mdx n="0" f="v">
      <t c="3" si="19">
        <n x="1" s="1"/>
        <n x="20"/>
        <n x="18"/>
      </t>
    </mdx>
    <mdx n="0" f="v">
      <t c="3" si="19">
        <n x="1" s="1"/>
        <n x="21"/>
        <n x="18"/>
      </t>
    </mdx>
    <mdx n="0" f="v">
      <t c="3" si="19">
        <n x="1" s="1"/>
        <n x="22"/>
        <n x="18"/>
      </t>
    </mdx>
    <mdx n="0" f="v">
      <t c="3" si="19">
        <n x="1" s="1"/>
        <n x="23"/>
        <n x="18"/>
      </t>
    </mdx>
    <mdx n="0" f="v">
      <t c="3" si="19">
        <n x="1" s="1"/>
        <n x="24"/>
        <n x="18"/>
      </t>
    </mdx>
    <mdx n="0" f="v">
      <t c="3" si="19">
        <n x="1" s="1"/>
        <n x="25"/>
        <n x="18"/>
      </t>
    </mdx>
    <mdx n="0" f="v">
      <t c="3" si="19">
        <n x="1" s="1"/>
        <n x="26"/>
        <n x="18"/>
      </t>
    </mdx>
    <mdx n="0" f="v">
      <t c="3" si="19">
        <n x="1" s="1"/>
        <n x="27"/>
        <n x="18"/>
      </t>
    </mdx>
    <mdx n="0" f="v">
      <t c="3" si="19">
        <n x="1" s="1"/>
        <n x="28"/>
        <n x="18"/>
      </t>
    </mdx>
    <mdx n="0" f="v">
      <t c="3" si="19">
        <n x="1" s="1"/>
        <n x="29"/>
        <n x="18"/>
      </t>
    </mdx>
  </mdxMetadata>
  <valueMetadata count="2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</valueMetadata>
</metadata>
</file>

<file path=xl/sharedStrings.xml><?xml version="1.0" encoding="utf-8"?>
<sst xmlns="http://schemas.openxmlformats.org/spreadsheetml/2006/main" count="6156" uniqueCount="1795">
  <si>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</si>
  <si>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</si>
  <si>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</si>
  <si>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</si>
  <si>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</si>
  <si>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</si>
  <si>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</si>
  <si>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</si>
  <si>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</si>
  <si>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</si>
  <si>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</si>
  <si>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</si>
  <si>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</si>
  <si>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</si>
  <si>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</si>
  <si>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</si>
  <si>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</si>
  <si>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</si>
  <si>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</si>
  <si>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</si>
  <si>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</si>
  <si>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</si>
  <si>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</si>
  <si>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</si>
  <si>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</si>
  <si>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</si>
  <si>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</si>
  <si>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</si>
  <si>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</si>
  <si>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</si>
  <si>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</si>
  <si>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</si>
  <si>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</si>
  <si>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</si>
  <si>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</si>
  <si>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</si>
  <si>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</si>
  <si>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</si>
  <si>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</si>
  <si>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</si>
  <si>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</si>
  <si>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</si>
  <si>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</si>
  <si>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</si>
  <si>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</si>
  <si>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</si>
  <si>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</si>
  <si>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</si>
  <si>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</si>
  <si>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</si>
  <si>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</si>
  <si>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</si>
  <si>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</si>
  <si>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</si>
  <si>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</si>
  <si>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</si>
  <si>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</si>
  <si>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</si>
  <si>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</si>
  <si>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</si>
  <si>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</si>
  <si>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</si>
  <si>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</si>
  <si>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</si>
  <si>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</si>
  <si>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</si>
  <si>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</si>
  <si>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</si>
  <si>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</si>
  <si>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</si>
  <si>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</si>
  <si>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</si>
  <si>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</si>
  <si>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</si>
  <si>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</si>
  <si>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</si>
  <si>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</si>
  <si>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</si>
  <si>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</si>
  <si>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</si>
  <si>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</si>
  <si>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</si>
  <si>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</si>
  <si>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</si>
  <si>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</si>
  <si>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</si>
  <si>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</si>
  <si>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</si>
  <si>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</si>
  <si>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</si>
  <si>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</si>
  <si>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</si>
  <si>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</si>
  <si>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</si>
  <si>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</si>
  <si>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</si>
  <si>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</si>
  <si>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</si>
  <si>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</si>
  <si>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</si>
  <si>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</si>
  <si>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</si>
  <si>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</si>
  <si>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</si>
  <si>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</si>
  <si>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</si>
  <si>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</si>
  <si>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</si>
  <si>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</si>
  <si>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</si>
  <si>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</si>
  <si>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</si>
  <si>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</si>
  <si>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</si>
  <si>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</si>
  <si>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</si>
  <si>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</si>
  <si>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</si>
  <si>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</si>
  <si>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</si>
  <si>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</si>
  <si>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</si>
  <si>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</si>
  <si>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</si>
  <si>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</si>
  <si>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</si>
  <si>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</si>
  <si>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</si>
  <si>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</si>
  <si>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</si>
  <si>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</si>
  <si>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</si>
  <si>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</si>
  <si>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</si>
  <si>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</si>
  <si>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</si>
  <si>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</si>
  <si>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</si>
  <si>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</si>
  <si>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</si>
  <si>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</si>
  <si>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</si>
  <si>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</si>
  <si>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</si>
  <si>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</si>
  <si>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</si>
  <si>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</si>
  <si>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</si>
  <si>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</si>
  <si>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</si>
  <si>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</si>
  <si>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</si>
  <si>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</si>
  <si>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</si>
  <si>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</si>
  <si>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</si>
  <si>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</si>
  <si>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</si>
  <si>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</si>
  <si>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</si>
  <si>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</si>
  <si>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</si>
  <si>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</si>
  <si>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</si>
  <si>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</si>
  <si>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</si>
  <si>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</si>
  <si>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</si>
  <si>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</si>
  <si>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</si>
  <si>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</si>
  <si>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</si>
  <si>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</si>
  <si>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</si>
  <si>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</si>
  <si>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</si>
  <si>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</si>
  <si>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</si>
  <si>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</si>
  <si>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</si>
  <si>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</si>
  <si>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</si>
  <si>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</si>
  <si>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</si>
  <si>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</si>
  <si>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</si>
  <si>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</si>
  <si>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</si>
  <si>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</si>
  <si>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</si>
  <si>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</si>
  <si>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</si>
  <si>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</si>
  <si>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</si>
  <si>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</si>
  <si>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</si>
  <si>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</si>
  <si>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</si>
  <si>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</si>
  <si>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</si>
  <si>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</si>
  <si>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</si>
  <si>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</si>
  <si>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</si>
  <si>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</si>
  <si>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</si>
  <si>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</si>
  <si>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</si>
  <si>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</si>
  <si>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</si>
  <si>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</si>
  <si>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</si>
  <si>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</si>
  <si>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</si>
  <si>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</si>
  <si>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</si>
  <si>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</si>
  <si>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</si>
  <si>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</si>
  <si>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</si>
  <si>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</si>
  <si>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</si>
  <si>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</si>
  <si>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</si>
  <si>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</si>
  <si>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</si>
  <si>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</si>
  <si>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</si>
  <si>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</si>
  <si>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</si>
  <si>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</si>
  <si>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</si>
  <si>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</si>
  <si>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</si>
  <si>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</si>
  <si>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</si>
  <si>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</si>
  <si>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</si>
  <si>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</si>
  <si>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</si>
  <si>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</si>
  <si>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</si>
  <si>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</si>
  <si>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</si>
  <si>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</si>
  <si>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</si>
  <si>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</si>
  <si>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</si>
  <si>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</si>
  <si>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</si>
  <si>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</si>
  <si>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</si>
  <si>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</si>
  <si>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</si>
  <si>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</si>
  <si>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</si>
  <si>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</si>
  <si>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</si>
  <si>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</si>
  <si>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</si>
  <si>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</si>
  <si>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</si>
  <si>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</si>
  <si>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</si>
  <si>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</si>
  <si>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</si>
  <si>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</si>
  <si>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</si>
  <si>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>מקפת אישית - אפיק השקעות עד גיל 50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</si>
  <si>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</si>
  <si>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</si>
  <si>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</si>
  <si>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</si>
  <si>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</si>
  <si>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</si>
  <si>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</si>
  <si>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</si>
  <si>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</si>
  <si>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</si>
  <si>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</si>
  <si>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</si>
  <si>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</si>
  <si>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</si>
  <si>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</si>
  <si>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</si>
  <si>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</si>
  <si>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</si>
  <si>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</si>
  <si>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</si>
  <si>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</si>
  <si>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</si>
  <si>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</si>
  <si>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מקמ 419</t>
  </si>
  <si>
    <t>8190415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</si>
  <si>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</si>
  <si>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</si>
  <si>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</si>
  <si>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</si>
  <si>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</si>
  <si>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</si>
  <si>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</si>
  <si>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</si>
  <si>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</si>
  <si>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</si>
  <si>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</si>
  <si>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</si>
  <si>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</si>
  <si>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</si>
  <si>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</si>
  <si>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</si>
  <si>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</si>
  <si>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</si>
  <si>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</si>
  <si>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</si>
  <si>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</si>
  <si>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</si>
  <si>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</si>
  <si>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</si>
  <si>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</si>
  <si>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</si>
  <si>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</si>
  <si>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</si>
  <si>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</si>
  <si>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</si>
  <si>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 משתנה 1121</t>
  </si>
  <si>
    <t>1127646</t>
  </si>
  <si>
    <t>אלה פקדונות אגח ב</t>
  </si>
  <si>
    <t>1142215</t>
  </si>
  <si>
    <t>מגמה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</si>
  <si>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</si>
  <si>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</si>
  <si>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</si>
  <si>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</si>
  <si>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</si>
  <si>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</si>
  <si>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</si>
  <si>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</si>
  <si>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</si>
  <si>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</si>
  <si>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</si>
  <si>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</si>
  <si>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</si>
  <si>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</si>
  <si>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</si>
  <si>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</si>
  <si>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</si>
  <si>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</si>
  <si>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</si>
  <si>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</si>
  <si>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</si>
  <si>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</si>
  <si>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</si>
  <si>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</si>
  <si>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</si>
  <si>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</si>
  <si>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</si>
  <si>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</si>
  <si>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</si>
  <si>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</si>
  <si>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</si>
  <si>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</si>
  <si>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</si>
  <si>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</si>
  <si>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</si>
  <si>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</si>
  <si>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</si>
  <si>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</si>
  <si>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</si>
  <si>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</si>
  <si>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</si>
  <si>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</si>
  <si>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ד</t>
  </si>
  <si>
    <t>1138650</t>
  </si>
  <si>
    <t>510960719</t>
  </si>
  <si>
    <t>נדלן ובינוי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</si>
  <si>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</si>
  <si>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</si>
  <si>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</si>
  <si>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</si>
  <si>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</si>
  <si>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</si>
  <si>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</si>
  <si>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</si>
  <si>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</si>
  <si>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</si>
  <si>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</si>
  <si>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</si>
  <si>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</si>
  <si>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</si>
  <si>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</si>
  <si>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</si>
  <si>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</si>
  <si>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</si>
  <si>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</si>
  <si>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</si>
  <si>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</si>
  <si>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</si>
  <si>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</si>
  <si>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</si>
  <si>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</si>
  <si>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</si>
  <si>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</si>
  <si>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</si>
  <si>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</si>
  <si>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</si>
  <si>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</si>
  <si>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</si>
  <si>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גב ים     ו*</t>
  </si>
  <si>
    <t>7590128</t>
  </si>
  <si>
    <t>520001736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</si>
  <si>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</si>
  <si>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</si>
  <si>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</si>
  <si>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</si>
  <si>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</si>
  <si>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</si>
  <si>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</si>
  <si>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</si>
  <si>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</si>
  <si>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</si>
  <si>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</si>
  <si>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</si>
  <si>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</si>
  <si>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</si>
  <si>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</si>
  <si>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</si>
  <si>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</si>
  <si>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</si>
  <si>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</si>
  <si>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</si>
  <si>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</si>
  <si>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</si>
  <si>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אגח טז*</t>
  </si>
  <si>
    <t>3230265</t>
  </si>
  <si>
    <t>520037789</t>
  </si>
  <si>
    <t>מליסרון אגח י*</t>
  </si>
  <si>
    <t>3230190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</si>
  <si>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</si>
  <si>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</si>
  <si>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</si>
  <si>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</si>
  <si>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</si>
  <si>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</si>
  <si>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</si>
  <si>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</si>
  <si>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</si>
  <si>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</si>
  <si>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</si>
  <si>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</si>
  <si>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</si>
  <si>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</si>
  <si>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</si>
  <si>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</si>
  <si>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</si>
  <si>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</si>
  <si>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</si>
  <si>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</si>
  <si>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</si>
  <si>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</si>
  <si>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</si>
  <si>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</si>
  <si>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</si>
  <si>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</si>
  <si>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</si>
  <si>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</si>
  <si>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</si>
  <si>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</si>
  <si>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</si>
  <si>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</si>
  <si>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</si>
  <si>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</si>
  <si>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</si>
  <si>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</si>
  <si>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</si>
  <si>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</si>
  <si>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</si>
  <si>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</si>
  <si>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</si>
  <si>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</si>
  <si>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</si>
  <si>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</si>
  <si>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</si>
  <si>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</si>
  <si>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</si>
  <si>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</si>
  <si>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</si>
  <si>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</si>
  <si>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</si>
  <si>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</si>
  <si>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</si>
  <si>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</si>
  <si>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</si>
  <si>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</si>
  <si>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</si>
  <si>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</si>
  <si>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</si>
  <si>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</si>
  <si>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</si>
  <si>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</si>
  <si>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</si>
  <si>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</si>
  <si>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</si>
  <si>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</si>
  <si>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</si>
  <si>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</si>
  <si>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</si>
  <si>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</si>
  <si>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</si>
  <si>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</si>
  <si>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</si>
  <si>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</si>
  <si>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</si>
  <si>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</si>
  <si>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</si>
  <si>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</si>
  <si>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</si>
  <si>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</si>
  <si>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</si>
  <si>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</si>
  <si>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</si>
  <si>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</si>
  <si>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</si>
  <si>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</si>
  <si>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</si>
  <si>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</si>
  <si>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</si>
  <si>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בינל הנפק התח כב (COCO)</t>
  </si>
  <si>
    <t>1138585</t>
  </si>
  <si>
    <t>A+.IL</t>
  </si>
  <si>
    <t>בינלאומי הנפ התח כג (coco)</t>
  </si>
  <si>
    <t>1142058</t>
  </si>
  <si>
    <t>בינלאומי הנפ התח כד (coco)</t>
  </si>
  <si>
    <t>1151000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</si>
  <si>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</si>
  <si>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</si>
  <si>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</si>
  <si>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</si>
  <si>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</si>
  <si>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</si>
  <si>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</si>
  <si>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</si>
  <si>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</si>
  <si>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סלקום אגח ח</t>
  </si>
  <si>
    <t>1132828</t>
  </si>
  <si>
    <t>511930125</t>
  </si>
  <si>
    <t>פנקס.ק1</t>
  </si>
  <si>
    <t>7670102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</si>
  <si>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</si>
  <si>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</si>
  <si>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</si>
  <si>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</si>
  <si>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</si>
  <si>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</si>
  <si>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</si>
  <si>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</si>
  <si>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</si>
  <si>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</si>
  <si>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</si>
  <si>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</si>
  <si>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</si>
  <si>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</si>
  <si>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כלכלית ירושלים אגח טו</t>
  </si>
  <si>
    <t>1980416</t>
  </si>
  <si>
    <t>520017070</t>
  </si>
  <si>
    <t>מגה אור אגח ו</t>
  </si>
  <si>
    <t>1138668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</si>
  <si>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</si>
  <si>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</si>
  <si>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</si>
  <si>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</si>
  <si>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</si>
  <si>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</si>
  <si>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</si>
  <si>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</si>
  <si>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</si>
  <si>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אלדן סדרה ד</t>
  </si>
  <si>
    <t>1140821</t>
  </si>
  <si>
    <t>510454333</t>
  </si>
  <si>
    <t>שרותים</t>
  </si>
  <si>
    <t>BBB+.IL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</si>
  <si>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</si>
  <si>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</si>
  <si>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</si>
  <si>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</si>
  <si>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</si>
  <si>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</si>
  <si>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</si>
  <si>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</si>
  <si>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</si>
  <si>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</si>
  <si>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</si>
  <si>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</si>
  <si>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</si>
  <si>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</si>
  <si>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</si>
  <si>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</si>
  <si>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</si>
  <si>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</si>
  <si>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</si>
  <si>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</si>
  <si>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</si>
  <si>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</si>
  <si>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</si>
  <si>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</si>
  <si>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</si>
  <si>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</si>
  <si>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</si>
  <si>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</si>
  <si>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</si>
  <si>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</si>
  <si>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</si>
  <si>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</si>
  <si>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</si>
  <si>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</si>
  <si>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</si>
  <si>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</si>
  <si>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</si>
  <si>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</si>
  <si>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</si>
  <si>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</si>
  <si>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</si>
  <si>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</si>
  <si>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</si>
  <si>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</si>
  <si>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</si>
  <si>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</si>
  <si>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</si>
  <si>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</si>
  <si>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</si>
  <si>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</si>
  <si>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</si>
  <si>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</si>
  <si>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</si>
  <si>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</si>
  <si>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</si>
  <si>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</si>
  <si>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</si>
  <si>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</si>
  <si>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</si>
  <si>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</si>
  <si>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</si>
  <si>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</si>
  <si>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</si>
  <si>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</si>
  <si>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</si>
  <si>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</si>
  <si>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</si>
  <si>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</si>
  <si>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</si>
  <si>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</si>
  <si>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</si>
  <si>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</si>
  <si>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</si>
  <si>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</si>
  <si>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</si>
  <si>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</si>
  <si>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</si>
  <si>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קרסו אגח ג</t>
  </si>
  <si>
    <t>1141829</t>
  </si>
  <si>
    <t>דיסקונט התח יב  COCO</t>
  </si>
  <si>
    <t>6910160</t>
  </si>
  <si>
    <t>יוניברסל אגח ב</t>
  </si>
  <si>
    <t>1141647</t>
  </si>
  <si>
    <t>511809071</t>
  </si>
  <si>
    <t>לייטסטון אגח א</t>
  </si>
  <si>
    <t>1133891</t>
  </si>
  <si>
    <t>1838682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</si>
  <si>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</si>
  <si>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</si>
  <si>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</si>
  <si>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</si>
  <si>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</si>
  <si>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</si>
  <si>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</si>
  <si>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</si>
  <si>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</si>
  <si>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</si>
  <si>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520007469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</si>
  <si>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</si>
  <si>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</si>
  <si>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</si>
  <si>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</si>
  <si>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</si>
  <si>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</si>
  <si>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</si>
  <si>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</si>
  <si>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</si>
  <si>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</si>
  <si>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</si>
  <si>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</si>
  <si>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</si>
  <si>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</si>
  <si>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</si>
  <si>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</si>
  <si>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</si>
  <si>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</si>
  <si>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</si>
  <si>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</si>
  <si>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</si>
  <si>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</si>
  <si>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</si>
  <si>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</si>
  <si>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חיפוש נפט וגז</t>
  </si>
  <si>
    <t>אלבר 14</t>
  </si>
  <si>
    <t>1132562</t>
  </si>
  <si>
    <t>512025891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</si>
  <si>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</si>
  <si>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</si>
  <si>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</si>
  <si>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</si>
  <si>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</si>
  <si>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</si>
  <si>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</si>
  <si>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</si>
  <si>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</si>
  <si>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</si>
  <si>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</si>
  <si>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</si>
  <si>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</si>
  <si>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</si>
  <si>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</si>
  <si>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</si>
  <si>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</si>
  <si>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</si>
  <si>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</si>
  <si>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</si>
  <si>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</si>
  <si>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</si>
  <si>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</si>
  <si>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</si>
  <si>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</si>
  <si>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</si>
  <si>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</si>
  <si>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</si>
  <si>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</si>
  <si>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</si>
  <si>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520043027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</si>
  <si>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</si>
  <si>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</si>
  <si>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</si>
  <si>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</si>
  <si>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</si>
  <si>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</si>
  <si>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</si>
  <si>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</si>
  <si>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</si>
  <si>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</si>
  <si>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</si>
  <si>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</si>
  <si>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</si>
  <si>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</si>
  <si>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</si>
  <si>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</si>
  <si>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</si>
  <si>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</si>
  <si>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</si>
  <si>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</si>
  <si>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</si>
  <si>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</si>
  <si>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</si>
  <si>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</si>
  <si>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</si>
  <si>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</si>
  <si>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</si>
  <si>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</si>
  <si>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</si>
  <si>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</si>
  <si>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</si>
  <si>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</si>
  <si>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</si>
  <si>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</si>
  <si>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</si>
  <si>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</si>
  <si>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</si>
  <si>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</si>
  <si>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</si>
  <si>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</si>
  <si>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</si>
  <si>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</si>
  <si>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</si>
  <si>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</si>
  <si>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</si>
  <si>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</si>
  <si>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</si>
  <si>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</si>
  <si>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</si>
  <si>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</si>
  <si>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</si>
  <si>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</si>
  <si>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</si>
  <si>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</si>
  <si>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</si>
  <si>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</si>
  <si>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</si>
  <si>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</si>
  <si>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</si>
  <si>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</si>
  <si>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</si>
  <si>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</si>
  <si>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</si>
  <si>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</si>
  <si>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</si>
  <si>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</si>
  <si>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</si>
  <si>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</si>
  <si>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</si>
  <si>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</si>
  <si>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</si>
  <si>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</si>
  <si>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</si>
  <si>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</si>
  <si>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</si>
  <si>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</si>
  <si>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</si>
  <si>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</si>
  <si>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</si>
  <si>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</si>
  <si>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</si>
  <si>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</si>
  <si>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</si>
  <si>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</si>
  <si>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</si>
  <si>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</si>
  <si>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</si>
  <si>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</si>
  <si>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</si>
  <si>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</si>
  <si>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</si>
  <si>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</si>
  <si>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</si>
  <si>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</si>
  <si>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</si>
  <si>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</si>
  <si>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</si>
  <si>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</si>
  <si>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</si>
  <si>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</si>
  <si>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</si>
  <si>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</si>
  <si>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</si>
  <si>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</si>
  <si>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</si>
  <si>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</si>
  <si>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</si>
  <si>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</si>
  <si>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</si>
  <si>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</si>
  <si>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</si>
  <si>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</si>
  <si>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</si>
  <si>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</si>
  <si>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</si>
  <si>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</si>
  <si>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</si>
  <si>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</si>
  <si>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</si>
  <si>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</si>
  <si>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</si>
  <si>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</si>
  <si>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</si>
  <si>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</si>
  <si>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</si>
  <si>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</si>
  <si>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</si>
  <si>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</si>
  <si>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</si>
  <si>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</si>
  <si>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</si>
  <si>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</si>
  <si>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</si>
  <si>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</si>
  <si>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</si>
  <si>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</si>
  <si>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</si>
  <si>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</si>
  <si>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</si>
  <si>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</si>
  <si>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</si>
  <si>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</si>
  <si>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</si>
  <si>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</si>
  <si>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</si>
  <si>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</si>
  <si>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</si>
  <si>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</si>
  <si>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</si>
  <si>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</si>
  <si>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</si>
  <si>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</si>
  <si>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</si>
  <si>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</si>
  <si>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</si>
  <si>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</si>
  <si>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</si>
  <si>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</si>
  <si>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</si>
  <si>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</si>
  <si>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</si>
  <si>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</si>
  <si>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</si>
  <si>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</si>
  <si>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</si>
  <si>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</si>
  <si>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</si>
  <si>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</si>
  <si>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</si>
  <si>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</si>
  <si>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</si>
  <si>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</si>
  <si>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</si>
  <si>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</si>
  <si>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</si>
  <si>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</si>
  <si>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</si>
  <si>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</si>
  <si>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</si>
  <si>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</si>
  <si>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</si>
  <si>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</si>
  <si>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</si>
  <si>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</si>
  <si>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</si>
  <si>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</si>
  <si>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</si>
  <si>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</si>
  <si>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דלק תמלוגים*</t>
  </si>
  <si>
    <t>1129493</t>
  </si>
  <si>
    <t>514837111</t>
  </si>
  <si>
    <t>נובולוג</t>
  </si>
  <si>
    <t>1140151</t>
  </si>
  <si>
    <t>510475312</t>
  </si>
  <si>
    <t>פלרם*</t>
  </si>
  <si>
    <t>644013</t>
  </si>
  <si>
    <t>520039843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</si>
  <si>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</si>
  <si>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</si>
  <si>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</si>
  <si>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</si>
  <si>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</si>
  <si>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</si>
  <si>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</si>
  <si>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</si>
  <si>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</si>
  <si>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</si>
  <si>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</si>
  <si>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</si>
  <si>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</si>
  <si>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</si>
  <si>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</si>
  <si>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</si>
  <si>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</si>
  <si>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</si>
  <si>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</si>
  <si>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</si>
  <si>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</si>
  <si>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</si>
  <si>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</si>
  <si>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</si>
  <si>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</si>
  <si>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</si>
  <si>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</si>
  <si>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</si>
  <si>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</si>
  <si>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</si>
  <si>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</si>
  <si>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</si>
  <si>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</si>
  <si>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</si>
  <si>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</si>
  <si>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</si>
  <si>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</si>
  <si>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</si>
  <si>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</si>
  <si>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</si>
  <si>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</si>
  <si>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</si>
  <si>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</si>
  <si>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CORP*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</si>
  <si>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</si>
  <si>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</si>
  <si>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</si>
  <si>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</si>
  <si>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</si>
  <si>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</si>
  <si>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</si>
  <si>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</si>
  <si>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</si>
  <si>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</si>
  <si>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</si>
  <si>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</si>
  <si>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</si>
  <si>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</si>
  <si>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</si>
  <si>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</si>
  <si>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</si>
  <si>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</si>
  <si>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</si>
  <si>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</si>
  <si>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</si>
  <si>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</si>
  <si>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</si>
  <si>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</si>
  <si>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</si>
  <si>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</si>
  <si>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</si>
  <si>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</si>
  <si>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</si>
  <si>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</si>
  <si>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</si>
  <si>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</si>
  <si>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</si>
  <si>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</si>
  <si>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</si>
  <si>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</si>
  <si>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</si>
  <si>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</si>
  <si>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</si>
  <si>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</si>
  <si>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</si>
  <si>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</si>
  <si>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ASOS</t>
  </si>
  <si>
    <t>GB0030927254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</si>
  <si>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</si>
  <si>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</si>
  <si>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</si>
  <si>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</si>
  <si>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</si>
  <si>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</si>
  <si>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</si>
  <si>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</si>
  <si>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</si>
  <si>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</si>
  <si>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</si>
  <si>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</si>
  <si>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</si>
  <si>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</si>
  <si>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</si>
  <si>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</si>
  <si>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</si>
  <si>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ENERGY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</si>
  <si>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</si>
  <si>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</si>
  <si>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</si>
  <si>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</si>
  <si>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</si>
  <si>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</si>
  <si>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</si>
  <si>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MATERIALS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</si>
  <si>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</si>
  <si>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</si>
  <si>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</si>
  <si>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</si>
  <si>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</si>
  <si>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</si>
  <si>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</si>
  <si>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</si>
  <si>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</si>
  <si>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</si>
  <si>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</si>
  <si>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</si>
  <si>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</si>
  <si>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</si>
  <si>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</si>
  <si>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</si>
  <si>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</si>
  <si>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</si>
  <si>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</si>
  <si>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Commercial &amp; Professional Sevi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</si>
  <si>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</si>
  <si>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</si>
  <si>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</si>
  <si>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</si>
  <si>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</si>
  <si>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</si>
  <si>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</si>
  <si>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</si>
  <si>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</si>
  <si>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</si>
  <si>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</si>
  <si>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</si>
  <si>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</si>
  <si>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</si>
  <si>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</si>
  <si>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</si>
  <si>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</si>
  <si>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</si>
  <si>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</si>
  <si>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</si>
  <si>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</si>
  <si>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</si>
  <si>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</si>
  <si>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</si>
  <si>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</si>
  <si>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</si>
  <si>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</si>
  <si>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</si>
  <si>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</si>
  <si>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</si>
  <si>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</si>
  <si>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</si>
  <si>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</si>
  <si>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</si>
  <si>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</si>
  <si>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</si>
  <si>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</si>
  <si>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</si>
  <si>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</si>
  <si>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</si>
  <si>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</si>
  <si>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</si>
  <si>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</si>
  <si>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</si>
  <si>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</si>
  <si>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</si>
  <si>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</si>
  <si>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</si>
  <si>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</si>
  <si>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</si>
  <si>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</si>
  <si>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</si>
  <si>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</si>
  <si>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</si>
  <si>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</si>
  <si>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</si>
  <si>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</si>
  <si>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</si>
  <si>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</si>
  <si>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</si>
  <si>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</si>
  <si>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</si>
  <si>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</si>
  <si>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</si>
  <si>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</si>
  <si>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</si>
  <si>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</si>
  <si>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</si>
  <si>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</si>
  <si>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</si>
  <si>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</si>
  <si>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</si>
  <si>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</si>
  <si>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</si>
  <si>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</si>
  <si>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</si>
  <si>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</si>
  <si>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</si>
  <si>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</si>
  <si>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</si>
  <si>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</si>
  <si>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</si>
  <si>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</si>
  <si>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</si>
  <si>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</si>
  <si>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</si>
  <si>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</si>
  <si>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</si>
  <si>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</si>
  <si>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</si>
  <si>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</si>
  <si>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</si>
  <si>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</si>
  <si>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</si>
  <si>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</si>
  <si>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</si>
  <si>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</si>
  <si>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</si>
  <si>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</si>
  <si>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</si>
  <si>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</si>
  <si>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</si>
  <si>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</si>
  <si>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</si>
  <si>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</si>
  <si>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</si>
  <si>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</si>
  <si>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</si>
  <si>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</si>
  <si>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</si>
  <si>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</si>
  <si>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</si>
  <si>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</si>
  <si>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</si>
  <si>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</si>
  <si>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</si>
  <si>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</si>
  <si>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</si>
  <si>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</si>
  <si>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</si>
  <si>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</si>
  <si>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</si>
  <si>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</si>
  <si>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</si>
  <si>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</si>
  <si>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</si>
  <si>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</si>
  <si>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</si>
  <si>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</si>
  <si>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</si>
  <si>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</si>
  <si>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</si>
  <si>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</si>
  <si>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</si>
  <si>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</si>
  <si>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</si>
  <si>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</si>
  <si>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</si>
  <si>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</si>
  <si>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</si>
  <si>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</si>
  <si>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</si>
  <si>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60</t>
  </si>
  <si>
    <t>1113257</t>
  </si>
  <si>
    <t>אג"ח</t>
  </si>
  <si>
    <t>הראל תל בונד 20</t>
  </si>
  <si>
    <t>1113240</t>
  </si>
  <si>
    <t>פסגות סל בונד שקלי</t>
  </si>
  <si>
    <t>1116326</t>
  </si>
  <si>
    <t>פסגות סל מקמ</t>
  </si>
  <si>
    <t>1147842</t>
  </si>
  <si>
    <t>פסגות תל בונד 60 סדרה 2</t>
  </si>
  <si>
    <t>1109479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</si>
  <si>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</si>
  <si>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</si>
  <si>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</si>
  <si>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</si>
  <si>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</si>
  <si>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</si>
  <si>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60</t>
  </si>
  <si>
    <t>1109248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</si>
  <si>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</si>
  <si>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</si>
  <si>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</si>
  <si>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</si>
  <si>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</si>
  <si>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</si>
  <si>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</si>
  <si>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</si>
  <si>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</si>
  <si>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</si>
  <si>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</si>
  <si>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</si>
  <si>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</si>
  <si>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</si>
  <si>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</si>
  <si>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</si>
  <si>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</si>
  <si>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</si>
  <si>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</si>
  <si>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</si>
  <si>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</si>
  <si>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</si>
  <si>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</si>
  <si>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</si>
  <si>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</si>
  <si>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</si>
  <si>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</si>
  <si>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</si>
  <si>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</si>
  <si>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</si>
  <si>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</si>
  <si>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</si>
  <si>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</si>
  <si>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</si>
  <si>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</si>
  <si>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</si>
  <si>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</si>
  <si>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</si>
  <si>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</si>
  <si>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</si>
  <si>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UCITS ETF</t>
  </si>
  <si>
    <t>IE00B5BMR087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</si>
  <si>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</si>
  <si>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</si>
  <si>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</si>
  <si>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</si>
  <si>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</si>
  <si>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</si>
  <si>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</si>
  <si>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</si>
  <si>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</si>
  <si>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</si>
  <si>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</si>
  <si>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</si>
  <si>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</si>
  <si>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</si>
  <si>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</si>
  <si>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</si>
  <si>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</si>
  <si>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</si>
  <si>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</si>
  <si>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</si>
  <si>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</si>
  <si>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</si>
  <si>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</si>
  <si>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</si>
  <si>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</si>
  <si>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</si>
  <si>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</si>
  <si>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</si>
  <si>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</si>
  <si>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</si>
  <si>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</si>
  <si>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</si>
  <si>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</si>
  <si>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</si>
  <si>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</si>
  <si>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</si>
  <si>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</si>
  <si>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</si>
  <si>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</si>
  <si>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</si>
  <si>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</si>
  <si>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</si>
  <si>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</si>
  <si>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</si>
  <si>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</si>
  <si>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</si>
  <si>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</si>
  <si>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</si>
  <si>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</si>
  <si>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</si>
  <si>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</si>
  <si>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</si>
  <si>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</si>
  <si>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</si>
  <si>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</si>
  <si>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</si>
  <si>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</si>
  <si>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</si>
  <si>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</si>
  <si>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</si>
  <si>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</si>
  <si>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</si>
  <si>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</si>
  <si>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</si>
  <si>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</si>
  <si>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</si>
  <si>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</si>
  <si>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</si>
  <si>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</si>
  <si>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</si>
  <si>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</si>
  <si>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</si>
  <si>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</si>
  <si>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</si>
  <si>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</si>
  <si>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</si>
  <si>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</si>
  <si>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</si>
  <si>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</si>
  <si>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</si>
  <si>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</si>
  <si>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</si>
  <si>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</si>
  <si>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</si>
  <si>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</si>
  <si>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</si>
  <si>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</si>
  <si>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</si>
  <si>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</si>
  <si>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</si>
  <si>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</si>
  <si>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</si>
  <si>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</si>
  <si>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</si>
  <si>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</si>
  <si>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</si>
  <si>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</si>
  <si>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</si>
  <si>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</si>
  <si>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</si>
  <si>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</si>
  <si>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</si>
  <si>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</si>
  <si>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</si>
  <si>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Pioneer Funds US HY</t>
  </si>
  <si>
    <t>LU0132199406</t>
  </si>
  <si>
    <t>BB-</t>
  </si>
  <si>
    <t>NOMURA US HIGH YLD BD I USD</t>
  </si>
  <si>
    <t>IE00B3RW8498</t>
  </si>
  <si>
    <t>B+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</si>
  <si>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</si>
  <si>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</si>
  <si>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</si>
  <si>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</si>
  <si>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</si>
  <si>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</si>
  <si>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</si>
  <si>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</si>
  <si>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</si>
  <si>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</si>
  <si>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</si>
  <si>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</si>
  <si>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</si>
  <si>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</si>
  <si>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</si>
  <si>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</si>
  <si>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</si>
  <si>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</si>
  <si>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</si>
  <si>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</si>
  <si>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</si>
  <si>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</si>
  <si>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</si>
  <si>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</si>
  <si>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</si>
  <si>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</si>
  <si>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</si>
  <si>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</si>
  <si>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</si>
  <si>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</si>
  <si>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</si>
  <si>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</si>
  <si>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</si>
  <si>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</si>
  <si>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</si>
  <si>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</si>
  <si>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</si>
  <si>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</si>
  <si>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SPX US 12/18 P2525</t>
  </si>
  <si>
    <t>BBG00BRCL559</t>
  </si>
  <si>
    <t>ל.ר.</t>
  </si>
  <si>
    <t>SPX US 12/18 P2800</t>
  </si>
  <si>
    <t>BBG00BRCL5R5</t>
  </si>
  <si>
    <t>SX5E 10/18 C3500</t>
  </si>
  <si>
    <t>BBG00KR4RCQ3</t>
  </si>
  <si>
    <t>E MINI RUSS 2000 DEC18</t>
  </si>
  <si>
    <t>RTYZ8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</si>
  <si>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</si>
  <si>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</si>
  <si>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</si>
  <si>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</si>
  <si>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</si>
  <si>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</si>
  <si>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</si>
  <si>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</si>
  <si>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SX5E DIVIDEND FUT DEC20</t>
  </si>
  <si>
    <t>DEDZ0</t>
  </si>
  <si>
    <t>TOPIX FUT DEC18</t>
  </si>
  <si>
    <t>TPZ8</t>
  </si>
  <si>
    <t>ערד 8786_1/2027</t>
  </si>
  <si>
    <t>71116487</t>
  </si>
  <si>
    <t>ערד 8790 2027 4.8%</t>
  </si>
  <si>
    <t>ערד 8792</t>
  </si>
  <si>
    <t>8287928</t>
  </si>
  <si>
    <t>ערד 8805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</si>
  <si>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</si>
  <si>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</si>
  <si>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</si>
  <si>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</si>
  <si>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</si>
  <si>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</si>
  <si>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</si>
  <si>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</si>
  <si>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</si>
  <si>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</si>
  <si>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</si>
  <si>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</si>
  <si>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</si>
  <si>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</si>
  <si>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</si>
  <si>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</si>
  <si>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</si>
  <si>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</si>
  <si>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</si>
  <si>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</si>
  <si>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</si>
  <si>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</si>
  <si>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</si>
  <si>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</si>
  <si>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</si>
  <si>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</si>
  <si>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</si>
  <si>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</si>
  <si>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</si>
  <si>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</si>
  <si>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</si>
  <si>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</si>
  <si>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</si>
  <si>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</si>
  <si>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</si>
  <si>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</si>
  <si>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</si>
  <si>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</si>
  <si>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</si>
  <si>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</si>
  <si>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</si>
  <si>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</si>
  <si>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</si>
  <si>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</si>
  <si>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</si>
  <si>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</si>
  <si>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</si>
  <si>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</si>
  <si>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</si>
  <si>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</si>
  <si>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</si>
  <si>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</si>
  <si>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</si>
  <si>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</si>
  <si>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</si>
  <si>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</si>
  <si>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</si>
  <si>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</si>
  <si>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</si>
  <si>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</si>
  <si>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</si>
  <si>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</si>
  <si>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סדרה 8776 2026 4.8%</t>
  </si>
  <si>
    <t>8287765</t>
  </si>
  <si>
    <t>ערד סדרה 8788 4.8% 2027</t>
  </si>
  <si>
    <t>71116727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</si>
  <si>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</si>
  <si>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</si>
  <si>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</si>
  <si>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</si>
  <si>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</si>
  <si>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</si>
  <si>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</si>
  <si>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</si>
  <si>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</si>
  <si>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</si>
  <si>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</si>
  <si>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</si>
  <si>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</si>
  <si>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</si>
  <si>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</si>
  <si>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</si>
  <si>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</si>
  <si>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</si>
  <si>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</si>
  <si>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</si>
  <si>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</si>
  <si>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</si>
  <si>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</si>
  <si>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</si>
  <si>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</si>
  <si>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</si>
  <si>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</si>
  <si>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</si>
  <si>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</si>
  <si>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</si>
  <si>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240 West 35th Street  mkf*</t>
  </si>
  <si>
    <t>494382</t>
  </si>
  <si>
    <t>Eschborn Plaza*</t>
  </si>
  <si>
    <t>Rialto Elite Portfolio makefet*</t>
  </si>
  <si>
    <t>508308</t>
  </si>
  <si>
    <t>ROBIN*</t>
  </si>
  <si>
    <t>505145</t>
  </si>
  <si>
    <t>Sacramento 353*</t>
  </si>
  <si>
    <t>white oak 2*</t>
  </si>
  <si>
    <t>white oak 3 mkf*</t>
  </si>
  <si>
    <t>494381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</si>
  <si>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</si>
  <si>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</si>
  <si>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</si>
  <si>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</si>
  <si>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</si>
  <si>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Strategic Investors Fund IX L.P</t>
  </si>
  <si>
    <t>Strategic Investors Fund VIII LP</t>
  </si>
  <si>
    <t>Vintage Fund of Funds V</t>
  </si>
  <si>
    <t>קרנות גידור</t>
  </si>
  <si>
    <t>JP Morgan IIF   עמיתים</t>
  </si>
  <si>
    <t>Waterton Residential P V XIII</t>
  </si>
  <si>
    <t xml:space="preserve">  PGCO IV Co mingled Fund SCSP</t>
  </si>
  <si>
    <t xml:space="preserve"> ICG SDP III</t>
  </si>
  <si>
    <t>ACE IV*</t>
  </si>
  <si>
    <t>Apollo Natural Resources Partners II LP</t>
  </si>
  <si>
    <t>Ares PCS LP*</t>
  </si>
  <si>
    <t>CDL II</t>
  </si>
  <si>
    <t>Copenhagen Infrastructure III</t>
  </si>
  <si>
    <t>CRECH V</t>
  </si>
  <si>
    <t>Crescent MPVIIC LP</t>
  </si>
  <si>
    <t>GTCR harbourvest tranche B</t>
  </si>
  <si>
    <t>harbourvest part' co inv fund IV</t>
  </si>
  <si>
    <t>HIG harbourvest Tranche B</t>
  </si>
  <si>
    <t>ICGL V</t>
  </si>
  <si>
    <t>IK harbourvest tranche B</t>
  </si>
  <si>
    <t>InfraRed Infrastructure Fund V</t>
  </si>
  <si>
    <t>Insight harbourvest tranche B</t>
  </si>
  <si>
    <t>Kartesia Credit Opportunities IV SCS</t>
  </si>
  <si>
    <t>Migdal HarbourVest Tranche B</t>
  </si>
  <si>
    <t>ORCC</t>
  </si>
  <si>
    <t>Permira CSIII LP</t>
  </si>
  <si>
    <t>Senior Loan Fund I A SLP</t>
  </si>
  <si>
    <t>Warburg Pincus China LP</t>
  </si>
  <si>
    <t>REDHILL WARRANT</t>
  </si>
  <si>
    <t>52290</t>
  </si>
  <si>
    <t>₪ / מט"ח</t>
  </si>
  <si>
    <t>+ILS/-USD 3.34 22-01-19 (10) --663</t>
  </si>
  <si>
    <t>10000918</t>
  </si>
  <si>
    <t>+ILS/-USD 3.3492 24-01-19 (10) --668</t>
  </si>
  <si>
    <t>10000920</t>
  </si>
  <si>
    <t>+ILS/-USD 3.3566 17-01-19 (10) --669</t>
  </si>
  <si>
    <t>10000926</t>
  </si>
  <si>
    <t>+ILS/-USD 3.4684 22-05-19 (10) --916</t>
  </si>
  <si>
    <t>10001119</t>
  </si>
  <si>
    <t>+ILS/-USD 3.5123 22-01-19 (10) --587</t>
  </si>
  <si>
    <t>10001123</t>
  </si>
  <si>
    <t>+ILS/-USD 3.52 21-11-18 (10) --455</t>
  </si>
  <si>
    <t>10001102</t>
  </si>
  <si>
    <t>+ILS/-USD 3.532 18-06-19 (10) --960</t>
  </si>
  <si>
    <t>10001133</t>
  </si>
  <si>
    <t>+ILS/-USD 3.5463 16-07-19 (10) --977</t>
  </si>
  <si>
    <t>10001158</t>
  </si>
  <si>
    <t>+ILS/-USD 3.558 23-10-18 (10) --380</t>
  </si>
  <si>
    <t>10001078</t>
  </si>
  <si>
    <t>+ILS/-USD 3.5608 09-07-19 (10) --962</t>
  </si>
  <si>
    <t>10001149</t>
  </si>
  <si>
    <t>+ILS/-USD 3.563 04-02-19 (10) --585</t>
  </si>
  <si>
    <t>10001138</t>
  </si>
  <si>
    <t>+ILS/-USD 3.5678 29-07-19 (10) --977</t>
  </si>
  <si>
    <t>10001173</t>
  </si>
  <si>
    <t>+ILS/-USD 3.5706 29-07-19 (10) --979</t>
  </si>
  <si>
    <t>10001171</t>
  </si>
  <si>
    <t>+ILS/-USD 3.5733 10-09-19 (10) --1057</t>
  </si>
  <si>
    <t>10001191</t>
  </si>
  <si>
    <t>+ILS/-USD 3.5816 10-10-18 (10) --364</t>
  </si>
  <si>
    <t>10001063</t>
  </si>
  <si>
    <t>+ILS/-USD 3.583 04-10-18 (10) --350</t>
  </si>
  <si>
    <t>10001061</t>
  </si>
  <si>
    <t>+ILS/-USD 3.593 06-08-19 (10) --990</t>
  </si>
  <si>
    <t>10001176</t>
  </si>
  <si>
    <t>+ILS/-USD 3.6121 06-06-19 (10) --799</t>
  </si>
  <si>
    <t>10001187</t>
  </si>
  <si>
    <t>+USD/-ILS 3.5205 06-06-19 (10) --690</t>
  </si>
  <si>
    <t>10001213</t>
  </si>
  <si>
    <t>+USD/-ILS 3.6514 23-10-18 (10) --151</t>
  </si>
  <si>
    <t>10001195</t>
  </si>
  <si>
    <t>+EUR/-USD 1.14906 10-12-18 (10) +101.55</t>
  </si>
  <si>
    <t>10001188</t>
  </si>
  <si>
    <t>+JPY/-USD 110.86 16-01-19 (10) --106</t>
  </si>
  <si>
    <t>10001212</t>
  </si>
  <si>
    <t>+USD/-CAD 1.2813 03-10-18 (10) --42</t>
  </si>
  <si>
    <t>10001059</t>
  </si>
  <si>
    <t>+USD/-CAD 1.29415 12-12-18 (10) --48.5</t>
  </si>
  <si>
    <t>10001128</t>
  </si>
  <si>
    <t>+USD/-EUR 1.16729 10-12-18 (10) +149.9</t>
  </si>
  <si>
    <t>10001136</t>
  </si>
  <si>
    <t>+USD/-EUR 1.17229 11-02-19 (10) +160.9</t>
  </si>
  <si>
    <t>10001198</t>
  </si>
  <si>
    <t>+USD/-EUR 1.17493 26-02-19 (10) +172.3</t>
  </si>
  <si>
    <t>10001199</t>
  </si>
  <si>
    <t>+USD/-EUR 1.175 11-02-19 (10) +175</t>
  </si>
  <si>
    <t>10001178</t>
  </si>
  <si>
    <t>+USD/-EUR 1.1762 11-02-19 (10) +174</t>
  </si>
  <si>
    <t>10001184</t>
  </si>
  <si>
    <t>+USD/-EUR 1.17778 18-03-19 (10) +179.8</t>
  </si>
  <si>
    <t>10001205</t>
  </si>
  <si>
    <t>+USD/-EUR 1.186 06-03-19 (10) +160</t>
  </si>
  <si>
    <t>10001217</t>
  </si>
  <si>
    <t>+USD/-EUR 1.18628 06-03-19 (10) +175.8</t>
  </si>
  <si>
    <t>10001203</t>
  </si>
  <si>
    <t>+USD/-EUR 1.18654 29-01-19 (10) +173.4</t>
  </si>
  <si>
    <t>10001165</t>
  </si>
  <si>
    <t>+USD/-GBP 1.33538 27-12-18 (10) +110.75</t>
  </si>
  <si>
    <t>10001141</t>
  </si>
  <si>
    <t>+USD/-JPY 109.077 16-01-19 (10) --157.3</t>
  </si>
  <si>
    <t>10001153</t>
  </si>
  <si>
    <t>+USD/-JPY 110.105 04-03-19 (10) --154.5</t>
  </si>
  <si>
    <t>10001202</t>
  </si>
  <si>
    <t>+USD/-JPY 111.27 16-01-19 (10) --151</t>
  </si>
  <si>
    <t>10001159</t>
  </si>
  <si>
    <t>+USD/-SEK 8.4632 13-11-18 (10) --1213</t>
  </si>
  <si>
    <t>10001085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</si>
  <si>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</si>
  <si>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</si>
  <si>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</si>
  <si>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</si>
  <si>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</si>
  <si>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</si>
  <si>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</si>
  <si>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</si>
  <si>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30010000</t>
  </si>
  <si>
    <t>31210000</t>
  </si>
  <si>
    <t>31110000</t>
  </si>
  <si>
    <t>30210000</t>
  </si>
  <si>
    <t>30810000</t>
  </si>
  <si>
    <t>32610000</t>
  </si>
  <si>
    <t>31710000</t>
  </si>
  <si>
    <t>30310000</t>
  </si>
  <si>
    <t>32010000</t>
  </si>
  <si>
    <t>31010000</t>
  </si>
  <si>
    <t>30710000</t>
  </si>
  <si>
    <t>דירוג פנימי</t>
  </si>
  <si>
    <t>לא</t>
  </si>
  <si>
    <t>507852</t>
  </si>
  <si>
    <t>AA</t>
  </si>
  <si>
    <t>455531</t>
  </si>
  <si>
    <t>כן</t>
  </si>
  <si>
    <t>90840002</t>
  </si>
  <si>
    <t>90840004</t>
  </si>
  <si>
    <t>90840006</t>
  </si>
  <si>
    <t>90840008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</si>
  <si>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</si>
  <si>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</si>
  <si>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</si>
  <si>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</si>
  <si>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</si>
  <si>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</si>
  <si>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</si>
  <si>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</si>
  <si>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</si>
  <si>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</si>
  <si>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</si>
  <si>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</si>
  <si>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</si>
  <si>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</si>
  <si>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</si>
  <si>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</si>
  <si>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</si>
  <si>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</si>
  <si>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A</t>
  </si>
  <si>
    <t>525458</t>
  </si>
  <si>
    <t>91040003</t>
  </si>
  <si>
    <t>91040004</t>
  </si>
  <si>
    <t>91050020</t>
  </si>
  <si>
    <t>91050021</t>
  </si>
  <si>
    <t>91050022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</si>
  <si>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</si>
  <si>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</si>
  <si>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</si>
  <si>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</si>
  <si>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</si>
  <si>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</si>
  <si>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</si>
  <si>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</si>
  <si>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</si>
  <si>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</si>
  <si>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11898601</t>
  </si>
  <si>
    <t>11898600</t>
  </si>
  <si>
    <t>508506</t>
  </si>
  <si>
    <t>AA-</t>
  </si>
  <si>
    <t>לאומי 0.33 7.12.17</t>
  </si>
  <si>
    <t>491455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</si>
  <si>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</si>
  <si>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</si>
  <si>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</si>
  <si>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</si>
  <si>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</si>
  <si>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</si>
  <si>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</si>
  <si>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</si>
  <si>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פקדון לאומי 4/11/18</t>
  </si>
  <si>
    <t>485398</t>
  </si>
  <si>
    <t>נדלן מקרקעין להשכרה - סטריט מול רמת ישי</t>
  </si>
  <si>
    <t>קניון</t>
  </si>
  <si>
    <t>האקליפטוס 3, פינת רח' הצפצפה, א.ת. רמת ישי</t>
  </si>
  <si>
    <t>סה"כ מוצרים מובנים</t>
  </si>
  <si>
    <t>אשראי</t>
  </si>
  <si>
    <t>Migdal-HarbourVest 2016 Fund L.P. (Tranche B)</t>
  </si>
  <si>
    <t>Bluebay SLFI</t>
  </si>
  <si>
    <t>Warburg Pincus China I</t>
  </si>
  <si>
    <t>Permira</t>
  </si>
  <si>
    <t>Crescent mezzanine VII</t>
  </si>
  <si>
    <t>ARES private credit solutions</t>
  </si>
  <si>
    <t>harbourvest part' co inv fund IV (Tranche B)</t>
  </si>
  <si>
    <t>waterton</t>
  </si>
  <si>
    <t>Apollo Fund IX</t>
  </si>
  <si>
    <t>ICG SDP III</t>
  </si>
  <si>
    <t>OWL ROCK</t>
  </si>
  <si>
    <t>LS POWER FUND IV</t>
  </si>
  <si>
    <t>Patria VI</t>
  </si>
  <si>
    <t>ACE IV</t>
  </si>
  <si>
    <t>brookfield III</t>
  </si>
  <si>
    <t>SVB IX</t>
  </si>
  <si>
    <t>Pantheon Global Secondary Fund VI</t>
  </si>
  <si>
    <t>Court Square IV</t>
  </si>
  <si>
    <t>PGCO IV Co-mingled Fund SCSP</t>
  </si>
  <si>
    <t>TPG ASIA VII L.P</t>
  </si>
  <si>
    <t>apollo natural pesources partners II</t>
  </si>
  <si>
    <t>SVB</t>
  </si>
  <si>
    <t>סה"כ יתרות התחייבות להשקעה</t>
  </si>
  <si>
    <t>סה"כ בחו"ל</t>
  </si>
  <si>
    <t>פורוורד ריבית</t>
  </si>
  <si>
    <t>מובטחות משכנתא - גורם 01</t>
  </si>
  <si>
    <t>בבטחונות אחרים - גורם 114</t>
  </si>
  <si>
    <t>בבטחונות אחרים - גורם 94</t>
  </si>
  <si>
    <t>בבטחונות אחרים-גורם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</si>
  <si>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</si>
  <si>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</si>
  <si>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</si>
  <si>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</si>
  <si>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</si>
  <si>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</si>
  <si>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</si>
  <si>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111</t>
  </si>
  <si>
    <t>בבטחונות אחרים - גורם 115*</t>
  </si>
  <si>
    <t>גורם 98</t>
  </si>
  <si>
    <t>גורם 105</t>
  </si>
  <si>
    <t>גורם 113</t>
  </si>
  <si>
    <t>גורם 104</t>
  </si>
  <si>
    <t>גורם 111</t>
  </si>
  <si>
    <t>סה"כ השקעות אחרות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</si>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</sst>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5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6">
    <xf numFmtId="0" fontId="0" fillId="0" borderId="0"/>
    <xf numFmtId="164" fontId="2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7" fillId="0" borderId="0"/>
    <xf numFmtId="0" fontId="4" fillId="0" borderId="0"/>
    <xf numFmtId="9" fontId="27" fillId="0" borderId="0" applyFont="0" applyFill="0" applyBorder="0" applyAlignment="0" applyProtection="0"/>
    <xf numFmtId="166" fontId="15" fillId="0" borderId="0" applyFill="0" applyBorder="0" applyProtection="0">
      <alignment horizontal="right"/>
    </xf>
    <xf numFmtId="166" fontId="16" fillId="0" borderId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16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25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right" readingOrder="2"/>
    </xf>
    <xf numFmtId="0" fontId="7" fillId="0" borderId="0" xfId="0" applyFont="1" applyAlignment="1">
      <alignment horizontal="center" readingOrder="2"/>
    </xf>
    <xf numFmtId="0" fontId="7" fillId="0" borderId="0" xfId="7" applyFont="1" applyAlignment="1">
      <alignment horizontal="right"/>
    </xf>
    <xf numFmtId="0" fontId="7" fillId="0" borderId="0" xfId="7" applyFont="1" applyAlignment="1">
      <alignment horizontal="center"/>
    </xf>
    <xf numFmtId="0" fontId="9" fillId="0" borderId="0" xfId="7" applyFont="1" applyAlignment="1">
      <alignment horizontal="center" vertical="center" wrapText="1"/>
    </xf>
    <xf numFmtId="0" fontId="11" fillId="0" borderId="0" xfId="7" applyFont="1" applyAlignment="1">
      <alignment horizontal="center" wrapText="1"/>
    </xf>
    <xf numFmtId="0" fontId="18" fillId="0" borderId="0" xfId="7" applyFont="1" applyAlignment="1">
      <alignment horizontal="justify" readingOrder="2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49" fontId="17" fillId="2" borderId="1" xfId="7" applyNumberFormat="1" applyFont="1" applyFill="1" applyBorder="1" applyAlignment="1">
      <alignment horizontal="center" vertical="center" wrapText="1" readingOrder="2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12" fillId="2" borderId="2" xfId="7" applyFont="1" applyFill="1" applyBorder="1" applyAlignment="1">
      <alignment horizontal="center" vertical="center" wrapText="1"/>
    </xf>
    <xf numFmtId="0" fontId="12" fillId="2" borderId="3" xfId="7" applyFont="1" applyFill="1" applyBorder="1" applyAlignment="1">
      <alignment horizontal="center" vertic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7" fillId="2" borderId="1" xfId="7" applyNumberFormat="1" applyFont="1" applyFill="1" applyBorder="1" applyAlignment="1">
      <alignment horizontal="right" vertical="center" wrapText="1" indent="1"/>
    </xf>
    <xf numFmtId="49" fontId="17" fillId="2" borderId="1" xfId="7" applyNumberFormat="1" applyFont="1" applyFill="1" applyBorder="1" applyAlignment="1">
      <alignment horizontal="right" vertical="center" wrapText="1" indent="3" readingOrder="2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3" fontId="12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wrapText="1"/>
    </xf>
    <xf numFmtId="0" fontId="8" fillId="2" borderId="4" xfId="7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center" vertical="center" wrapText="1" readingOrder="2"/>
    </xf>
    <xf numFmtId="49" fontId="17" fillId="2" borderId="7" xfId="7" applyNumberFormat="1" applyFont="1" applyFill="1" applyBorder="1" applyAlignment="1">
      <alignment horizontal="center" vertical="center" wrapText="1" readingOrder="2"/>
    </xf>
    <xf numFmtId="0" fontId="8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11" applyFont="1" applyFill="1" applyBorder="1" applyAlignment="1" applyProtection="1">
      <alignment horizontal="center" readingOrder="2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right" vertical="center" wrapText="1" indent="2" readingOrder="2"/>
    </xf>
    <xf numFmtId="0" fontId="25" fillId="3" borderId="0" xfId="0" applyFont="1" applyFill="1" applyAlignment="1">
      <alignment horizontal="right" indent="2" readingOrder="2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5" borderId="0" xfId="0" applyFont="1" applyFill="1"/>
    <xf numFmtId="0" fontId="24" fillId="6" borderId="0" xfId="0" applyFont="1" applyFill="1" applyAlignment="1">
      <alignment horizontal="center"/>
    </xf>
    <xf numFmtId="0" fontId="5" fillId="0" borderId="0" xfId="11" applyFill="1" applyBorder="1" applyAlignment="1" applyProtection="1">
      <alignment horizontal="center" readingOrder="2"/>
    </xf>
    <xf numFmtId="0" fontId="17" fillId="2" borderId="5" xfId="7" applyNumberFormat="1" applyFont="1" applyFill="1" applyBorder="1" applyAlignment="1">
      <alignment horizontal="right" vertical="center" wrapText="1" indent="1"/>
    </xf>
    <xf numFmtId="0" fontId="26" fillId="0" borderId="0" xfId="7" applyFont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wrapText="1"/>
    </xf>
    <xf numFmtId="49" fontId="17" fillId="2" borderId="13" xfId="7" applyNumberFormat="1" applyFont="1" applyFill="1" applyBorder="1" applyAlignment="1">
      <alignment horizontal="center" vertical="center" wrapText="1" readingOrder="2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right" vertical="center" wrapText="1" readingOrder="2"/>
    </xf>
    <xf numFmtId="0" fontId="17" fillId="2" borderId="1" xfId="7" applyNumberFormat="1" applyFont="1" applyFill="1" applyBorder="1" applyAlignment="1">
      <alignment horizontal="right" vertical="center" wrapText="1" readingOrder="2"/>
    </xf>
    <xf numFmtId="0" fontId="17" fillId="2" borderId="5" xfId="7" applyNumberFormat="1" applyFont="1" applyFill="1" applyBorder="1" applyAlignment="1">
      <alignment horizontal="right" vertical="center" wrapText="1" indent="1" readingOrder="2"/>
    </xf>
    <xf numFmtId="0" fontId="12" fillId="2" borderId="26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 vertical="center" wrapTex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" xfId="7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26" fillId="0" borderId="0" xfId="7" applyFont="1" applyFill="1" applyBorder="1" applyAlignment="1">
      <alignment horizontal="right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31" fillId="0" borderId="0" xfId="0" applyFont="1" applyFill="1" applyBorder="1" applyAlignment="1">
      <alignment horizontal="right" indent="4"/>
    </xf>
    <xf numFmtId="0" fontId="31" fillId="0" borderId="0" xfId="0" applyFont="1" applyFill="1" applyBorder="1" applyAlignment="1">
      <alignment horizontal="right" indent="3"/>
    </xf>
    <xf numFmtId="4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right" readingOrder="2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167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/>
    </xf>
    <xf numFmtId="14" fontId="31" fillId="0" borderId="0" xfId="0" applyNumberFormat="1" applyFont="1" applyFill="1" applyBorder="1" applyAlignment="1">
      <alignment horizontal="right"/>
    </xf>
    <xf numFmtId="168" fontId="31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2"/>
    </xf>
    <xf numFmtId="0" fontId="31" fillId="0" borderId="29" xfId="0" applyFont="1" applyFill="1" applyBorder="1" applyAlignment="1">
      <alignment horizontal="right" indent="3"/>
    </xf>
    <xf numFmtId="0" fontId="31" fillId="0" borderId="29" xfId="0" applyFont="1" applyFill="1" applyBorder="1" applyAlignment="1">
      <alignment horizontal="right" indent="2"/>
    </xf>
    <xf numFmtId="0" fontId="31" fillId="0" borderId="30" xfId="0" applyFont="1" applyFill="1" applyBorder="1" applyAlignment="1">
      <alignment horizontal="right" indent="2"/>
    </xf>
    <xf numFmtId="0" fontId="31" fillId="0" borderId="25" xfId="0" applyNumberFormat="1" applyFont="1" applyFill="1" applyBorder="1" applyAlignment="1">
      <alignment horizontal="right"/>
    </xf>
    <xf numFmtId="2" fontId="31" fillId="0" borderId="25" xfId="0" applyNumberFormat="1" applyFont="1" applyFill="1" applyBorder="1" applyAlignment="1">
      <alignment horizontal="right"/>
    </xf>
    <xf numFmtId="10" fontId="31" fillId="0" borderId="25" xfId="0" applyNumberFormat="1" applyFont="1" applyFill="1" applyBorder="1" applyAlignment="1">
      <alignment horizontal="right"/>
    </xf>
    <xf numFmtId="4" fontId="31" fillId="0" borderId="25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8" fillId="0" borderId="31" xfId="13" applyFont="1" applyBorder="1" applyAlignment="1">
      <alignment horizontal="right"/>
    </xf>
    <xf numFmtId="10" fontId="8" fillId="0" borderId="31" xfId="14" applyNumberFormat="1" applyFont="1" applyBorder="1" applyAlignment="1">
      <alignment horizontal="center"/>
    </xf>
    <xf numFmtId="2" fontId="8" fillId="0" borderId="31" xfId="7" applyNumberFormat="1" applyFont="1" applyBorder="1" applyAlignment="1">
      <alignment horizontal="right"/>
    </xf>
    <xf numFmtId="169" fontId="8" fillId="0" borderId="31" xfId="7" applyNumberFormat="1" applyFont="1" applyBorder="1" applyAlignment="1">
      <alignment horizontal="center"/>
    </xf>
    <xf numFmtId="49" fontId="30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0" fontId="32" fillId="0" borderId="0" xfId="0" applyFont="1" applyFill="1" applyBorder="1" applyAlignment="1">
      <alignment horizontal="right" indent="2"/>
    </xf>
    <xf numFmtId="2" fontId="32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49" fontId="32" fillId="0" borderId="0" xfId="0" applyNumberFormat="1" applyFont="1" applyFill="1" applyBorder="1" applyAlignment="1">
      <alignment horizontal="right"/>
    </xf>
    <xf numFmtId="0" fontId="3" fillId="0" borderId="0" xfId="16" applyAlignment="1">
      <alignment horizontal="right"/>
    </xf>
    <xf numFmtId="164" fontId="3" fillId="0" borderId="0" xfId="16" applyNumberFormat="1" applyAlignment="1">
      <alignment horizontal="right"/>
    </xf>
    <xf numFmtId="14" fontId="3" fillId="0" borderId="0" xfId="16" applyNumberFormat="1" applyAlignment="1">
      <alignment horizontal="right"/>
    </xf>
    <xf numFmtId="164" fontId="32" fillId="0" borderId="0" xfId="0" applyNumberFormat="1" applyFont="1" applyFill="1" applyBorder="1" applyAlignment="1">
      <alignment horizontal="right"/>
    </xf>
    <xf numFmtId="164" fontId="8" fillId="0" borderId="31" xfId="13" applyFont="1" applyFill="1" applyBorder="1" applyAlignment="1">
      <alignment horizontal="right"/>
    </xf>
    <xf numFmtId="0" fontId="7" fillId="0" borderId="0" xfId="7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164" fontId="3" fillId="0" borderId="0" xfId="13" applyFont="1" applyFill="1"/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horizontal="right" readingOrder="2"/>
    </xf>
    <xf numFmtId="0" fontId="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67" fontId="32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/>
    <xf numFmtId="0" fontId="7" fillId="0" borderId="0" xfId="0" applyFont="1" applyFill="1" applyAlignment="1">
      <alignment horizontal="center" readingOrder="2"/>
    </xf>
    <xf numFmtId="0" fontId="31" fillId="0" borderId="0" xfId="17" applyFont="1" applyFill="1" applyBorder="1" applyAlignment="1">
      <alignment horizontal="right" indent="3"/>
    </xf>
    <xf numFmtId="0" fontId="31" fillId="0" borderId="0" xfId="18" applyFont="1" applyFill="1" applyBorder="1" applyAlignment="1">
      <alignment horizontal="right" indent="3"/>
    </xf>
    <xf numFmtId="10" fontId="34" fillId="0" borderId="0" xfId="0" applyNumberFormat="1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164" fontId="3" fillId="0" borderId="0" xfId="16" applyNumberFormat="1" applyFill="1" applyAlignment="1">
      <alignment horizontal="right"/>
    </xf>
    <xf numFmtId="14" fontId="3" fillId="0" borderId="0" xfId="16" applyNumberFormat="1" applyFill="1" applyAlignment="1">
      <alignment horizontal="right"/>
    </xf>
    <xf numFmtId="164" fontId="3" fillId="0" borderId="0" xfId="16" applyNumberFormat="1" applyFill="1" applyBorder="1" applyAlignment="1">
      <alignment horizontal="right"/>
    </xf>
    <xf numFmtId="0" fontId="3" fillId="0" borderId="0" xfId="16" applyFill="1" applyBorder="1" applyAlignment="1">
      <alignment horizontal="right"/>
    </xf>
    <xf numFmtId="0" fontId="33" fillId="0" borderId="0" xfId="16" applyFont="1" applyFill="1" applyBorder="1" applyAlignment="1">
      <alignment horizontal="right"/>
    </xf>
    <xf numFmtId="164" fontId="33" fillId="0" borderId="0" xfId="16" applyNumberFormat="1" applyFont="1" applyFill="1" applyBorder="1" applyAlignment="1">
      <alignment horizontal="right"/>
    </xf>
    <xf numFmtId="0" fontId="3" fillId="0" borderId="0" xfId="16" applyFill="1" applyAlignment="1">
      <alignment horizontal="right"/>
    </xf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26" fillId="0" borderId="0" xfId="7" applyFont="1" applyAlignment="1">
      <alignment horizontal="right"/>
    </xf>
    <xf numFmtId="0" fontId="26" fillId="0" borderId="0" xfId="7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3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9" fillId="0" borderId="0" xfId="0" applyFont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0" fontId="0" fillId="0" borderId="0" xfId="0"/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10" fontId="31" fillId="0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9" fillId="0" borderId="0" xfId="0" applyFont="1" applyFill="1" applyAlignment="1">
      <alignment horizontal="center" vertical="center" wrapText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164" fontId="31" fillId="0" borderId="0" xfId="19" applyFont="1" applyFill="1" applyBorder="1" applyAlignment="1">
      <alignment horizontal="right"/>
    </xf>
    <xf numFmtId="0" fontId="10" fillId="2" borderId="17" xfId="7" applyFont="1" applyFill="1" applyBorder="1" applyAlignment="1">
      <alignment horizontal="center" vertical="center" wrapText="1"/>
    </xf>
    <xf numFmtId="0" fontId="10" fillId="2" borderId="18" xfId="7" applyFont="1" applyFill="1" applyBorder="1" applyAlignment="1">
      <alignment horizontal="center" vertical="center" wrapText="1"/>
    </xf>
    <xf numFmtId="0" fontId="10" fillId="2" borderId="4" xfId="7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 readingOrder="2"/>
    </xf>
    <xf numFmtId="0" fontId="10" fillId="2" borderId="25" xfId="0" applyFont="1" applyFill="1" applyBorder="1" applyAlignment="1">
      <alignment horizontal="center" vertical="center" wrapText="1" readingOrder="2"/>
    </xf>
    <xf numFmtId="0" fontId="23" fillId="2" borderId="19" xfId="0" applyFont="1" applyFill="1" applyBorder="1" applyAlignment="1">
      <alignment horizontal="center" vertical="center" wrapText="1" readingOrder="2"/>
    </xf>
    <xf numFmtId="0" fontId="19" fillId="0" borderId="20" xfId="0" applyFont="1" applyBorder="1" applyAlignment="1">
      <alignment horizontal="center" readingOrder="2"/>
    </xf>
    <xf numFmtId="0" fontId="19" fillId="0" borderId="16" xfId="0" applyFont="1" applyBorder="1" applyAlignment="1">
      <alignment horizontal="center" readingOrder="2"/>
    </xf>
    <xf numFmtId="0" fontId="23" fillId="2" borderId="21" xfId="0" applyFont="1" applyFill="1" applyBorder="1" applyAlignment="1">
      <alignment horizontal="center" vertical="center" wrapText="1" readingOrder="2"/>
    </xf>
    <xf numFmtId="0" fontId="19" fillId="0" borderId="22" xfId="0" applyFont="1" applyBorder="1" applyAlignment="1">
      <alignment horizontal="center" readingOrder="2"/>
    </xf>
    <xf numFmtId="0" fontId="19" fillId="0" borderId="23" xfId="0" applyFont="1" applyBorder="1" applyAlignment="1">
      <alignment horizontal="center" readingOrder="2"/>
    </xf>
    <xf numFmtId="0" fontId="8" fillId="0" borderId="0" xfId="0" applyFont="1" applyAlignment="1">
      <alignment horizontal="right" readingOrder="2"/>
    </xf>
    <xf numFmtId="0" fontId="23" fillId="2" borderId="22" xfId="0" applyFont="1" applyFill="1" applyBorder="1" applyAlignment="1">
      <alignment horizontal="center" vertical="center" wrapText="1" readingOrder="2"/>
    </xf>
    <xf numFmtId="0" fontId="23" fillId="2" borderId="23" xfId="0" applyFont="1" applyFill="1" applyBorder="1" applyAlignment="1">
      <alignment horizontal="center" vertical="center" wrapText="1" readingOrder="2"/>
    </xf>
    <xf numFmtId="0" fontId="10" fillId="2" borderId="21" xfId="0" applyFont="1" applyFill="1" applyBorder="1" applyAlignment="1">
      <alignment horizontal="center" vertical="center" wrapText="1" readingOrder="2"/>
    </xf>
    <xf numFmtId="0" fontId="10" fillId="2" borderId="22" xfId="0" applyFont="1" applyFill="1" applyBorder="1" applyAlignment="1">
      <alignment horizontal="center" vertical="center" wrapText="1" readingOrder="2"/>
    </xf>
    <xf numFmtId="0" fontId="10" fillId="2" borderId="23" xfId="0" applyFont="1" applyFill="1" applyBorder="1" applyAlignment="1">
      <alignment horizontal="center" vertical="center" wrapText="1" readingOrder="2"/>
    </xf>
    <xf numFmtId="0" fontId="8" fillId="0" borderId="0" xfId="0" applyFont="1" applyFill="1" applyAlignment="1">
      <alignment horizontal="right" readingOrder="2"/>
    </xf>
  </cellXfs>
  <cellStyles count="26">
    <cellStyle name="Comma" xfId="13" builtinId="3"/>
    <cellStyle name="Comma 2" xfId="1"/>
    <cellStyle name="Comma 2 2" xfId="19"/>
    <cellStyle name="Comma 3" xfId="24"/>
    <cellStyle name="Currency [0] _1" xfId="2"/>
    <cellStyle name="Hyperlink 2" xfId="3"/>
    <cellStyle name="Normal" xfId="0" builtinId="0"/>
    <cellStyle name="Normal 10" xfId="18"/>
    <cellStyle name="Normal 11" xfId="4"/>
    <cellStyle name="Normal 11 2" xfId="20"/>
    <cellStyle name="Normal 15" xfId="17"/>
    <cellStyle name="Normal 2" xfId="5"/>
    <cellStyle name="Normal 2 2" xfId="21"/>
    <cellStyle name="Normal 3" xfId="6"/>
    <cellStyle name="Normal 3 2" xfId="22"/>
    <cellStyle name="Normal 4" xfId="12"/>
    <cellStyle name="Normal 9" xfId="15"/>
    <cellStyle name="Normal_2007-16618" xfId="7"/>
    <cellStyle name="Normal_יתרת התחייבות להשקעה" xfId="16"/>
    <cellStyle name="Percent" xfId="14" builtinId="5"/>
    <cellStyle name="Percent 2" xfId="8"/>
    <cellStyle name="Percent 2 2" xfId="23"/>
    <cellStyle name="Percent 3" xfId="25"/>
    <cellStyle name="Text" xfId="9"/>
    <cellStyle name="Total" xfId="10"/>
    <cellStyle name="היפר-קישור" xfId="11" builtinId="8"/>
  </cellStyles>
  <dxfs count="5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V66"/>
  <sheetViews>
    <sheetView rightToLeft="1" tabSelected="1" workbookViewId="0">
      <selection activeCell="F11" sqref="F1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2" width="6.7109375" style="9" customWidth="1"/>
    <col min="23" max="25" width="7.7109375" style="9" customWidth="1"/>
    <col min="26" max="26" width="7.140625" style="9" customWidth="1"/>
    <col min="27" max="27" width="6" style="9" customWidth="1"/>
    <col min="28" max="28" width="7.85546875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2">
      <c r="B1" s="56" t="s">
        <v>189</v>
      </c>
      <c r="C1" s="77" t="s" vm="1">
        <v>266</v>
      </c>
    </row>
    <row r="2" spans="1:22">
      <c r="B2" s="56" t="s">
        <v>188</v>
      </c>
      <c r="C2" s="77" t="s">
        <v>267</v>
      </c>
    </row>
    <row r="3" spans="1:22">
      <c r="B3" s="56" t="s">
        <v>190</v>
      </c>
      <c r="C3" s="77" t="s">
        <v>268</v>
      </c>
    </row>
    <row r="4" spans="1:22">
      <c r="B4" s="56" t="s">
        <v>191</v>
      </c>
      <c r="C4" s="77">
        <v>8801</v>
      </c>
    </row>
    <row r="6" spans="1:22" ht="26.25" customHeight="1">
      <c r="B6" s="207" t="s">
        <v>205</v>
      </c>
      <c r="C6" s="208"/>
      <c r="D6" s="209"/>
    </row>
    <row r="7" spans="1:22" s="10" customFormat="1">
      <c r="B7" s="22"/>
      <c r="C7" s="23" t="s">
        <v>120</v>
      </c>
      <c r="D7" s="24" t="s">
        <v>118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10" customFormat="1">
      <c r="B8" s="22"/>
      <c r="C8" s="25" t="s">
        <v>253</v>
      </c>
      <c r="D8" s="26" t="s">
        <v>20</v>
      </c>
    </row>
    <row r="9" spans="1:22" s="11" customFormat="1" ht="18" customHeight="1">
      <c r="B9" s="36"/>
      <c r="C9" s="19" t="s">
        <v>1</v>
      </c>
      <c r="D9" s="27" t="s">
        <v>2</v>
      </c>
    </row>
    <row r="10" spans="1:22" s="11" customFormat="1" ht="18" customHeight="1">
      <c r="B10" s="66" t="s">
        <v>204</v>
      </c>
      <c r="C10" s="118">
        <f>C11+C12+C23+C33+C34+C35+C37</f>
        <v>4331959.9051976902</v>
      </c>
      <c r="D10" s="119">
        <f>C10/$C$42</f>
        <v>1</v>
      </c>
    </row>
    <row r="11" spans="1:22">
      <c r="A11" s="44" t="s">
        <v>151</v>
      </c>
      <c r="B11" s="28" t="s">
        <v>206</v>
      </c>
      <c r="C11" s="118">
        <f>מזומנים!J10</f>
        <v>546214.693449824</v>
      </c>
      <c r="D11" s="119">
        <f t="shared" ref="D11:D13" si="0">C11/$C$42</f>
        <v>0.12608950807565181</v>
      </c>
    </row>
    <row r="12" spans="1:22">
      <c r="B12" s="28" t="s">
        <v>207</v>
      </c>
      <c r="C12" s="118">
        <f>C13+C15+C16+C17+C18+C19+C20+C21+C22</f>
        <v>2321537.1801178656</v>
      </c>
      <c r="D12" s="119">
        <f t="shared" si="0"/>
        <v>0.53590920297585753</v>
      </c>
    </row>
    <row r="13" spans="1:22">
      <c r="A13" s="54" t="s">
        <v>151</v>
      </c>
      <c r="B13" s="29" t="s">
        <v>76</v>
      </c>
      <c r="C13" s="118">
        <f>'תעודות התחייבות ממשלתיות'!O11</f>
        <v>338690.37272786495</v>
      </c>
      <c r="D13" s="119">
        <f t="shared" si="0"/>
        <v>7.8184096838359057E-2</v>
      </c>
    </row>
    <row r="14" spans="1:22">
      <c r="A14" s="54" t="s">
        <v>151</v>
      </c>
      <c r="B14" s="29" t="s">
        <v>77</v>
      </c>
      <c r="C14" s="118" t="s" vm="2">
        <v>1666</v>
      </c>
      <c r="D14" s="119" t="s" vm="3">
        <v>1666</v>
      </c>
    </row>
    <row r="15" spans="1:22">
      <c r="A15" s="54" t="s">
        <v>151</v>
      </c>
      <c r="B15" s="29" t="s">
        <v>78</v>
      </c>
      <c r="C15" s="118">
        <f>'אג"ח קונצרני'!R11</f>
        <v>379374.65985000011</v>
      </c>
      <c r="D15" s="119">
        <f t="shared" ref="D15:D21" si="1">C15/$C$42</f>
        <v>8.7575755120634535E-2</v>
      </c>
    </row>
    <row r="16" spans="1:22">
      <c r="A16" s="54" t="s">
        <v>151</v>
      </c>
      <c r="B16" s="29" t="s">
        <v>79</v>
      </c>
      <c r="C16" s="118">
        <f>מניות!L11</f>
        <v>667339.53035000002</v>
      </c>
      <c r="D16" s="119">
        <f t="shared" si="1"/>
        <v>0.15405025553198093</v>
      </c>
    </row>
    <row r="17" spans="1:4">
      <c r="A17" s="54" t="s">
        <v>151</v>
      </c>
      <c r="B17" s="29" t="s">
        <v>80</v>
      </c>
      <c r="C17" s="118">
        <f>'תעודות סל'!K11</f>
        <v>786620.05475000059</v>
      </c>
      <c r="D17" s="119">
        <f t="shared" si="1"/>
        <v>0.18158525747345369</v>
      </c>
    </row>
    <row r="18" spans="1:4">
      <c r="A18" s="54" t="s">
        <v>151</v>
      </c>
      <c r="B18" s="29" t="s">
        <v>81</v>
      </c>
      <c r="C18" s="138">
        <f>'קרנות נאמנות'!L11</f>
        <v>126270.99743999992</v>
      </c>
      <c r="D18" s="119">
        <f t="shared" si="1"/>
        <v>2.9148699480919481E-2</v>
      </c>
    </row>
    <row r="19" spans="1:4">
      <c r="A19" s="54" t="s">
        <v>151</v>
      </c>
      <c r="B19" s="29" t="s">
        <v>82</v>
      </c>
      <c r="C19" s="138">
        <f>'כתבי אופציה'!I11</f>
        <v>25.627299999999995</v>
      </c>
      <c r="D19" s="119">
        <f t="shared" si="1"/>
        <v>5.9158673119876176E-6</v>
      </c>
    </row>
    <row r="20" spans="1:4">
      <c r="A20" s="54" t="s">
        <v>151</v>
      </c>
      <c r="B20" s="29" t="s">
        <v>83</v>
      </c>
      <c r="C20" s="138">
        <f>אופציות!I11</f>
        <v>1064.4242299999999</v>
      </c>
      <c r="D20" s="119">
        <f t="shared" si="1"/>
        <v>2.4571423865739231E-4</v>
      </c>
    </row>
    <row r="21" spans="1:4">
      <c r="A21" s="54" t="s">
        <v>151</v>
      </c>
      <c r="B21" s="29" t="s">
        <v>84</v>
      </c>
      <c r="C21" s="138">
        <f>'חוזים עתידיים'!I11</f>
        <v>7022.972859999998</v>
      </c>
      <c r="D21" s="119">
        <f t="shared" si="1"/>
        <v>1.6211998757360388E-3</v>
      </c>
    </row>
    <row r="22" spans="1:4">
      <c r="A22" s="54" t="s">
        <v>151</v>
      </c>
      <c r="B22" s="29" t="s">
        <v>85</v>
      </c>
      <c r="C22" s="138">
        <f>'מוצרים מובנים'!N11</f>
        <v>15128.540609999998</v>
      </c>
      <c r="D22" s="119" t="s" vm="4">
        <v>1666</v>
      </c>
    </row>
    <row r="23" spans="1:4">
      <c r="B23" s="28" t="s">
        <v>208</v>
      </c>
      <c r="C23" s="138">
        <f>C24+C26+C27+C28+C29+C31</f>
        <v>1284240.9926699998</v>
      </c>
      <c r="D23" s="119">
        <f t="shared" ref="D23:D24" si="2">C23/$C$42</f>
        <v>0.29645726663561839</v>
      </c>
    </row>
    <row r="24" spans="1:4">
      <c r="A24" s="54" t="s">
        <v>151</v>
      </c>
      <c r="B24" s="29" t="s">
        <v>86</v>
      </c>
      <c r="C24" s="138">
        <f>'לא סחיר- תעודות התחייבות ממשלתי'!M11</f>
        <v>1190601.4976999997</v>
      </c>
      <c r="D24" s="119">
        <f t="shared" si="2"/>
        <v>0.27484130134063794</v>
      </c>
    </row>
    <row r="25" spans="1:4">
      <c r="A25" s="54" t="s">
        <v>151</v>
      </c>
      <c r="B25" s="29" t="s">
        <v>87</v>
      </c>
      <c r="C25" s="138" t="s" vm="5">
        <v>1666</v>
      </c>
      <c r="D25" s="119" t="s" vm="6">
        <v>1666</v>
      </c>
    </row>
    <row r="26" spans="1:4">
      <c r="A26" s="54" t="s">
        <v>151</v>
      </c>
      <c r="B26" s="29" t="s">
        <v>78</v>
      </c>
      <c r="C26" s="138">
        <f>'לא סחיר - אג"ח קונצרני'!P11</f>
        <v>24032.385269999995</v>
      </c>
      <c r="D26" s="119">
        <f t="shared" ref="D26:D29" si="3">C26/$C$42</f>
        <v>5.547693375731572E-3</v>
      </c>
    </row>
    <row r="27" spans="1:4">
      <c r="A27" s="54" t="s">
        <v>151</v>
      </c>
      <c r="B27" s="29" t="s">
        <v>88</v>
      </c>
      <c r="C27" s="138">
        <f>'לא סחיר - מניות'!J11</f>
        <v>19189.915909999996</v>
      </c>
      <c r="D27" s="119">
        <f t="shared" si="3"/>
        <v>4.4298461504629879E-3</v>
      </c>
    </row>
    <row r="28" spans="1:4">
      <c r="A28" s="54" t="s">
        <v>151</v>
      </c>
      <c r="B28" s="29" t="s">
        <v>89</v>
      </c>
      <c r="C28" s="138">
        <f>'לא סחיר - קרנות השקעה'!H11</f>
        <v>51090.806669999984</v>
      </c>
      <c r="D28" s="119">
        <f t="shared" si="3"/>
        <v>1.1793924179376365E-2</v>
      </c>
    </row>
    <row r="29" spans="1:4">
      <c r="A29" s="54" t="s">
        <v>151</v>
      </c>
      <c r="B29" s="29" t="s">
        <v>90</v>
      </c>
      <c r="C29" s="138">
        <f>'לא סחיר - כתבי אופציה'!I11</f>
        <v>10.588089999999998</v>
      </c>
      <c r="D29" s="119">
        <f t="shared" si="3"/>
        <v>2.4441800551514584E-6</v>
      </c>
    </row>
    <row r="30" spans="1:4">
      <c r="A30" s="54" t="s">
        <v>151</v>
      </c>
      <c r="B30" s="29" t="s">
        <v>231</v>
      </c>
      <c r="C30" s="138" t="s" vm="7">
        <v>1666</v>
      </c>
      <c r="D30" s="119" t="s" vm="8">
        <v>1666</v>
      </c>
    </row>
    <row r="31" spans="1:4">
      <c r="A31" s="54" t="s">
        <v>151</v>
      </c>
      <c r="B31" s="29" t="s">
        <v>114</v>
      </c>
      <c r="C31" s="138">
        <f>'לא סחיר - חוזים עתידיים'!I11</f>
        <v>-684.20096999999976</v>
      </c>
      <c r="D31" s="119">
        <f>C31/$C$42</f>
        <v>-1.5794259064564819E-4</v>
      </c>
    </row>
    <row r="32" spans="1:4">
      <c r="A32" s="54" t="s">
        <v>151</v>
      </c>
      <c r="B32" s="29" t="s">
        <v>91</v>
      </c>
      <c r="C32" s="138" t="s" vm="9">
        <v>1666</v>
      </c>
      <c r="D32" s="119" t="s" vm="10">
        <v>1666</v>
      </c>
    </row>
    <row r="33" spans="1:4">
      <c r="A33" s="54" t="s">
        <v>151</v>
      </c>
      <c r="B33" s="28" t="s">
        <v>209</v>
      </c>
      <c r="C33" s="138">
        <f>הלוואות!O10</f>
        <v>73907.26466999999</v>
      </c>
      <c r="D33" s="119">
        <f>C33/$C$42</f>
        <v>1.7060929991831772E-2</v>
      </c>
    </row>
    <row r="34" spans="1:4">
      <c r="A34" s="54" t="s">
        <v>151</v>
      </c>
      <c r="B34" s="28" t="s">
        <v>210</v>
      </c>
      <c r="C34" s="138">
        <f>'פקדונות מעל 3 חודשים'!M10</f>
        <v>74696.100089999978</v>
      </c>
      <c r="D34" s="119">
        <f>C34/$C$42</f>
        <v>1.7243026649525556E-2</v>
      </c>
    </row>
    <row r="35" spans="1:4">
      <c r="A35" s="54" t="s">
        <v>151</v>
      </c>
      <c r="B35" s="28" t="s">
        <v>211</v>
      </c>
      <c r="C35" s="138">
        <f>'זכויות מקרקעין'!G10</f>
        <v>8110.511309999999</v>
      </c>
      <c r="D35" s="119">
        <f>C35/$C$42</f>
        <v>1.8722498562991372E-3</v>
      </c>
    </row>
    <row r="36" spans="1:4">
      <c r="A36" s="54" t="s">
        <v>151</v>
      </c>
      <c r="B36" s="55" t="s">
        <v>212</v>
      </c>
      <c r="C36" s="138" t="s" vm="11">
        <v>1666</v>
      </c>
      <c r="D36" s="119" t="s" vm="12">
        <v>1666</v>
      </c>
    </row>
    <row r="37" spans="1:4">
      <c r="A37" s="54" t="s">
        <v>151</v>
      </c>
      <c r="B37" s="28" t="s">
        <v>213</v>
      </c>
      <c r="C37" s="138">
        <f>'השקעות אחרות '!I10</f>
        <v>23253.162889999996</v>
      </c>
      <c r="D37" s="119">
        <f>C37/$C$42</f>
        <v>5.3678158152155918E-3</v>
      </c>
    </row>
    <row r="38" spans="1:4">
      <c r="A38" s="54"/>
      <c r="B38" s="67" t="s">
        <v>215</v>
      </c>
      <c r="C38" s="138">
        <v>0</v>
      </c>
      <c r="D38" s="119">
        <f>C38/$C$42</f>
        <v>0</v>
      </c>
    </row>
    <row r="39" spans="1:4">
      <c r="A39" s="54" t="s">
        <v>151</v>
      </c>
      <c r="B39" s="68" t="s">
        <v>216</v>
      </c>
      <c r="C39" s="138" t="s" vm="13">
        <v>1666</v>
      </c>
      <c r="D39" s="119" t="s" vm="14">
        <v>1666</v>
      </c>
    </row>
    <row r="40" spans="1:4">
      <c r="A40" s="54" t="s">
        <v>151</v>
      </c>
      <c r="B40" s="68" t="s">
        <v>251</v>
      </c>
      <c r="C40" s="138" t="s" vm="15">
        <v>1666</v>
      </c>
      <c r="D40" s="119" t="s" vm="16">
        <v>1666</v>
      </c>
    </row>
    <row r="41" spans="1:4">
      <c r="A41" s="54" t="s">
        <v>151</v>
      </c>
      <c r="B41" s="68" t="s">
        <v>217</v>
      </c>
      <c r="C41" s="138" t="s" vm="17">
        <v>1666</v>
      </c>
      <c r="D41" s="119" t="s" vm="18">
        <v>1666</v>
      </c>
    </row>
    <row r="42" spans="1:4">
      <c r="B42" s="68" t="s">
        <v>92</v>
      </c>
      <c r="C42" s="138">
        <f>C38+C10</f>
        <v>4331959.9051976902</v>
      </c>
      <c r="D42" s="119">
        <f>C42/$C$42</f>
        <v>1</v>
      </c>
    </row>
    <row r="43" spans="1:4">
      <c r="A43" s="54" t="s">
        <v>151</v>
      </c>
      <c r="B43" s="68" t="s">
        <v>214</v>
      </c>
      <c r="C43" s="138">
        <f>'יתרת התחייבות להשקעה'!C10</f>
        <v>174778.41263135086</v>
      </c>
      <c r="D43" s="119"/>
    </row>
    <row r="44" spans="1:4">
      <c r="B44" s="6" t="s">
        <v>119</v>
      </c>
      <c r="C44" s="139"/>
    </row>
    <row r="45" spans="1:4">
      <c r="C45" s="74" t="s">
        <v>196</v>
      </c>
      <c r="D45" s="35" t="s">
        <v>113</v>
      </c>
    </row>
    <row r="46" spans="1:4">
      <c r="C46" s="75" t="s">
        <v>1</v>
      </c>
      <c r="D46" s="24" t="s">
        <v>2</v>
      </c>
    </row>
    <row r="47" spans="1:4">
      <c r="C47" s="120" t="s">
        <v>177</v>
      </c>
      <c r="D47" s="121" vm="19">
        <v>2.6166</v>
      </c>
    </row>
    <row r="48" spans="1:4">
      <c r="C48" s="120" t="s">
        <v>186</v>
      </c>
      <c r="D48" s="121">
        <v>0.89746127579551627</v>
      </c>
    </row>
    <row r="49" spans="2:4">
      <c r="C49" s="120" t="s">
        <v>182</v>
      </c>
      <c r="D49" s="121" vm="20">
        <v>2.7869000000000002</v>
      </c>
    </row>
    <row r="50" spans="2:4">
      <c r="B50" s="12"/>
      <c r="C50" s="120" t="s">
        <v>993</v>
      </c>
      <c r="D50" s="121" vm="21">
        <v>3.7168999999999999</v>
      </c>
    </row>
    <row r="51" spans="2:4">
      <c r="C51" s="120" t="s">
        <v>175</v>
      </c>
      <c r="D51" s="121" vm="22">
        <v>4.2156000000000002</v>
      </c>
    </row>
    <row r="52" spans="2:4">
      <c r="C52" s="120" t="s">
        <v>176</v>
      </c>
      <c r="D52" s="121" vm="23">
        <v>4.7385000000000002</v>
      </c>
    </row>
    <row r="53" spans="2:4">
      <c r="C53" s="120" t="s">
        <v>178</v>
      </c>
      <c r="D53" s="121">
        <v>0.46333673990802243</v>
      </c>
    </row>
    <row r="54" spans="2:4">
      <c r="C54" s="120" t="s">
        <v>183</v>
      </c>
      <c r="D54" s="121" vm="24">
        <v>3.1962000000000002</v>
      </c>
    </row>
    <row r="55" spans="2:4">
      <c r="C55" s="120" t="s">
        <v>184</v>
      </c>
      <c r="D55" s="121">
        <v>0.19397900298964052</v>
      </c>
    </row>
    <row r="56" spans="2:4">
      <c r="C56" s="120" t="s">
        <v>181</v>
      </c>
      <c r="D56" s="121" vm="25">
        <v>0.56530000000000002</v>
      </c>
    </row>
    <row r="57" spans="2:4">
      <c r="C57" s="120" t="s">
        <v>1667</v>
      </c>
      <c r="D57" s="121">
        <v>2.4036128999999997</v>
      </c>
    </row>
    <row r="58" spans="2:4">
      <c r="C58" s="120" t="s">
        <v>180</v>
      </c>
      <c r="D58" s="121" vm="26">
        <v>0.40939999999999999</v>
      </c>
    </row>
    <row r="59" spans="2:4">
      <c r="C59" s="120" t="s">
        <v>173</v>
      </c>
      <c r="D59" s="121" vm="27">
        <v>3.6269999999999998</v>
      </c>
    </row>
    <row r="60" spans="2:4">
      <c r="C60" s="120" t="s">
        <v>187</v>
      </c>
      <c r="D60" s="121" vm="28">
        <v>0.25629999999999997</v>
      </c>
    </row>
    <row r="61" spans="2:4">
      <c r="C61" s="120" t="s">
        <v>1668</v>
      </c>
      <c r="D61" s="121" vm="29">
        <v>0.4446</v>
      </c>
    </row>
    <row r="62" spans="2:4">
      <c r="C62" s="120" t="s">
        <v>1669</v>
      </c>
      <c r="D62" s="121">
        <v>5.5312821685920159E-2</v>
      </c>
    </row>
    <row r="63" spans="2:4">
      <c r="C63" s="120" t="s">
        <v>174</v>
      </c>
      <c r="D63" s="121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6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K12" sqref="K12:K14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6.710937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189</v>
      </c>
      <c r="C1" s="77" t="s" vm="1">
        <v>266</v>
      </c>
    </row>
    <row r="2" spans="2:60">
      <c r="B2" s="56" t="s">
        <v>188</v>
      </c>
      <c r="C2" s="77" t="s">
        <v>267</v>
      </c>
    </row>
    <row r="3" spans="2:60">
      <c r="B3" s="56" t="s">
        <v>190</v>
      </c>
      <c r="C3" s="77" t="s">
        <v>268</v>
      </c>
    </row>
    <row r="4" spans="2:60">
      <c r="B4" s="56" t="s">
        <v>191</v>
      </c>
      <c r="C4" s="77">
        <v>8801</v>
      </c>
    </row>
    <row r="6" spans="2:60" ht="26.25" customHeight="1">
      <c r="B6" s="221" t="s">
        <v>219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</row>
    <row r="7" spans="2:60" ht="26.25" customHeight="1">
      <c r="B7" s="221" t="s">
        <v>102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BH7" s="3"/>
    </row>
    <row r="8" spans="2:60" s="3" customFormat="1" ht="78.75">
      <c r="B8" s="22" t="s">
        <v>126</v>
      </c>
      <c r="C8" s="30" t="s">
        <v>49</v>
      </c>
      <c r="D8" s="30" t="s">
        <v>129</v>
      </c>
      <c r="E8" s="30" t="s">
        <v>69</v>
      </c>
      <c r="F8" s="30" t="s">
        <v>111</v>
      </c>
      <c r="G8" s="30" t="s">
        <v>250</v>
      </c>
      <c r="H8" s="30" t="s">
        <v>249</v>
      </c>
      <c r="I8" s="30" t="s">
        <v>66</v>
      </c>
      <c r="J8" s="30" t="s">
        <v>63</v>
      </c>
      <c r="K8" s="30" t="s">
        <v>192</v>
      </c>
      <c r="L8" s="30" t="s">
        <v>194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257</v>
      </c>
      <c r="H9" s="16"/>
      <c r="I9" s="16" t="s">
        <v>253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3" t="s">
        <v>52</v>
      </c>
      <c r="C11" s="124"/>
      <c r="D11" s="124"/>
      <c r="E11" s="124"/>
      <c r="F11" s="124"/>
      <c r="G11" s="125"/>
      <c r="H11" s="129"/>
      <c r="I11" s="125">
        <v>25.627299999999995</v>
      </c>
      <c r="J11" s="124"/>
      <c r="K11" s="126">
        <f>I11/$I$11</f>
        <v>1</v>
      </c>
      <c r="L11" s="126">
        <f>I11/'סכום נכסי הקרן'!$C$42</f>
        <v>5.9158673119876176E-6</v>
      </c>
      <c r="BC11" s="99"/>
      <c r="BD11" s="3"/>
      <c r="BE11" s="99"/>
      <c r="BG11" s="99"/>
    </row>
    <row r="12" spans="2:60" s="4" customFormat="1" ht="18" customHeight="1">
      <c r="B12" s="127" t="s">
        <v>28</v>
      </c>
      <c r="C12" s="124"/>
      <c r="D12" s="124"/>
      <c r="E12" s="124"/>
      <c r="F12" s="124"/>
      <c r="G12" s="125"/>
      <c r="H12" s="129"/>
      <c r="I12" s="125">
        <v>25.627299999999995</v>
      </c>
      <c r="J12" s="124"/>
      <c r="K12" s="126">
        <f t="shared" ref="K12:K14" si="0">I12/$I$11</f>
        <v>1</v>
      </c>
      <c r="L12" s="126">
        <f>I12/'סכום נכסי הקרן'!$C$42</f>
        <v>5.9158673119876176E-6</v>
      </c>
      <c r="BC12" s="99"/>
      <c r="BD12" s="3"/>
      <c r="BE12" s="99"/>
      <c r="BG12" s="99"/>
    </row>
    <row r="13" spans="2:60">
      <c r="B13" s="102" t="s">
        <v>1416</v>
      </c>
      <c r="C13" s="81"/>
      <c r="D13" s="81"/>
      <c r="E13" s="81"/>
      <c r="F13" s="81"/>
      <c r="G13" s="90"/>
      <c r="H13" s="92"/>
      <c r="I13" s="90">
        <v>25.627299999999995</v>
      </c>
      <c r="J13" s="81"/>
      <c r="K13" s="91">
        <f t="shared" si="0"/>
        <v>1</v>
      </c>
      <c r="L13" s="91">
        <f>I13/'סכום נכסי הקרן'!$C$42</f>
        <v>5.9158673119876176E-6</v>
      </c>
      <c r="BD13" s="3"/>
    </row>
    <row r="14" spans="2:60" ht="20.25">
      <c r="B14" s="86" t="s">
        <v>1417</v>
      </c>
      <c r="C14" s="83" t="s">
        <v>1418</v>
      </c>
      <c r="D14" s="96" t="s">
        <v>130</v>
      </c>
      <c r="E14" s="96" t="s">
        <v>200</v>
      </c>
      <c r="F14" s="96" t="s">
        <v>174</v>
      </c>
      <c r="G14" s="93">
        <v>15702.999999999998</v>
      </c>
      <c r="H14" s="95">
        <v>163.19999999999999</v>
      </c>
      <c r="I14" s="93">
        <v>25.627299999999995</v>
      </c>
      <c r="J14" s="94">
        <v>1.3091713694734551E-2</v>
      </c>
      <c r="K14" s="94">
        <f t="shared" si="0"/>
        <v>1</v>
      </c>
      <c r="L14" s="94">
        <f>I14/'סכום נכסי הקרן'!$C$42</f>
        <v>5.9158673119876176E-6</v>
      </c>
      <c r="BD14" s="4"/>
    </row>
    <row r="15" spans="2:60">
      <c r="B15" s="82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98" t="s">
        <v>265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98" t="s">
        <v>122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98" t="s">
        <v>248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98" t="s">
        <v>256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K12" sqref="K12:K16"/>
    </sheetView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8" style="1" bestFit="1" customWidth="1"/>
    <col min="8" max="8" width="8.42578125" style="1" bestFit="1" customWidth="1"/>
    <col min="9" max="9" width="9" style="1" bestFit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189</v>
      </c>
      <c r="C1" s="77" t="s" vm="1">
        <v>266</v>
      </c>
    </row>
    <row r="2" spans="2:61">
      <c r="B2" s="56" t="s">
        <v>188</v>
      </c>
      <c r="C2" s="77" t="s">
        <v>267</v>
      </c>
    </row>
    <row r="3" spans="2:61">
      <c r="B3" s="56" t="s">
        <v>190</v>
      </c>
      <c r="C3" s="77" t="s">
        <v>268</v>
      </c>
    </row>
    <row r="4" spans="2:61">
      <c r="B4" s="56" t="s">
        <v>191</v>
      </c>
      <c r="C4" s="77">
        <v>8801</v>
      </c>
    </row>
    <row r="6" spans="2:61" ht="26.25" customHeight="1">
      <c r="B6" s="221" t="s">
        <v>219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</row>
    <row r="7" spans="2:61" ht="26.25" customHeight="1">
      <c r="B7" s="221" t="s">
        <v>103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  <c r="BI7" s="3"/>
    </row>
    <row r="8" spans="2:61" s="3" customFormat="1" ht="78.75">
      <c r="B8" s="22" t="s">
        <v>126</v>
      </c>
      <c r="C8" s="30" t="s">
        <v>49</v>
      </c>
      <c r="D8" s="30" t="s">
        <v>129</v>
      </c>
      <c r="E8" s="30" t="s">
        <v>69</v>
      </c>
      <c r="F8" s="30" t="s">
        <v>111</v>
      </c>
      <c r="G8" s="30" t="s">
        <v>250</v>
      </c>
      <c r="H8" s="30" t="s">
        <v>249</v>
      </c>
      <c r="I8" s="30" t="s">
        <v>66</v>
      </c>
      <c r="J8" s="30" t="s">
        <v>63</v>
      </c>
      <c r="K8" s="30" t="s">
        <v>192</v>
      </c>
      <c r="L8" s="31" t="s">
        <v>194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257</v>
      </c>
      <c r="H9" s="16"/>
      <c r="I9" s="16" t="s">
        <v>253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06" t="s">
        <v>54</v>
      </c>
      <c r="C11" s="81"/>
      <c r="D11" s="81"/>
      <c r="E11" s="81"/>
      <c r="F11" s="81"/>
      <c r="G11" s="90"/>
      <c r="H11" s="92"/>
      <c r="I11" s="90">
        <v>1064.4242299999999</v>
      </c>
      <c r="J11" s="81"/>
      <c r="K11" s="91">
        <f>I11/$I$11</f>
        <v>1</v>
      </c>
      <c r="L11" s="91">
        <f>I11/'סכום נכסי הקרן'!$C$42</f>
        <v>2.4571423865739231E-4</v>
      </c>
      <c r="BD11" s="1"/>
      <c r="BE11" s="3"/>
      <c r="BF11" s="1"/>
      <c r="BH11" s="1"/>
    </row>
    <row r="12" spans="2:61" s="99" customFormat="1">
      <c r="B12" s="127" t="s">
        <v>243</v>
      </c>
      <c r="C12" s="124"/>
      <c r="D12" s="124"/>
      <c r="E12" s="124"/>
      <c r="F12" s="124"/>
      <c r="G12" s="125"/>
      <c r="H12" s="129"/>
      <c r="I12" s="125">
        <v>1064.4242299999999</v>
      </c>
      <c r="J12" s="124"/>
      <c r="K12" s="126">
        <f t="shared" ref="K12:K16" si="0">I12/$I$11</f>
        <v>1</v>
      </c>
      <c r="L12" s="126">
        <f>I12/'סכום נכסי הקרן'!$C$42</f>
        <v>2.4571423865739231E-4</v>
      </c>
      <c r="BE12" s="3"/>
    </row>
    <row r="13" spans="2:61" ht="20.25">
      <c r="B13" s="102" t="s">
        <v>237</v>
      </c>
      <c r="C13" s="81"/>
      <c r="D13" s="81"/>
      <c r="E13" s="81"/>
      <c r="F13" s="81"/>
      <c r="G13" s="90"/>
      <c r="H13" s="92"/>
      <c r="I13" s="90">
        <v>1064.4242299999999</v>
      </c>
      <c r="J13" s="81"/>
      <c r="K13" s="91">
        <f t="shared" si="0"/>
        <v>1</v>
      </c>
      <c r="L13" s="91">
        <f>I13/'סכום נכסי הקרן'!$C$42</f>
        <v>2.4571423865739231E-4</v>
      </c>
      <c r="BE13" s="4"/>
    </row>
    <row r="14" spans="2:61">
      <c r="B14" s="86" t="s">
        <v>1419</v>
      </c>
      <c r="C14" s="83" t="s">
        <v>1420</v>
      </c>
      <c r="D14" s="96" t="s">
        <v>30</v>
      </c>
      <c r="E14" s="96" t="s">
        <v>1421</v>
      </c>
      <c r="F14" s="96" t="s">
        <v>173</v>
      </c>
      <c r="G14" s="93">
        <v>-115.99999999999999</v>
      </c>
      <c r="H14" s="95">
        <v>944</v>
      </c>
      <c r="I14" s="93">
        <v>-397.17100999999997</v>
      </c>
      <c r="J14" s="83"/>
      <c r="K14" s="94">
        <f t="shared" si="0"/>
        <v>-0.37313225197814226</v>
      </c>
      <c r="L14" s="94">
        <f>I14/'סכום נכסי הקרן'!$C$42</f>
        <v>-9.1683907213327488E-5</v>
      </c>
    </row>
    <row r="15" spans="2:61">
      <c r="B15" s="86" t="s">
        <v>1422</v>
      </c>
      <c r="C15" s="83" t="s">
        <v>1423</v>
      </c>
      <c r="D15" s="96" t="s">
        <v>30</v>
      </c>
      <c r="E15" s="96" t="s">
        <v>1421</v>
      </c>
      <c r="F15" s="96" t="s">
        <v>173</v>
      </c>
      <c r="G15" s="93">
        <v>115.99999999999999</v>
      </c>
      <c r="H15" s="95">
        <v>3090</v>
      </c>
      <c r="I15" s="93">
        <v>1300.0618799999997</v>
      </c>
      <c r="J15" s="83"/>
      <c r="K15" s="94">
        <f t="shared" si="0"/>
        <v>1.2213756915323131</v>
      </c>
      <c r="L15" s="94">
        <f>I15/'סכום נכסי הקרן'!$C$42</f>
        <v>3.0010939815950836E-4</v>
      </c>
    </row>
    <row r="16" spans="2:61">
      <c r="B16" s="86" t="s">
        <v>1424</v>
      </c>
      <c r="C16" s="83" t="s">
        <v>1425</v>
      </c>
      <c r="D16" s="96" t="s">
        <v>30</v>
      </c>
      <c r="E16" s="96" t="s">
        <v>1421</v>
      </c>
      <c r="F16" s="96" t="s">
        <v>175</v>
      </c>
      <c r="G16" s="93">
        <v>832.99999999999989</v>
      </c>
      <c r="H16" s="95">
        <v>460</v>
      </c>
      <c r="I16" s="93">
        <v>161.53335999999996</v>
      </c>
      <c r="J16" s="83"/>
      <c r="K16" s="94">
        <f t="shared" si="0"/>
        <v>0.151756560445829</v>
      </c>
      <c r="L16" s="94">
        <f>I16/'סכום נכסי הקרן'!$C$42</f>
        <v>3.7288747711211407E-5</v>
      </c>
    </row>
    <row r="17" spans="2:56">
      <c r="B17" s="82"/>
      <c r="C17" s="83"/>
      <c r="D17" s="83"/>
      <c r="E17" s="83"/>
      <c r="F17" s="83"/>
      <c r="G17" s="93"/>
      <c r="H17" s="95"/>
      <c r="I17" s="83"/>
      <c r="J17" s="83"/>
      <c r="K17" s="94"/>
      <c r="L17" s="83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98" t="s">
        <v>265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98" t="s">
        <v>122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98" t="s">
        <v>248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98" t="s">
        <v>256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J12" sqref="J12:J19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189</v>
      </c>
      <c r="C1" s="77" t="s" vm="1">
        <v>266</v>
      </c>
    </row>
    <row r="2" spans="1:60">
      <c r="B2" s="56" t="s">
        <v>188</v>
      </c>
      <c r="C2" s="77" t="s">
        <v>267</v>
      </c>
    </row>
    <row r="3" spans="1:60">
      <c r="B3" s="56" t="s">
        <v>190</v>
      </c>
      <c r="C3" s="77" t="s">
        <v>268</v>
      </c>
    </row>
    <row r="4" spans="1:60">
      <c r="B4" s="56" t="s">
        <v>191</v>
      </c>
      <c r="C4" s="77">
        <v>8801</v>
      </c>
    </row>
    <row r="6" spans="1:60" ht="26.25" customHeight="1">
      <c r="B6" s="221" t="s">
        <v>219</v>
      </c>
      <c r="C6" s="222"/>
      <c r="D6" s="222"/>
      <c r="E6" s="222"/>
      <c r="F6" s="222"/>
      <c r="G6" s="222"/>
      <c r="H6" s="222"/>
      <c r="I6" s="222"/>
      <c r="J6" s="222"/>
      <c r="K6" s="223"/>
      <c r="BD6" s="1" t="s">
        <v>130</v>
      </c>
      <c r="BF6" s="1" t="s">
        <v>197</v>
      </c>
      <c r="BH6" s="3" t="s">
        <v>174</v>
      </c>
    </row>
    <row r="7" spans="1:60" ht="26.25" customHeight="1">
      <c r="B7" s="221" t="s">
        <v>104</v>
      </c>
      <c r="C7" s="222"/>
      <c r="D7" s="222"/>
      <c r="E7" s="222"/>
      <c r="F7" s="222"/>
      <c r="G7" s="222"/>
      <c r="H7" s="222"/>
      <c r="I7" s="222"/>
      <c r="J7" s="222"/>
      <c r="K7" s="223"/>
      <c r="BD7" s="3" t="s">
        <v>132</v>
      </c>
      <c r="BF7" s="1" t="s">
        <v>152</v>
      </c>
      <c r="BH7" s="3" t="s">
        <v>173</v>
      </c>
    </row>
    <row r="8" spans="1:60" s="3" customFormat="1" ht="78.75">
      <c r="A8" s="2"/>
      <c r="B8" s="22" t="s">
        <v>126</v>
      </c>
      <c r="C8" s="30" t="s">
        <v>49</v>
      </c>
      <c r="D8" s="30" t="s">
        <v>129</v>
      </c>
      <c r="E8" s="30" t="s">
        <v>69</v>
      </c>
      <c r="F8" s="30" t="s">
        <v>111</v>
      </c>
      <c r="G8" s="30" t="s">
        <v>250</v>
      </c>
      <c r="H8" s="30" t="s">
        <v>249</v>
      </c>
      <c r="I8" s="30" t="s">
        <v>66</v>
      </c>
      <c r="J8" s="30" t="s">
        <v>192</v>
      </c>
      <c r="K8" s="30" t="s">
        <v>194</v>
      </c>
      <c r="BC8" s="1" t="s">
        <v>145</v>
      </c>
      <c r="BD8" s="1" t="s">
        <v>146</v>
      </c>
      <c r="BE8" s="1" t="s">
        <v>153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257</v>
      </c>
      <c r="H9" s="16"/>
      <c r="I9" s="16" t="s">
        <v>253</v>
      </c>
      <c r="J9" s="32" t="s">
        <v>20</v>
      </c>
      <c r="K9" s="57" t="s">
        <v>20</v>
      </c>
      <c r="BC9" s="1" t="s">
        <v>142</v>
      </c>
      <c r="BE9" s="1" t="s">
        <v>154</v>
      </c>
      <c r="BG9" s="4" t="s">
        <v>176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138</v>
      </c>
      <c r="BD10" s="3"/>
      <c r="BE10" s="1" t="s">
        <v>198</v>
      </c>
      <c r="BG10" s="1" t="s">
        <v>182</v>
      </c>
    </row>
    <row r="11" spans="1:60" s="4" customFormat="1" ht="18" customHeight="1">
      <c r="A11" s="117"/>
      <c r="B11" s="123" t="s">
        <v>53</v>
      </c>
      <c r="C11" s="124"/>
      <c r="D11" s="124"/>
      <c r="E11" s="124"/>
      <c r="F11" s="124"/>
      <c r="G11" s="125"/>
      <c r="H11" s="129"/>
      <c r="I11" s="125">
        <v>7022.972859999998</v>
      </c>
      <c r="J11" s="126">
        <f>I11/$I$11</f>
        <v>1</v>
      </c>
      <c r="K11" s="126">
        <f>I11/'סכום נכסי הקרן'!$C$42</f>
        <v>1.6211998757360388E-3</v>
      </c>
      <c r="L11" s="3"/>
      <c r="M11" s="3"/>
      <c r="N11" s="3"/>
      <c r="O11" s="3"/>
      <c r="BC11" s="99" t="s">
        <v>137</v>
      </c>
      <c r="BD11" s="3"/>
      <c r="BE11" s="99" t="s">
        <v>155</v>
      </c>
      <c r="BG11" s="99" t="s">
        <v>177</v>
      </c>
    </row>
    <row r="12" spans="1:60" s="99" customFormat="1" ht="20.25">
      <c r="A12" s="117"/>
      <c r="B12" s="127" t="s">
        <v>246</v>
      </c>
      <c r="C12" s="124"/>
      <c r="D12" s="124"/>
      <c r="E12" s="124"/>
      <c r="F12" s="124"/>
      <c r="G12" s="125"/>
      <c r="H12" s="129"/>
      <c r="I12" s="125">
        <v>7022.972859999998</v>
      </c>
      <c r="J12" s="126">
        <f t="shared" ref="J12:J19" si="0">I12/$I$11</f>
        <v>1</v>
      </c>
      <c r="K12" s="126">
        <f>I12/'סכום נכסי הקרן'!$C$42</f>
        <v>1.6211998757360388E-3</v>
      </c>
      <c r="L12" s="3"/>
      <c r="M12" s="3"/>
      <c r="N12" s="3"/>
      <c r="O12" s="3"/>
      <c r="BC12" s="99" t="s">
        <v>135</v>
      </c>
      <c r="BD12" s="4"/>
      <c r="BE12" s="99" t="s">
        <v>156</v>
      </c>
      <c r="BG12" s="99" t="s">
        <v>178</v>
      </c>
    </row>
    <row r="13" spans="1:60">
      <c r="B13" s="82" t="s">
        <v>1426</v>
      </c>
      <c r="C13" s="83" t="s">
        <v>1427</v>
      </c>
      <c r="D13" s="96" t="s">
        <v>30</v>
      </c>
      <c r="E13" s="96" t="s">
        <v>1421</v>
      </c>
      <c r="F13" s="96" t="s">
        <v>173</v>
      </c>
      <c r="G13" s="93">
        <v>45.999999999999993</v>
      </c>
      <c r="H13" s="95">
        <v>170080</v>
      </c>
      <c r="I13" s="93">
        <v>-174.83373</v>
      </c>
      <c r="J13" s="94">
        <f t="shared" si="0"/>
        <v>-2.4894547292896706E-2</v>
      </c>
      <c r="K13" s="94">
        <f>I13/'סכום נכסי הקרן'!$C$42</f>
        <v>-4.0359036977749087E-5</v>
      </c>
      <c r="P13" s="1"/>
      <c r="BC13" s="1" t="s">
        <v>139</v>
      </c>
      <c r="BE13" s="1" t="s">
        <v>157</v>
      </c>
      <c r="BG13" s="1" t="s">
        <v>179</v>
      </c>
    </row>
    <row r="14" spans="1:60">
      <c r="B14" s="82" t="s">
        <v>1428</v>
      </c>
      <c r="C14" s="83" t="s">
        <v>1429</v>
      </c>
      <c r="D14" s="96" t="s">
        <v>30</v>
      </c>
      <c r="E14" s="96" t="s">
        <v>1421</v>
      </c>
      <c r="F14" s="96" t="s">
        <v>175</v>
      </c>
      <c r="G14" s="93">
        <v>309.99999999999994</v>
      </c>
      <c r="H14" s="95">
        <v>338700</v>
      </c>
      <c r="I14" s="93">
        <v>1083.88645</v>
      </c>
      <c r="J14" s="94">
        <f t="shared" si="0"/>
        <v>0.15433442099333419</v>
      </c>
      <c r="K14" s="94">
        <f>I14/'סכום נכסי הקרן'!$C$42</f>
        <v>2.5020694413618687E-4</v>
      </c>
      <c r="P14" s="1"/>
      <c r="BC14" s="1" t="s">
        <v>136</v>
      </c>
      <c r="BE14" s="1" t="s">
        <v>158</v>
      </c>
      <c r="BG14" s="1" t="s">
        <v>181</v>
      </c>
    </row>
    <row r="15" spans="1:60">
      <c r="B15" s="82" t="s">
        <v>1430</v>
      </c>
      <c r="C15" s="83" t="s">
        <v>1431</v>
      </c>
      <c r="D15" s="96" t="s">
        <v>30</v>
      </c>
      <c r="E15" s="96" t="s">
        <v>1421</v>
      </c>
      <c r="F15" s="96" t="s">
        <v>176</v>
      </c>
      <c r="G15" s="93">
        <v>72.999999999999986</v>
      </c>
      <c r="H15" s="95">
        <v>748650</v>
      </c>
      <c r="I15" s="93">
        <v>863.91170999999986</v>
      </c>
      <c r="J15" s="94">
        <f t="shared" si="0"/>
        <v>0.12301225239250035</v>
      </c>
      <c r="K15" s="94">
        <f>I15/'סכום נכסי הקרן'!$C$42</f>
        <v>1.9942744829273183E-4</v>
      </c>
      <c r="P15" s="1"/>
      <c r="BC15" s="1" t="s">
        <v>147</v>
      </c>
      <c r="BE15" s="1" t="s">
        <v>199</v>
      </c>
      <c r="BG15" s="1" t="s">
        <v>183</v>
      </c>
    </row>
    <row r="16" spans="1:60" ht="20.25">
      <c r="B16" s="82" t="s">
        <v>1432</v>
      </c>
      <c r="C16" s="83" t="s">
        <v>1433</v>
      </c>
      <c r="D16" s="96" t="s">
        <v>30</v>
      </c>
      <c r="E16" s="96" t="s">
        <v>1421</v>
      </c>
      <c r="F16" s="96" t="s">
        <v>173</v>
      </c>
      <c r="G16" s="93">
        <v>771.99999999999989</v>
      </c>
      <c r="H16" s="95">
        <v>291900</v>
      </c>
      <c r="I16" s="93">
        <v>3553.9941099999992</v>
      </c>
      <c r="J16" s="94">
        <f t="shared" si="0"/>
        <v>0.50605266186376807</v>
      </c>
      <c r="K16" s="94">
        <f>I16/'סכום נכסי הקרן'!$C$42</f>
        <v>8.2041251252943249E-4</v>
      </c>
      <c r="P16" s="1"/>
      <c r="BC16" s="4" t="s">
        <v>133</v>
      </c>
      <c r="BD16" s="1" t="s">
        <v>148</v>
      </c>
      <c r="BE16" s="1" t="s">
        <v>159</v>
      </c>
      <c r="BG16" s="1" t="s">
        <v>184</v>
      </c>
    </row>
    <row r="17" spans="2:60">
      <c r="B17" s="82" t="s">
        <v>1434</v>
      </c>
      <c r="C17" s="83" t="s">
        <v>1435</v>
      </c>
      <c r="D17" s="96" t="s">
        <v>30</v>
      </c>
      <c r="E17" s="96" t="s">
        <v>1421</v>
      </c>
      <c r="F17" s="96" t="s">
        <v>177</v>
      </c>
      <c r="G17" s="93">
        <v>18.999999999999996</v>
      </c>
      <c r="H17" s="95">
        <v>619400</v>
      </c>
      <c r="I17" s="93">
        <v>46.114429999999992</v>
      </c>
      <c r="J17" s="94">
        <f t="shared" si="0"/>
        <v>6.5662264285042396E-3</v>
      </c>
      <c r="K17" s="94">
        <f>I17/'סכום נכסי הקרן'!$C$42</f>
        <v>1.0645165469945767E-5</v>
      </c>
      <c r="P17" s="1"/>
      <c r="BC17" s="1" t="s">
        <v>143</v>
      </c>
      <c r="BE17" s="1" t="s">
        <v>160</v>
      </c>
      <c r="BG17" s="1" t="s">
        <v>185</v>
      </c>
    </row>
    <row r="18" spans="2:60">
      <c r="B18" s="82" t="s">
        <v>1436</v>
      </c>
      <c r="C18" s="83" t="s">
        <v>1437</v>
      </c>
      <c r="D18" s="96" t="s">
        <v>30</v>
      </c>
      <c r="E18" s="96" t="s">
        <v>1421</v>
      </c>
      <c r="F18" s="96" t="s">
        <v>175</v>
      </c>
      <c r="G18" s="93">
        <v>40.999999999999993</v>
      </c>
      <c r="H18" s="95">
        <v>12570</v>
      </c>
      <c r="I18" s="93">
        <v>-19.254919999999995</v>
      </c>
      <c r="J18" s="94">
        <f t="shared" si="0"/>
        <v>-2.7417050277480353E-3</v>
      </c>
      <c r="K18" s="94">
        <f>I18/'סכום נכסי הקרן'!$C$42</f>
        <v>-4.4448518502899877E-6</v>
      </c>
      <c r="BD18" s="1" t="s">
        <v>131</v>
      </c>
      <c r="BF18" s="1" t="s">
        <v>161</v>
      </c>
      <c r="BH18" s="1" t="s">
        <v>30</v>
      </c>
    </row>
    <row r="19" spans="2:60">
      <c r="B19" s="82" t="s">
        <v>1438</v>
      </c>
      <c r="C19" s="83" t="s">
        <v>1439</v>
      </c>
      <c r="D19" s="96" t="s">
        <v>30</v>
      </c>
      <c r="E19" s="96" t="s">
        <v>1421</v>
      </c>
      <c r="F19" s="96" t="s">
        <v>183</v>
      </c>
      <c r="G19" s="93">
        <v>39.999999999999993</v>
      </c>
      <c r="H19" s="95">
        <v>181750</v>
      </c>
      <c r="I19" s="93">
        <v>1669.1548099999995</v>
      </c>
      <c r="J19" s="94">
        <f t="shared" si="0"/>
        <v>0.23767069064253796</v>
      </c>
      <c r="K19" s="94">
        <f>I19/'סכום נכסי הקרן'!$C$42</f>
        <v>3.8531169413578108E-4</v>
      </c>
      <c r="BD19" s="1" t="s">
        <v>144</v>
      </c>
      <c r="BF19" s="1" t="s">
        <v>162</v>
      </c>
    </row>
    <row r="20" spans="2:60">
      <c r="B20" s="105"/>
      <c r="C20" s="83"/>
      <c r="D20" s="83"/>
      <c r="E20" s="83"/>
      <c r="F20" s="83"/>
      <c r="G20" s="93"/>
      <c r="H20" s="95"/>
      <c r="I20" s="83"/>
      <c r="J20" s="94"/>
      <c r="K20" s="83"/>
      <c r="BD20" s="1" t="s">
        <v>149</v>
      </c>
      <c r="BF20" s="1" t="s">
        <v>163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134</v>
      </c>
      <c r="BE21" s="1" t="s">
        <v>150</v>
      </c>
      <c r="BF21" s="1" t="s">
        <v>164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140</v>
      </c>
      <c r="BF22" s="1" t="s">
        <v>165</v>
      </c>
    </row>
    <row r="23" spans="2:60">
      <c r="B23" s="98" t="s">
        <v>265</v>
      </c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30</v>
      </c>
      <c r="BE23" s="1" t="s">
        <v>141</v>
      </c>
      <c r="BF23" s="1" t="s">
        <v>200</v>
      </c>
    </row>
    <row r="24" spans="2:60">
      <c r="B24" s="98" t="s">
        <v>122</v>
      </c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203</v>
      </c>
    </row>
    <row r="25" spans="2:60">
      <c r="B25" s="98" t="s">
        <v>248</v>
      </c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166</v>
      </c>
    </row>
    <row r="26" spans="2:60">
      <c r="B26" s="98" t="s">
        <v>256</v>
      </c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167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202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168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169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201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30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BW110"/>
  <sheetViews>
    <sheetView rightToLeft="1" workbookViewId="0">
      <selection activeCell="A11" sqref="A11:XFD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75">
      <c r="B1" s="56" t="s">
        <v>189</v>
      </c>
      <c r="C1" s="77" t="s" vm="1">
        <v>266</v>
      </c>
    </row>
    <row r="2" spans="2:75">
      <c r="B2" s="56" t="s">
        <v>188</v>
      </c>
      <c r="C2" s="77" t="s">
        <v>267</v>
      </c>
    </row>
    <row r="3" spans="2:75">
      <c r="B3" s="56" t="s">
        <v>190</v>
      </c>
      <c r="C3" s="77" t="s">
        <v>268</v>
      </c>
      <c r="E3" s="2"/>
    </row>
    <row r="4" spans="2:75">
      <c r="B4" s="56" t="s">
        <v>191</v>
      </c>
      <c r="C4" s="77">
        <v>8801</v>
      </c>
    </row>
    <row r="6" spans="2:75" ht="26.25" customHeight="1">
      <c r="B6" s="221" t="s">
        <v>219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</row>
    <row r="7" spans="2:75" ht="26.25" customHeight="1">
      <c r="B7" s="221" t="s">
        <v>105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</row>
    <row r="8" spans="2:75" s="3" customFormat="1" ht="47.25">
      <c r="B8" s="22" t="s">
        <v>126</v>
      </c>
      <c r="C8" s="30" t="s">
        <v>49</v>
      </c>
      <c r="D8" s="13" t="s">
        <v>55</v>
      </c>
      <c r="E8" s="30" t="s">
        <v>15</v>
      </c>
      <c r="F8" s="30" t="s">
        <v>70</v>
      </c>
      <c r="G8" s="30" t="s">
        <v>112</v>
      </c>
      <c r="H8" s="30" t="s">
        <v>18</v>
      </c>
      <c r="I8" s="30" t="s">
        <v>111</v>
      </c>
      <c r="J8" s="30" t="s">
        <v>17</v>
      </c>
      <c r="K8" s="30" t="s">
        <v>19</v>
      </c>
      <c r="L8" s="30" t="s">
        <v>250</v>
      </c>
      <c r="M8" s="30" t="s">
        <v>249</v>
      </c>
      <c r="N8" s="30" t="s">
        <v>66</v>
      </c>
      <c r="O8" s="30" t="s">
        <v>63</v>
      </c>
      <c r="P8" s="30" t="s">
        <v>192</v>
      </c>
      <c r="Q8" s="31" t="s">
        <v>194</v>
      </c>
      <c r="R8" s="1"/>
    </row>
    <row r="9" spans="2:75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257</v>
      </c>
      <c r="M9" s="32"/>
      <c r="N9" s="32" t="s">
        <v>253</v>
      </c>
      <c r="O9" s="32" t="s">
        <v>20</v>
      </c>
      <c r="P9" s="32" t="s">
        <v>20</v>
      </c>
      <c r="Q9" s="33" t="s">
        <v>20</v>
      </c>
      <c r="R9" s="1"/>
    </row>
    <row r="10" spans="2:7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123</v>
      </c>
      <c r="R10" s="1"/>
    </row>
    <row r="11" spans="2:75" s="141" customFormat="1" ht="18" customHeight="1">
      <c r="B11" s="123" t="s">
        <v>1748</v>
      </c>
      <c r="C11" s="123"/>
      <c r="D11" s="123"/>
      <c r="E11" s="123"/>
      <c r="F11" s="123"/>
      <c r="G11" s="123"/>
      <c r="H11" s="125">
        <v>4.03</v>
      </c>
      <c r="I11" s="123"/>
      <c r="J11" s="123"/>
      <c r="K11" s="148">
        <v>3.5000000000000005E-3</v>
      </c>
      <c r="L11" s="123"/>
      <c r="M11" s="123"/>
      <c r="N11" s="125">
        <v>15128.540609999998</v>
      </c>
      <c r="O11" s="123"/>
      <c r="P11" s="126">
        <f>N11/$N$11</f>
        <v>1</v>
      </c>
      <c r="Q11" s="126">
        <f>N11/'סכום נכסי הקרן'!$C$42</f>
        <v>3.4923085488044476E-3</v>
      </c>
      <c r="R11" s="130"/>
      <c r="BW11" s="130"/>
    </row>
    <row r="12" spans="2:75" s="130" customFormat="1" ht="21.75" customHeight="1">
      <c r="B12" s="123" t="s">
        <v>244</v>
      </c>
      <c r="C12" s="123"/>
      <c r="D12" s="123"/>
      <c r="E12" s="123"/>
      <c r="F12" s="123"/>
      <c r="G12" s="123"/>
      <c r="H12" s="125">
        <v>4.03</v>
      </c>
      <c r="I12" s="123"/>
      <c r="J12" s="123"/>
      <c r="K12" s="148">
        <v>3.5000000000000005E-3</v>
      </c>
      <c r="L12" s="123"/>
      <c r="M12" s="123"/>
      <c r="N12" s="125">
        <v>15128.540609999998</v>
      </c>
      <c r="O12" s="123"/>
      <c r="P12" s="126">
        <f t="shared" ref="P12:P13" si="0">N12/$N$11</f>
        <v>1</v>
      </c>
      <c r="Q12" s="126">
        <f>N12/'סכום נכסי הקרן'!$C$42</f>
        <v>3.4923085488044476E-3</v>
      </c>
    </row>
    <row r="13" spans="2:75" s="130" customFormat="1">
      <c r="B13" s="149" t="s">
        <v>326</v>
      </c>
      <c r="C13" s="83" t="s">
        <v>327</v>
      </c>
      <c r="D13" s="101" t="s">
        <v>1749</v>
      </c>
      <c r="E13" s="101" t="s">
        <v>329</v>
      </c>
      <c r="F13" s="101" t="s">
        <v>330</v>
      </c>
      <c r="G13" s="101"/>
      <c r="H13" s="93">
        <v>4.03</v>
      </c>
      <c r="I13" s="96" t="s">
        <v>174</v>
      </c>
      <c r="J13" s="97">
        <v>6.1999999999999998E-3</v>
      </c>
      <c r="K13" s="97">
        <v>3.5000000000000005E-3</v>
      </c>
      <c r="L13" s="93">
        <v>14722206.999999998</v>
      </c>
      <c r="M13" s="95">
        <v>102.76</v>
      </c>
      <c r="N13" s="93">
        <v>15128.540609999998</v>
      </c>
      <c r="O13" s="94">
        <v>3.6011112361309509E-3</v>
      </c>
      <c r="P13" s="94">
        <f t="shared" si="0"/>
        <v>1</v>
      </c>
      <c r="Q13" s="94">
        <f>N13/'סכום נכסי הקרן'!$C$42</f>
        <v>3.4923085488044476E-3</v>
      </c>
    </row>
    <row r="14" spans="2:75" s="130" customFormat="1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5">
      <c r="B16" s="100" t="s">
        <v>265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98" t="s">
        <v>265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98" t="s">
        <v>122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98" t="s">
        <v>248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98" t="s">
        <v>256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6" type="noConversion"/>
  <conditionalFormatting sqref="B13">
    <cfRule type="containsText" dxfId="56" priority="1" operator="containsText" text="הפרשה ">
      <formula>NOT(ISERROR(SEARCH("הפרשה ",B13)))</formula>
    </cfRule>
  </conditionalFormatting>
  <conditionalFormatting sqref="B13">
    <cfRule type="cellIs" dxfId="55" priority="2" operator="equal">
      <formula>"NR3"</formula>
    </cfRule>
  </conditionalFormatting>
  <dataValidations count="2">
    <dataValidation allowBlank="1" showInputMessage="1" showErrorMessage="1" sqref="D17:Q35 AB36:XFD39 B1:B12 A1:A1048576 B18:B1048576 R1:XFD35 D1:Q10 C5:C12 C17:C1048576 B15:Q16 B14:C14 D11:G14 Q12:Q13 H14:Q14 P11:Q11 I11:J12 L11:M12 O11:O12 D36:Z39 D40:XFD1048576"/>
    <dataValidation type="list" allowBlank="1" showInputMessage="1" showErrorMessage="1" sqref="I13">
      <formula1>$BH$7:$BH$20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56"/>
  <sheetViews>
    <sheetView rightToLeft="1" topLeftCell="A40" workbookViewId="0">
      <selection activeCell="S74" sqref="S74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3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189</v>
      </c>
      <c r="C1" s="77" t="s" vm="1">
        <v>266</v>
      </c>
    </row>
    <row r="2" spans="2:72">
      <c r="B2" s="56" t="s">
        <v>188</v>
      </c>
      <c r="C2" s="77" t="s">
        <v>267</v>
      </c>
    </row>
    <row r="3" spans="2:72">
      <c r="B3" s="56" t="s">
        <v>190</v>
      </c>
      <c r="C3" s="77" t="s">
        <v>268</v>
      </c>
    </row>
    <row r="4" spans="2:72">
      <c r="B4" s="56" t="s">
        <v>191</v>
      </c>
      <c r="C4" s="77">
        <v>8801</v>
      </c>
    </row>
    <row r="6" spans="2:72" ht="26.25" customHeight="1">
      <c r="B6" s="221" t="s">
        <v>220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</row>
    <row r="7" spans="2:72" ht="26.25" customHeight="1">
      <c r="B7" s="221" t="s">
        <v>96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3"/>
    </row>
    <row r="8" spans="2:72" s="3" customFormat="1" ht="78.75">
      <c r="B8" s="22" t="s">
        <v>126</v>
      </c>
      <c r="C8" s="30" t="s">
        <v>49</v>
      </c>
      <c r="D8" s="30" t="s">
        <v>15</v>
      </c>
      <c r="E8" s="30" t="s">
        <v>70</v>
      </c>
      <c r="F8" s="30" t="s">
        <v>112</v>
      </c>
      <c r="G8" s="30" t="s">
        <v>18</v>
      </c>
      <c r="H8" s="30" t="s">
        <v>111</v>
      </c>
      <c r="I8" s="30" t="s">
        <v>17</v>
      </c>
      <c r="J8" s="30" t="s">
        <v>19</v>
      </c>
      <c r="K8" s="30" t="s">
        <v>250</v>
      </c>
      <c r="L8" s="30" t="s">
        <v>249</v>
      </c>
      <c r="M8" s="30" t="s">
        <v>120</v>
      </c>
      <c r="N8" s="30" t="s">
        <v>63</v>
      </c>
      <c r="O8" s="30" t="s">
        <v>192</v>
      </c>
      <c r="P8" s="31" t="s">
        <v>194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257</v>
      </c>
      <c r="L9" s="32"/>
      <c r="M9" s="32" t="s">
        <v>253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8" t="s">
        <v>29</v>
      </c>
      <c r="C11" s="79"/>
      <c r="D11" s="79"/>
      <c r="E11" s="79"/>
      <c r="F11" s="79"/>
      <c r="G11" s="87">
        <v>10.107554090819367</v>
      </c>
      <c r="H11" s="79"/>
      <c r="I11" s="79"/>
      <c r="J11" s="103">
        <v>4.8507848602311547E-2</v>
      </c>
      <c r="K11" s="87"/>
      <c r="L11" s="79"/>
      <c r="M11" s="87">
        <v>1190601.4976999997</v>
      </c>
      <c r="N11" s="79"/>
      <c r="O11" s="88">
        <f>M11/$M$11</f>
        <v>1</v>
      </c>
      <c r="P11" s="88">
        <f>M11/'סכום נכסי הקרן'!$C$42</f>
        <v>0.27484130134063794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0" t="s">
        <v>244</v>
      </c>
      <c r="C12" s="81"/>
      <c r="D12" s="81"/>
      <c r="E12" s="81"/>
      <c r="F12" s="81"/>
      <c r="G12" s="90">
        <v>10.107554090819367</v>
      </c>
      <c r="H12" s="81"/>
      <c r="I12" s="81"/>
      <c r="J12" s="104">
        <v>4.8507848602311547E-2</v>
      </c>
      <c r="K12" s="90"/>
      <c r="L12" s="81"/>
      <c r="M12" s="90">
        <v>1190601.4976999997</v>
      </c>
      <c r="N12" s="81"/>
      <c r="O12" s="91">
        <f t="shared" ref="O12:O50" si="0">M12/$M$11</f>
        <v>1</v>
      </c>
      <c r="P12" s="91">
        <f>M12/'סכום נכסי הקרן'!$C$42</f>
        <v>0.27484130134063794</v>
      </c>
    </row>
    <row r="13" spans="2:72">
      <c r="B13" s="102" t="s">
        <v>75</v>
      </c>
      <c r="C13" s="81"/>
      <c r="D13" s="81"/>
      <c r="E13" s="81"/>
      <c r="F13" s="81"/>
      <c r="G13" s="90">
        <v>10.107554090819367</v>
      </c>
      <c r="H13" s="81"/>
      <c r="I13" s="81"/>
      <c r="J13" s="104">
        <v>4.8507848602311547E-2</v>
      </c>
      <c r="K13" s="90"/>
      <c r="L13" s="81"/>
      <c r="M13" s="90">
        <v>1190601.4976999997</v>
      </c>
      <c r="N13" s="81"/>
      <c r="O13" s="91">
        <f t="shared" si="0"/>
        <v>1</v>
      </c>
      <c r="P13" s="91">
        <f>M13/'סכום נכסי הקרן'!$C$42</f>
        <v>0.27484130134063794</v>
      </c>
    </row>
    <row r="14" spans="2:72">
      <c r="B14" s="86" t="s">
        <v>1440</v>
      </c>
      <c r="C14" s="83" t="s">
        <v>1441</v>
      </c>
      <c r="D14" s="83" t="s">
        <v>271</v>
      </c>
      <c r="E14" s="83"/>
      <c r="F14" s="107">
        <v>40909</v>
      </c>
      <c r="G14" s="93">
        <v>6.839999999999999</v>
      </c>
      <c r="H14" s="96" t="s">
        <v>174</v>
      </c>
      <c r="I14" s="97">
        <v>4.8000000000000001E-2</v>
      </c>
      <c r="J14" s="97">
        <v>4.8599999999999997E-2</v>
      </c>
      <c r="K14" s="93">
        <v>30999.999999999996</v>
      </c>
      <c r="L14" s="108">
        <v>104.70310000000001</v>
      </c>
      <c r="M14" s="93">
        <v>32.446339999999999</v>
      </c>
      <c r="N14" s="83"/>
      <c r="O14" s="94">
        <f t="shared" si="0"/>
        <v>2.7252057101120516E-5</v>
      </c>
      <c r="P14" s="94">
        <f>M14/'סכום נכסי הקרן'!$C$42</f>
        <v>7.4899908378813361E-6</v>
      </c>
    </row>
    <row r="15" spans="2:72">
      <c r="B15" s="86" t="s">
        <v>1442</v>
      </c>
      <c r="C15" s="83">
        <v>8790</v>
      </c>
      <c r="D15" s="83" t="s">
        <v>271</v>
      </c>
      <c r="E15" s="83"/>
      <c r="F15" s="107">
        <v>41030</v>
      </c>
      <c r="G15" s="93">
        <v>6.9999999999999991</v>
      </c>
      <c r="H15" s="96" t="s">
        <v>174</v>
      </c>
      <c r="I15" s="97">
        <v>4.8000000000000001E-2</v>
      </c>
      <c r="J15" s="97">
        <v>4.8599999999999997E-2</v>
      </c>
      <c r="K15" s="93">
        <v>3058999.9999999995</v>
      </c>
      <c r="L15" s="108">
        <v>105.0804</v>
      </c>
      <c r="M15" s="93">
        <v>3214.2528299999994</v>
      </c>
      <c r="N15" s="83"/>
      <c r="O15" s="94">
        <f t="shared" si="0"/>
        <v>2.6996882132344726E-3</v>
      </c>
      <c r="P15" s="94">
        <f>M15/'סכום נכסי הקרן'!$C$42</f>
        <v>7.4198582173934412E-4</v>
      </c>
    </row>
    <row r="16" spans="2:72">
      <c r="B16" s="86" t="s">
        <v>1443</v>
      </c>
      <c r="C16" s="83" t="s">
        <v>1444</v>
      </c>
      <c r="D16" s="83" t="s">
        <v>271</v>
      </c>
      <c r="E16" s="83"/>
      <c r="F16" s="107">
        <v>41091</v>
      </c>
      <c r="G16" s="93">
        <v>7.17</v>
      </c>
      <c r="H16" s="96" t="s">
        <v>174</v>
      </c>
      <c r="I16" s="97">
        <v>4.8000000000000001E-2</v>
      </c>
      <c r="J16" s="97">
        <v>4.8699999999999993E-2</v>
      </c>
      <c r="K16" s="93">
        <v>7844999.9999999991</v>
      </c>
      <c r="L16" s="108">
        <v>103.3579</v>
      </c>
      <c r="M16" s="93">
        <v>8101.6191799999988</v>
      </c>
      <c r="N16" s="83"/>
      <c r="O16" s="94">
        <f t="shared" si="0"/>
        <v>6.8046438675330757E-3</v>
      </c>
      <c r="P16" s="94">
        <f>M16/'סכום נכסי הקרן'!$C$42</f>
        <v>1.870197175712382E-3</v>
      </c>
    </row>
    <row r="17" spans="2:16">
      <c r="B17" s="86" t="s">
        <v>1445</v>
      </c>
      <c r="C17" s="83">
        <v>8805</v>
      </c>
      <c r="D17" s="83" t="s">
        <v>271</v>
      </c>
      <c r="E17" s="83"/>
      <c r="F17" s="107">
        <v>41487</v>
      </c>
      <c r="G17" s="93">
        <v>7.9099999999999993</v>
      </c>
      <c r="H17" s="96" t="s">
        <v>174</v>
      </c>
      <c r="I17" s="97">
        <v>4.8000000000000001E-2</v>
      </c>
      <c r="J17" s="97">
        <v>4.7899999999999991E-2</v>
      </c>
      <c r="K17" s="93">
        <v>123999.99999999999</v>
      </c>
      <c r="L17" s="108">
        <v>101.2663</v>
      </c>
      <c r="M17" s="93">
        <v>126.14021999999999</v>
      </c>
      <c r="N17" s="83"/>
      <c r="O17" s="94">
        <f t="shared" si="0"/>
        <v>1.059466330620928E-4</v>
      </c>
      <c r="P17" s="94">
        <f>M17/'סכום נכסי הקרן'!$C$42</f>
        <v>2.911851050344464E-5</v>
      </c>
    </row>
    <row r="18" spans="2:16">
      <c r="B18" s="86" t="s">
        <v>1446</v>
      </c>
      <c r="C18" s="83" t="s">
        <v>1447</v>
      </c>
      <c r="D18" s="83" t="s">
        <v>271</v>
      </c>
      <c r="E18" s="83"/>
      <c r="F18" s="107">
        <v>42218</v>
      </c>
      <c r="G18" s="93">
        <v>9.11</v>
      </c>
      <c r="H18" s="96" t="s">
        <v>174</v>
      </c>
      <c r="I18" s="97">
        <v>4.8000000000000001E-2</v>
      </c>
      <c r="J18" s="97">
        <v>4.8499999999999995E-2</v>
      </c>
      <c r="K18" s="93">
        <v>131999.99999999997</v>
      </c>
      <c r="L18" s="108">
        <v>101.1572</v>
      </c>
      <c r="M18" s="93">
        <v>133.52762999999999</v>
      </c>
      <c r="N18" s="83"/>
      <c r="O18" s="94">
        <f t="shared" si="0"/>
        <v>1.1215140435985362E-4</v>
      </c>
      <c r="P18" s="94">
        <f>M18/'סכום נכסי הקרן'!$C$42</f>
        <v>3.082383792144226E-5</v>
      </c>
    </row>
    <row r="19" spans="2:16">
      <c r="B19" s="86" t="s">
        <v>1448</v>
      </c>
      <c r="C19" s="83" t="s">
        <v>1449</v>
      </c>
      <c r="D19" s="83" t="s">
        <v>271</v>
      </c>
      <c r="E19" s="83"/>
      <c r="F19" s="107">
        <v>42309</v>
      </c>
      <c r="G19" s="93">
        <v>9.1300000000000008</v>
      </c>
      <c r="H19" s="96" t="s">
        <v>174</v>
      </c>
      <c r="I19" s="97">
        <v>4.8000000000000001E-2</v>
      </c>
      <c r="J19" s="97">
        <v>4.8500000000000008E-2</v>
      </c>
      <c r="K19" s="93">
        <v>756999.99999999988</v>
      </c>
      <c r="L19" s="108">
        <v>102.7889</v>
      </c>
      <c r="M19" s="93">
        <v>778.11237999999992</v>
      </c>
      <c r="N19" s="83"/>
      <c r="O19" s="94">
        <f t="shared" si="0"/>
        <v>6.5354560825192556E-4</v>
      </c>
      <c r="P19" s="94">
        <f>M19/'סכום נכסי הקרן'!$C$42</f>
        <v>1.7962132545741799E-4</v>
      </c>
    </row>
    <row r="20" spans="2:16">
      <c r="B20" s="86" t="s">
        <v>1450</v>
      </c>
      <c r="C20" s="83" t="s">
        <v>1451</v>
      </c>
      <c r="D20" s="83" t="s">
        <v>271</v>
      </c>
      <c r="E20" s="83"/>
      <c r="F20" s="107">
        <v>42339</v>
      </c>
      <c r="G20" s="93">
        <v>9.2200000000000006</v>
      </c>
      <c r="H20" s="96" t="s">
        <v>174</v>
      </c>
      <c r="I20" s="97">
        <v>4.8000000000000001E-2</v>
      </c>
      <c r="J20" s="97">
        <v>4.8500000000000008E-2</v>
      </c>
      <c r="K20" s="93">
        <v>977999.99999999988</v>
      </c>
      <c r="L20" s="108">
        <v>102.2805</v>
      </c>
      <c r="M20" s="93">
        <v>1000.3036699999998</v>
      </c>
      <c r="N20" s="83"/>
      <c r="O20" s="94">
        <f t="shared" si="0"/>
        <v>8.4016664848178275E-4</v>
      </c>
      <c r="P20" s="94">
        <f>M20/'סכום נכסי הקרן'!$C$42</f>
        <v>2.3091249501173549E-4</v>
      </c>
    </row>
    <row r="21" spans="2:16">
      <c r="B21" s="86" t="s">
        <v>1452</v>
      </c>
      <c r="C21" s="83" t="s">
        <v>1453</v>
      </c>
      <c r="D21" s="83" t="s">
        <v>271</v>
      </c>
      <c r="E21" s="83"/>
      <c r="F21" s="107">
        <v>42370</v>
      </c>
      <c r="G21" s="93">
        <v>9.3000000000000007</v>
      </c>
      <c r="H21" s="96" t="s">
        <v>174</v>
      </c>
      <c r="I21" s="97">
        <v>4.8000000000000001E-2</v>
      </c>
      <c r="J21" s="97">
        <v>4.8499999999999995E-2</v>
      </c>
      <c r="K21" s="93">
        <v>1623999.9999999998</v>
      </c>
      <c r="L21" s="108">
        <v>102.2877</v>
      </c>
      <c r="M21" s="93">
        <v>1661.1529999999998</v>
      </c>
      <c r="N21" s="83"/>
      <c r="O21" s="94">
        <f t="shared" si="0"/>
        <v>1.3952216616634617E-3</v>
      </c>
      <c r="P21" s="94">
        <f>M21/'סכום נכסי הקרן'!$C$42</f>
        <v>3.8346453715023307E-4</v>
      </c>
    </row>
    <row r="22" spans="2:16">
      <c r="B22" s="86" t="s">
        <v>1454</v>
      </c>
      <c r="C22" s="83" t="s">
        <v>1455</v>
      </c>
      <c r="D22" s="83" t="s">
        <v>271</v>
      </c>
      <c r="E22" s="83"/>
      <c r="F22" s="107">
        <v>42461</v>
      </c>
      <c r="G22" s="93">
        <v>9.3200000000000021</v>
      </c>
      <c r="H22" s="96" t="s">
        <v>174</v>
      </c>
      <c r="I22" s="97">
        <v>4.8000000000000001E-2</v>
      </c>
      <c r="J22" s="97">
        <v>4.8500000000000015E-2</v>
      </c>
      <c r="K22" s="93">
        <v>7021999.9999999991</v>
      </c>
      <c r="L22" s="108">
        <v>104.4556</v>
      </c>
      <c r="M22" s="93">
        <v>7334.8702699999985</v>
      </c>
      <c r="N22" s="83"/>
      <c r="O22" s="94">
        <f t="shared" si="0"/>
        <v>6.1606425694655E-3</v>
      </c>
      <c r="P22" s="94">
        <f>M22/'סכום נכסי הקרן'!$C$42</f>
        <v>1.6931990208864294E-3</v>
      </c>
    </row>
    <row r="23" spans="2:16">
      <c r="B23" s="86" t="s">
        <v>1456</v>
      </c>
      <c r="C23" s="83" t="s">
        <v>1457</v>
      </c>
      <c r="D23" s="83" t="s">
        <v>271</v>
      </c>
      <c r="E23" s="83"/>
      <c r="F23" s="107">
        <v>42491</v>
      </c>
      <c r="G23" s="93">
        <v>9.41</v>
      </c>
      <c r="H23" s="96" t="s">
        <v>174</v>
      </c>
      <c r="I23" s="97">
        <v>4.8000000000000001E-2</v>
      </c>
      <c r="J23" s="97">
        <v>4.8600000000000004E-2</v>
      </c>
      <c r="K23" s="93">
        <v>10288999.999999998</v>
      </c>
      <c r="L23" s="108">
        <v>104.2555</v>
      </c>
      <c r="M23" s="93">
        <v>10726.849589999998</v>
      </c>
      <c r="N23" s="83"/>
      <c r="O23" s="94">
        <f t="shared" si="0"/>
        <v>9.0096053219503695E-3</v>
      </c>
      <c r="P23" s="94">
        <f>M23/'סכום נכסי הקרן'!$C$42</f>
        <v>2.4762116512503768E-3</v>
      </c>
    </row>
    <row r="24" spans="2:16">
      <c r="B24" s="86" t="s">
        <v>1458</v>
      </c>
      <c r="C24" s="83" t="s">
        <v>1459</v>
      </c>
      <c r="D24" s="83" t="s">
        <v>271</v>
      </c>
      <c r="E24" s="83"/>
      <c r="F24" s="107">
        <v>42522</v>
      </c>
      <c r="G24" s="93">
        <v>9.490000000000002</v>
      </c>
      <c r="H24" s="96" t="s">
        <v>174</v>
      </c>
      <c r="I24" s="97">
        <v>4.8000000000000001E-2</v>
      </c>
      <c r="J24" s="97">
        <v>4.8500000000000008E-2</v>
      </c>
      <c r="K24" s="93">
        <v>16542999.999999998</v>
      </c>
      <c r="L24" s="108">
        <v>103.4224</v>
      </c>
      <c r="M24" s="93">
        <v>17109.171239999996</v>
      </c>
      <c r="N24" s="83"/>
      <c r="O24" s="94">
        <f t="shared" si="0"/>
        <v>1.4370191263030864E-2</v>
      </c>
      <c r="P24" s="94">
        <f>M24/'סכום נכסי הקרן'!$C$42</f>
        <v>3.949522067245268E-3</v>
      </c>
    </row>
    <row r="25" spans="2:16">
      <c r="B25" s="86" t="s">
        <v>1460</v>
      </c>
      <c r="C25" s="83" t="s">
        <v>1461</v>
      </c>
      <c r="D25" s="83" t="s">
        <v>271</v>
      </c>
      <c r="E25" s="83"/>
      <c r="F25" s="107">
        <v>42552</v>
      </c>
      <c r="G25" s="93">
        <v>9.58</v>
      </c>
      <c r="H25" s="96" t="s">
        <v>174</v>
      </c>
      <c r="I25" s="97">
        <v>4.8000000000000001E-2</v>
      </c>
      <c r="J25" s="97">
        <v>4.8500000000000008E-2</v>
      </c>
      <c r="K25" s="93">
        <v>15426999.999999998</v>
      </c>
      <c r="L25" s="108">
        <v>102.7009</v>
      </c>
      <c r="M25" s="93">
        <v>15843.764149999999</v>
      </c>
      <c r="N25" s="83"/>
      <c r="O25" s="94">
        <f t="shared" si="0"/>
        <v>1.3307361178872136E-2</v>
      </c>
      <c r="P25" s="94">
        <f>M25/'סכום נכסי הקרן'!$C$42</f>
        <v>3.6574124638111037E-3</v>
      </c>
    </row>
    <row r="26" spans="2:16">
      <c r="B26" s="86" t="s">
        <v>1462</v>
      </c>
      <c r="C26" s="83" t="s">
        <v>1463</v>
      </c>
      <c r="D26" s="83" t="s">
        <v>271</v>
      </c>
      <c r="E26" s="83"/>
      <c r="F26" s="107">
        <v>42583</v>
      </c>
      <c r="G26" s="93">
        <v>9.66</v>
      </c>
      <c r="H26" s="96" t="s">
        <v>174</v>
      </c>
      <c r="I26" s="97">
        <v>4.8000000000000001E-2</v>
      </c>
      <c r="J26" s="97">
        <v>4.8500000000000008E-2</v>
      </c>
      <c r="K26" s="93">
        <v>82713999.999999985</v>
      </c>
      <c r="L26" s="108">
        <v>101.9987</v>
      </c>
      <c r="M26" s="93">
        <v>84367.187629999986</v>
      </c>
      <c r="N26" s="83"/>
      <c r="O26" s="94">
        <f t="shared" si="0"/>
        <v>7.0860978919462358E-2</v>
      </c>
      <c r="P26" s="94">
        <f>M26/'סכום נכסי הקרן'!$C$42</f>
        <v>1.9475523660496544E-2</v>
      </c>
    </row>
    <row r="27" spans="2:16">
      <c r="B27" s="86" t="s">
        <v>1464</v>
      </c>
      <c r="C27" s="83" t="s">
        <v>1465</v>
      </c>
      <c r="D27" s="83" t="s">
        <v>271</v>
      </c>
      <c r="E27" s="83"/>
      <c r="F27" s="107">
        <v>42614</v>
      </c>
      <c r="G27" s="93">
        <v>9.7399999999999984</v>
      </c>
      <c r="H27" s="96" t="s">
        <v>174</v>
      </c>
      <c r="I27" s="97">
        <v>4.8000000000000001E-2</v>
      </c>
      <c r="J27" s="97">
        <v>4.8500000000000008E-2</v>
      </c>
      <c r="K27" s="93">
        <v>59400999.999999993</v>
      </c>
      <c r="L27" s="108">
        <v>101.17659999999999</v>
      </c>
      <c r="M27" s="93">
        <v>60099.424429999992</v>
      </c>
      <c r="N27" s="83"/>
      <c r="O27" s="94">
        <f t="shared" si="0"/>
        <v>5.0478203283046322E-2</v>
      </c>
      <c r="P27" s="94">
        <f>M27/'סכום נכסי הקרן'!$C$42</f>
        <v>1.3873495079649713E-2</v>
      </c>
    </row>
    <row r="28" spans="2:16">
      <c r="B28" s="86" t="s">
        <v>1466</v>
      </c>
      <c r="C28" s="83" t="s">
        <v>1467</v>
      </c>
      <c r="D28" s="83" t="s">
        <v>271</v>
      </c>
      <c r="E28" s="83"/>
      <c r="F28" s="107">
        <v>42644</v>
      </c>
      <c r="G28" s="93">
        <v>9.6</v>
      </c>
      <c r="H28" s="96" t="s">
        <v>174</v>
      </c>
      <c r="I28" s="97">
        <v>4.8000000000000001E-2</v>
      </c>
      <c r="J28" s="97">
        <v>4.8499999999999988E-2</v>
      </c>
      <c r="K28" s="93">
        <v>43868999.999999993</v>
      </c>
      <c r="L28" s="108">
        <v>103.5081</v>
      </c>
      <c r="M28" s="93">
        <v>45407.728670000004</v>
      </c>
      <c r="N28" s="83"/>
      <c r="O28" s="94">
        <f t="shared" si="0"/>
        <v>3.8138477700320812E-2</v>
      </c>
      <c r="P28" s="94">
        <f>M28/'סכום נכסי הקרן'!$C$42</f>
        <v>1.0482028842307074E-2</v>
      </c>
    </row>
    <row r="29" spans="2:16">
      <c r="B29" s="86" t="s">
        <v>1468</v>
      </c>
      <c r="C29" s="83" t="s">
        <v>1469</v>
      </c>
      <c r="D29" s="83" t="s">
        <v>271</v>
      </c>
      <c r="E29" s="83"/>
      <c r="F29" s="107">
        <v>42705</v>
      </c>
      <c r="G29" s="93">
        <v>9.76</v>
      </c>
      <c r="H29" s="96" t="s">
        <v>174</v>
      </c>
      <c r="I29" s="97">
        <v>4.8000000000000001E-2</v>
      </c>
      <c r="J29" s="97">
        <v>4.8499999999999995E-2</v>
      </c>
      <c r="K29" s="93">
        <v>36719999.999999993</v>
      </c>
      <c r="L29" s="108">
        <v>102.58880000000001</v>
      </c>
      <c r="M29" s="93">
        <v>37670.634450000005</v>
      </c>
      <c r="N29" s="83"/>
      <c r="O29" s="94">
        <f t="shared" si="0"/>
        <v>3.1640002572457721E-2</v>
      </c>
      <c r="P29" s="94">
        <f>M29/'סכום נכסי הקרן'!$C$42</f>
        <v>8.6959794814354119E-3</v>
      </c>
    </row>
    <row r="30" spans="2:16">
      <c r="B30" s="86" t="s">
        <v>1470</v>
      </c>
      <c r="C30" s="83" t="s">
        <v>1471</v>
      </c>
      <c r="D30" s="83" t="s">
        <v>271</v>
      </c>
      <c r="E30" s="83"/>
      <c r="F30" s="107">
        <v>42736</v>
      </c>
      <c r="G30" s="93">
        <v>9.8500000000000014</v>
      </c>
      <c r="H30" s="96" t="s">
        <v>174</v>
      </c>
      <c r="I30" s="97">
        <v>4.8000000000000001E-2</v>
      </c>
      <c r="J30" s="97">
        <v>4.8500000000000008E-2</v>
      </c>
      <c r="K30" s="93">
        <v>36946999.999999993</v>
      </c>
      <c r="L30" s="108">
        <v>102.5973</v>
      </c>
      <c r="M30" s="93">
        <v>37906.640909999987</v>
      </c>
      <c r="N30" s="83"/>
      <c r="O30" s="94">
        <f t="shared" si="0"/>
        <v>3.1838227134123313E-2</v>
      </c>
      <c r="P30" s="94">
        <f>M30/'סכום נכסי הקרן'!$C$42</f>
        <v>8.7504597779212608E-3</v>
      </c>
    </row>
    <row r="31" spans="2:16">
      <c r="B31" s="86" t="s">
        <v>1472</v>
      </c>
      <c r="C31" s="83" t="s">
        <v>1473</v>
      </c>
      <c r="D31" s="83" t="s">
        <v>271</v>
      </c>
      <c r="E31" s="83"/>
      <c r="F31" s="107">
        <v>42767</v>
      </c>
      <c r="G31" s="93">
        <v>9.93</v>
      </c>
      <c r="H31" s="96" t="s">
        <v>174</v>
      </c>
      <c r="I31" s="97">
        <v>4.8000000000000001E-2</v>
      </c>
      <c r="J31" s="97">
        <v>4.8500000000000008E-2</v>
      </c>
      <c r="K31" s="93">
        <v>30696999.999999996</v>
      </c>
      <c r="L31" s="108">
        <v>102.1925</v>
      </c>
      <c r="M31" s="93">
        <v>31370.031579999995</v>
      </c>
      <c r="N31" s="83"/>
      <c r="O31" s="94">
        <f t="shared" si="0"/>
        <v>2.6348053182026501E-2</v>
      </c>
      <c r="P31" s="94">
        <f>M31/'סכום נכסי הקרן'!$C$42</f>
        <v>7.2415332243404998E-3</v>
      </c>
    </row>
    <row r="32" spans="2:16">
      <c r="B32" s="86" t="s">
        <v>1474</v>
      </c>
      <c r="C32" s="83" t="s">
        <v>1475</v>
      </c>
      <c r="D32" s="83" t="s">
        <v>271</v>
      </c>
      <c r="E32" s="83"/>
      <c r="F32" s="107">
        <v>42795</v>
      </c>
      <c r="G32" s="93">
        <v>10.020000000000001</v>
      </c>
      <c r="H32" s="96" t="s">
        <v>174</v>
      </c>
      <c r="I32" s="97">
        <v>4.8000000000000001E-2</v>
      </c>
      <c r="J32" s="97">
        <v>4.8500000000000015E-2</v>
      </c>
      <c r="K32" s="93">
        <v>38222999.999999993</v>
      </c>
      <c r="L32" s="108">
        <v>101.9933</v>
      </c>
      <c r="M32" s="93">
        <v>38984.892259999993</v>
      </c>
      <c r="N32" s="83"/>
      <c r="O32" s="94">
        <f t="shared" si="0"/>
        <v>3.2743862942647806E-2</v>
      </c>
      <c r="P32" s="94">
        <f>M32/'סכום נכסי הקרן'!$C$42</f>
        <v>8.9993659020768113E-3</v>
      </c>
    </row>
    <row r="33" spans="2:16">
      <c r="B33" s="86" t="s">
        <v>1476</v>
      </c>
      <c r="C33" s="83" t="s">
        <v>1477</v>
      </c>
      <c r="D33" s="83" t="s">
        <v>271</v>
      </c>
      <c r="E33" s="83"/>
      <c r="F33" s="107">
        <v>42826</v>
      </c>
      <c r="G33" s="93">
        <v>9.86</v>
      </c>
      <c r="H33" s="96" t="s">
        <v>174</v>
      </c>
      <c r="I33" s="97">
        <v>4.8000000000000001E-2</v>
      </c>
      <c r="J33" s="97">
        <v>4.8500000000000008E-2</v>
      </c>
      <c r="K33" s="93">
        <v>26196999.999999996</v>
      </c>
      <c r="L33" s="108">
        <v>104.02930000000001</v>
      </c>
      <c r="M33" s="93">
        <v>27252.555699999997</v>
      </c>
      <c r="N33" s="83"/>
      <c r="O33" s="94">
        <f t="shared" si="0"/>
        <v>2.2889737458458098E-2</v>
      </c>
      <c r="P33" s="94">
        <f>M33/'סכום נכסי הקרן'!$C$42</f>
        <v>6.2910452304281699E-3</v>
      </c>
    </row>
    <row r="34" spans="2:16">
      <c r="B34" s="86" t="s">
        <v>1478</v>
      </c>
      <c r="C34" s="83" t="s">
        <v>1479</v>
      </c>
      <c r="D34" s="83" t="s">
        <v>271</v>
      </c>
      <c r="E34" s="83"/>
      <c r="F34" s="107">
        <v>42856</v>
      </c>
      <c r="G34" s="93">
        <v>9.94</v>
      </c>
      <c r="H34" s="96" t="s">
        <v>174</v>
      </c>
      <c r="I34" s="97">
        <v>4.8000000000000001E-2</v>
      </c>
      <c r="J34" s="97">
        <v>4.8600000000000004E-2</v>
      </c>
      <c r="K34" s="93">
        <v>56730483.999999993</v>
      </c>
      <c r="L34" s="108">
        <v>103.3043</v>
      </c>
      <c r="M34" s="93">
        <v>58595.789039999989</v>
      </c>
      <c r="N34" s="83"/>
      <c r="O34" s="94">
        <f t="shared" si="0"/>
        <v>4.9215282488049239E-2</v>
      </c>
      <c r="P34" s="94">
        <f>M34/'סכום נכסי הקרן'!$C$42</f>
        <v>1.3526392284862561E-2</v>
      </c>
    </row>
    <row r="35" spans="2:16">
      <c r="B35" s="86" t="s">
        <v>1480</v>
      </c>
      <c r="C35" s="83" t="s">
        <v>1481</v>
      </c>
      <c r="D35" s="83" t="s">
        <v>271</v>
      </c>
      <c r="E35" s="83"/>
      <c r="F35" s="107">
        <v>42887</v>
      </c>
      <c r="G35" s="93">
        <v>10.030000000000001</v>
      </c>
      <c r="H35" s="96" t="s">
        <v>174</v>
      </c>
      <c r="I35" s="97">
        <v>4.8000000000000001E-2</v>
      </c>
      <c r="J35" s="97">
        <v>4.8500000000000008E-2</v>
      </c>
      <c r="K35" s="93">
        <v>44780999.999999993</v>
      </c>
      <c r="L35" s="108">
        <v>102.69540000000001</v>
      </c>
      <c r="M35" s="93">
        <v>45988.032619999991</v>
      </c>
      <c r="N35" s="83"/>
      <c r="O35" s="94">
        <f t="shared" si="0"/>
        <v>3.862588171511587E-2</v>
      </c>
      <c r="P35" s="94">
        <f>M35/'סכום נכסי הקרן'!$C$42</f>
        <v>1.0615987596011999E-2</v>
      </c>
    </row>
    <row r="36" spans="2:16">
      <c r="B36" s="86" t="s">
        <v>1482</v>
      </c>
      <c r="C36" s="83" t="s">
        <v>1483</v>
      </c>
      <c r="D36" s="83" t="s">
        <v>271</v>
      </c>
      <c r="E36" s="83"/>
      <c r="F36" s="107">
        <v>42949</v>
      </c>
      <c r="G36" s="93">
        <v>10.199999999999999</v>
      </c>
      <c r="H36" s="96" t="s">
        <v>174</v>
      </c>
      <c r="I36" s="97">
        <v>4.8000000000000001E-2</v>
      </c>
      <c r="J36" s="97">
        <v>4.8499999999999995E-2</v>
      </c>
      <c r="K36" s="93">
        <v>51466999.999999993</v>
      </c>
      <c r="L36" s="108">
        <v>102.1915</v>
      </c>
      <c r="M36" s="93">
        <v>52594.89310999999</v>
      </c>
      <c r="N36" s="83"/>
      <c r="O36" s="94">
        <f t="shared" si="0"/>
        <v>4.4175060430885267E-2</v>
      </c>
      <c r="P36" s="94">
        <f>M36/'סכום נכסי הקרן'!$C$42</f>
        <v>1.2141131095625828E-2</v>
      </c>
    </row>
    <row r="37" spans="2:16">
      <c r="B37" s="86" t="s">
        <v>1484</v>
      </c>
      <c r="C37" s="83" t="s">
        <v>1485</v>
      </c>
      <c r="D37" s="83" t="s">
        <v>271</v>
      </c>
      <c r="E37" s="83"/>
      <c r="F37" s="107">
        <v>42979</v>
      </c>
      <c r="G37" s="93">
        <v>10.279999999999998</v>
      </c>
      <c r="H37" s="96" t="s">
        <v>174</v>
      </c>
      <c r="I37" s="97">
        <v>4.8000000000000001E-2</v>
      </c>
      <c r="J37" s="97">
        <v>4.8499999999999988E-2</v>
      </c>
      <c r="K37" s="93">
        <v>43123999.999999993</v>
      </c>
      <c r="L37" s="108">
        <v>101.9037</v>
      </c>
      <c r="M37" s="93">
        <v>43944.945950000001</v>
      </c>
      <c r="N37" s="83"/>
      <c r="O37" s="94">
        <f t="shared" si="0"/>
        <v>3.6909869536442472E-2</v>
      </c>
      <c r="P37" s="94">
        <f>M37/'סכום נכסי הקרן'!$C$42</f>
        <v>1.0144356575709017E-2</v>
      </c>
    </row>
    <row r="38" spans="2:16">
      <c r="B38" s="86" t="s">
        <v>1486</v>
      </c>
      <c r="C38" s="83" t="s">
        <v>1487</v>
      </c>
      <c r="D38" s="83" t="s">
        <v>271</v>
      </c>
      <c r="E38" s="83"/>
      <c r="F38" s="107">
        <v>43009</v>
      </c>
      <c r="G38" s="93">
        <v>10.120000000000001</v>
      </c>
      <c r="H38" s="96" t="s">
        <v>174</v>
      </c>
      <c r="I38" s="97">
        <v>4.8000000000000001E-2</v>
      </c>
      <c r="J38" s="97">
        <v>4.8500000000000008E-2</v>
      </c>
      <c r="K38" s="93">
        <v>37357999.999999993</v>
      </c>
      <c r="L38" s="108">
        <v>103.62649999999999</v>
      </c>
      <c r="M38" s="93">
        <v>38712.773379999999</v>
      </c>
      <c r="N38" s="83"/>
      <c r="O38" s="94">
        <f t="shared" si="0"/>
        <v>3.2515307140789942E-2</v>
      </c>
      <c r="P38" s="94">
        <f>M38/'סכום נכסי הקרן'!$C$42</f>
        <v>8.9365493280652436E-3</v>
      </c>
    </row>
    <row r="39" spans="2:16">
      <c r="B39" s="86" t="s">
        <v>1488</v>
      </c>
      <c r="C39" s="83" t="s">
        <v>1489</v>
      </c>
      <c r="D39" s="83" t="s">
        <v>271</v>
      </c>
      <c r="E39" s="83"/>
      <c r="F39" s="107">
        <v>43040</v>
      </c>
      <c r="G39" s="93">
        <v>10.199999999999999</v>
      </c>
      <c r="H39" s="96" t="s">
        <v>174</v>
      </c>
      <c r="I39" s="97">
        <v>4.8000000000000001E-2</v>
      </c>
      <c r="J39" s="97">
        <v>4.8499999999999995E-2</v>
      </c>
      <c r="K39" s="93">
        <v>41582999.999999993</v>
      </c>
      <c r="L39" s="108">
        <v>103.1148</v>
      </c>
      <c r="M39" s="93">
        <v>42878.240389999992</v>
      </c>
      <c r="N39" s="83"/>
      <c r="O39" s="94">
        <f t="shared" si="0"/>
        <v>3.6013931170783879E-2</v>
      </c>
      <c r="P39" s="94">
        <f>M39/'סכום נכסי הקרן'!$C$42</f>
        <v>9.8981157093704052E-3</v>
      </c>
    </row>
    <row r="40" spans="2:16">
      <c r="B40" s="86" t="s">
        <v>1490</v>
      </c>
      <c r="C40" s="83" t="s">
        <v>1491</v>
      </c>
      <c r="D40" s="83" t="s">
        <v>271</v>
      </c>
      <c r="E40" s="83"/>
      <c r="F40" s="107">
        <v>43070</v>
      </c>
      <c r="G40" s="93">
        <v>10.29</v>
      </c>
      <c r="H40" s="96" t="s">
        <v>174</v>
      </c>
      <c r="I40" s="97">
        <v>4.8000000000000001E-2</v>
      </c>
      <c r="J40" s="97">
        <v>4.8499999999999995E-2</v>
      </c>
      <c r="K40" s="93">
        <v>34772999.999999993</v>
      </c>
      <c r="L40" s="108">
        <v>102.40170000000001</v>
      </c>
      <c r="M40" s="93">
        <v>35608.141899999995</v>
      </c>
      <c r="N40" s="83"/>
      <c r="O40" s="94">
        <f t="shared" si="0"/>
        <v>2.9907691170209087E-2</v>
      </c>
      <c r="P40" s="94">
        <f>M40/'סכום נכסי הקרן'!$C$42</f>
        <v>8.2198687613141714E-3</v>
      </c>
    </row>
    <row r="41" spans="2:16">
      <c r="B41" s="86" t="s">
        <v>1492</v>
      </c>
      <c r="C41" s="83" t="s">
        <v>1493</v>
      </c>
      <c r="D41" s="83" t="s">
        <v>271</v>
      </c>
      <c r="E41" s="83"/>
      <c r="F41" s="107">
        <v>43101</v>
      </c>
      <c r="G41" s="93">
        <v>10.37</v>
      </c>
      <c r="H41" s="96" t="s">
        <v>174</v>
      </c>
      <c r="I41" s="97">
        <v>4.8000000000000001E-2</v>
      </c>
      <c r="J41" s="97">
        <v>4.8499999999999995E-2</v>
      </c>
      <c r="K41" s="93">
        <v>52285999.999999993</v>
      </c>
      <c r="L41" s="108">
        <v>102.30289999999999</v>
      </c>
      <c r="M41" s="93">
        <v>53490.07989999999</v>
      </c>
      <c r="N41" s="83"/>
      <c r="O41" s="94">
        <f t="shared" si="0"/>
        <v>4.4926938193284624E-2</v>
      </c>
      <c r="P41" s="94">
        <f>M41/'סכום נכסי הקרן'!$C$42</f>
        <v>1.2347778158292754E-2</v>
      </c>
    </row>
    <row r="42" spans="2:16">
      <c r="B42" s="86" t="s">
        <v>1494</v>
      </c>
      <c r="C42" s="83" t="s">
        <v>1495</v>
      </c>
      <c r="D42" s="83" t="s">
        <v>271</v>
      </c>
      <c r="E42" s="83"/>
      <c r="F42" s="107">
        <v>43132</v>
      </c>
      <c r="G42" s="93">
        <v>10.459999999999997</v>
      </c>
      <c r="H42" s="96" t="s">
        <v>174</v>
      </c>
      <c r="I42" s="97">
        <v>4.8000000000000001E-2</v>
      </c>
      <c r="J42" s="97">
        <v>4.8499999999999988E-2</v>
      </c>
      <c r="K42" s="93">
        <v>68474999.999999985</v>
      </c>
      <c r="L42" s="108">
        <v>101.7948</v>
      </c>
      <c r="M42" s="93">
        <v>69706.028650000007</v>
      </c>
      <c r="N42" s="83"/>
      <c r="O42" s="94">
        <f t="shared" si="0"/>
        <v>5.8546901532257348E-2</v>
      </c>
      <c r="P42" s="94">
        <f>M42/'סכום נכסי הקרן'!$C$42</f>
        <v>1.6091106606587798E-2</v>
      </c>
    </row>
    <row r="43" spans="2:16">
      <c r="B43" s="86" t="s">
        <v>1496</v>
      </c>
      <c r="C43" s="83" t="s">
        <v>1497</v>
      </c>
      <c r="D43" s="83" t="s">
        <v>271</v>
      </c>
      <c r="E43" s="83"/>
      <c r="F43" s="107">
        <v>43161</v>
      </c>
      <c r="G43" s="93">
        <v>10.540000000000001</v>
      </c>
      <c r="H43" s="96" t="s">
        <v>174</v>
      </c>
      <c r="I43" s="97">
        <v>4.8000000000000001E-2</v>
      </c>
      <c r="J43" s="97">
        <v>4.8500000000000008E-2</v>
      </c>
      <c r="K43" s="93">
        <v>36880999.999999993</v>
      </c>
      <c r="L43" s="108">
        <v>101.8903</v>
      </c>
      <c r="M43" s="93">
        <v>37578.148619999993</v>
      </c>
      <c r="N43" s="83"/>
      <c r="O43" s="94">
        <f t="shared" si="0"/>
        <v>3.156232265169609E-2</v>
      </c>
      <c r="P43" s="94">
        <f>M43/'סכום נכסי הקרן'!$C$42</f>
        <v>8.6746298309252484E-3</v>
      </c>
    </row>
    <row r="44" spans="2:16">
      <c r="B44" s="86" t="s">
        <v>1498</v>
      </c>
      <c r="C44" s="83" t="s">
        <v>1499</v>
      </c>
      <c r="D44" s="83" t="s">
        <v>271</v>
      </c>
      <c r="E44" s="83"/>
      <c r="F44" s="107">
        <v>43221</v>
      </c>
      <c r="G44" s="93">
        <v>10.450000000000003</v>
      </c>
      <c r="H44" s="96" t="s">
        <v>174</v>
      </c>
      <c r="I44" s="97">
        <v>4.8000000000000001E-2</v>
      </c>
      <c r="J44" s="97">
        <v>4.8500000000000015E-2</v>
      </c>
      <c r="K44" s="93">
        <v>77476999.999999985</v>
      </c>
      <c r="L44" s="108">
        <v>103.1084</v>
      </c>
      <c r="M44" s="93">
        <v>79890.280909999987</v>
      </c>
      <c r="N44" s="83"/>
      <c r="O44" s="94">
        <f t="shared" si="0"/>
        <v>6.7100773066665703E-2</v>
      </c>
      <c r="P44" s="94">
        <f>M44/'סכום נכסי הקרן'!$C$42</f>
        <v>1.8442063790605229E-2</v>
      </c>
    </row>
    <row r="45" spans="2:16">
      <c r="B45" s="86" t="s">
        <v>1500</v>
      </c>
      <c r="C45" s="83" t="s">
        <v>1501</v>
      </c>
      <c r="D45" s="83" t="s">
        <v>271</v>
      </c>
      <c r="E45" s="83"/>
      <c r="F45" s="107">
        <v>43252</v>
      </c>
      <c r="G45" s="93">
        <v>10.540000000000001</v>
      </c>
      <c r="H45" s="96" t="s">
        <v>174</v>
      </c>
      <c r="I45" s="97">
        <v>4.8000000000000001E-2</v>
      </c>
      <c r="J45" s="97">
        <v>4.8500000000000008E-2</v>
      </c>
      <c r="K45" s="93">
        <v>36114999.999999993</v>
      </c>
      <c r="L45" s="108">
        <v>102.3001</v>
      </c>
      <c r="M45" s="93">
        <v>36945.67710999999</v>
      </c>
      <c r="N45" s="83"/>
      <c r="O45" s="94">
        <f t="shared" si="0"/>
        <v>3.1031102498503098E-2</v>
      </c>
      <c r="P45" s="94">
        <f>M45/'סכום נכסי הקרן'!$C$42</f>
        <v>8.5286285927233113E-3</v>
      </c>
    </row>
    <row r="46" spans="2:16">
      <c r="B46" s="86" t="s">
        <v>1502</v>
      </c>
      <c r="C46" s="83" t="s">
        <v>1503</v>
      </c>
      <c r="D46" s="83" t="s">
        <v>271</v>
      </c>
      <c r="E46" s="83"/>
      <c r="F46" s="107">
        <v>43282</v>
      </c>
      <c r="G46" s="93">
        <v>10.619999999999997</v>
      </c>
      <c r="H46" s="96" t="s">
        <v>174</v>
      </c>
      <c r="I46" s="97">
        <v>4.8000000000000001E-2</v>
      </c>
      <c r="J46" s="97">
        <v>4.8499999999999988E-2</v>
      </c>
      <c r="K46" s="93">
        <v>43254999.999999993</v>
      </c>
      <c r="L46" s="108">
        <v>101.3931</v>
      </c>
      <c r="M46" s="93">
        <v>43857.572270000004</v>
      </c>
      <c r="N46" s="83"/>
      <c r="O46" s="94">
        <f t="shared" si="0"/>
        <v>3.6836483369728598E-2</v>
      </c>
      <c r="P46" s="94">
        <f>M46/'סכום נכסי הקרן'!$C$42</f>
        <v>1.0124187026148977E-2</v>
      </c>
    </row>
    <row r="47" spans="2:16">
      <c r="B47" s="86" t="s">
        <v>1504</v>
      </c>
      <c r="C47" s="83" t="s">
        <v>1505</v>
      </c>
      <c r="D47" s="83" t="s">
        <v>271</v>
      </c>
      <c r="E47" s="83"/>
      <c r="F47" s="107">
        <v>43313</v>
      </c>
      <c r="G47" s="93">
        <v>10.709999999999999</v>
      </c>
      <c r="H47" s="96" t="s">
        <v>174</v>
      </c>
      <c r="I47" s="97">
        <v>4.8000000000000001E-2</v>
      </c>
      <c r="J47" s="97">
        <v>4.8499999999999995E-2</v>
      </c>
      <c r="K47" s="93">
        <v>59436999.999999993</v>
      </c>
      <c r="L47" s="108">
        <v>100.8934</v>
      </c>
      <c r="M47" s="93">
        <v>59967.98713999999</v>
      </c>
      <c r="N47" s="83"/>
      <c r="O47" s="94">
        <f t="shared" si="0"/>
        <v>5.0367807579484794E-2</v>
      </c>
      <c r="P47" s="94">
        <f>M47/'סכום נכסי הקרן'!$C$42</f>
        <v>1.3843153780820447E-2</v>
      </c>
    </row>
    <row r="48" spans="2:16">
      <c r="B48" s="86" t="s">
        <v>1506</v>
      </c>
      <c r="C48" s="83" t="s">
        <v>1507</v>
      </c>
      <c r="D48" s="83" t="s">
        <v>271</v>
      </c>
      <c r="E48" s="83"/>
      <c r="F48" s="107">
        <v>43345</v>
      </c>
      <c r="G48" s="93">
        <v>10.790000000000001</v>
      </c>
      <c r="H48" s="96" t="s">
        <v>174</v>
      </c>
      <c r="I48" s="97">
        <v>4.8000000000000001E-2</v>
      </c>
      <c r="J48" s="97">
        <v>4.8499999999999995E-2</v>
      </c>
      <c r="K48" s="93">
        <v>56863999.999999993</v>
      </c>
      <c r="L48" s="108">
        <v>100.4821</v>
      </c>
      <c r="M48" s="93">
        <v>57138.142909999988</v>
      </c>
      <c r="N48" s="83"/>
      <c r="O48" s="94">
        <f t="shared" si="0"/>
        <v>4.799098860565796E-2</v>
      </c>
      <c r="P48" s="94">
        <f>M48/'סכום נכסי הקרן'!$C$42</f>
        <v>1.3189905761002761E-2</v>
      </c>
    </row>
    <row r="49" spans="2:16">
      <c r="B49" s="86" t="s">
        <v>1508</v>
      </c>
      <c r="C49" s="83" t="s">
        <v>1509</v>
      </c>
      <c r="D49" s="83" t="s">
        <v>271</v>
      </c>
      <c r="E49" s="83"/>
      <c r="F49" s="107">
        <v>40603</v>
      </c>
      <c r="G49" s="93">
        <v>6.31</v>
      </c>
      <c r="H49" s="96" t="s">
        <v>174</v>
      </c>
      <c r="I49" s="97">
        <v>4.8000000000000001E-2</v>
      </c>
      <c r="J49" s="97">
        <v>4.87E-2</v>
      </c>
      <c r="K49" s="93">
        <v>799999.99999999988</v>
      </c>
      <c r="L49" s="108">
        <v>105.9098</v>
      </c>
      <c r="M49" s="93">
        <v>846.38415999999984</v>
      </c>
      <c r="N49" s="83"/>
      <c r="O49" s="94">
        <f t="shared" si="0"/>
        <v>7.1088786771647951E-4</v>
      </c>
      <c r="P49" s="94">
        <f>M49/'סכום נכסי הקרן'!$C$42</f>
        <v>1.9538134667046851E-4</v>
      </c>
    </row>
    <row r="50" spans="2:16">
      <c r="B50" s="86" t="s">
        <v>1510</v>
      </c>
      <c r="C50" s="83" t="s">
        <v>1511</v>
      </c>
      <c r="D50" s="83" t="s">
        <v>271</v>
      </c>
      <c r="E50" s="83"/>
      <c r="F50" s="107">
        <v>40969</v>
      </c>
      <c r="G50" s="93">
        <v>7</v>
      </c>
      <c r="H50" s="96" t="s">
        <v>174</v>
      </c>
      <c r="I50" s="97">
        <v>4.8000000000000001E-2</v>
      </c>
      <c r="J50" s="97">
        <v>4.8600000000000004E-2</v>
      </c>
      <c r="K50" s="93">
        <v>3599999.9999999995</v>
      </c>
      <c r="L50" s="108">
        <v>103.8616</v>
      </c>
      <c r="M50" s="93">
        <v>3737.0735099999993</v>
      </c>
      <c r="N50" s="83"/>
      <c r="O50" s="94">
        <f t="shared" si="0"/>
        <v>3.1388113631800954E-3</v>
      </c>
      <c r="P50" s="94">
        <f>M50/'סכום נכסי הקרן'!$C$42</f>
        <v>8.6267499971919915E-4</v>
      </c>
    </row>
    <row r="54" spans="2:16">
      <c r="B54" s="98" t="s">
        <v>122</v>
      </c>
    </row>
    <row r="55" spans="2:16">
      <c r="B55" s="98" t="s">
        <v>248</v>
      </c>
    </row>
    <row r="56" spans="2:16">
      <c r="B56" s="98" t="s">
        <v>256</v>
      </c>
    </row>
  </sheetData>
  <sheetProtection sheet="1" objects="1" scenarios="1"/>
  <mergeCells count="2">
    <mergeCell ref="B6:P6"/>
    <mergeCell ref="B7:P7"/>
  </mergeCells>
  <phoneticPr fontId="6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189</v>
      </c>
      <c r="C1" s="77" t="s" vm="1">
        <v>266</v>
      </c>
    </row>
    <row r="2" spans="2:65">
      <c r="B2" s="56" t="s">
        <v>188</v>
      </c>
      <c r="C2" s="77" t="s">
        <v>267</v>
      </c>
    </row>
    <row r="3" spans="2:65">
      <c r="B3" s="56" t="s">
        <v>190</v>
      </c>
      <c r="C3" s="77" t="s">
        <v>268</v>
      </c>
    </row>
    <row r="4" spans="2:65">
      <c r="B4" s="56" t="s">
        <v>191</v>
      </c>
      <c r="C4" s="77">
        <v>8801</v>
      </c>
    </row>
    <row r="6" spans="2:65" ht="26.25" customHeight="1">
      <c r="B6" s="221" t="s">
        <v>220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</row>
    <row r="7" spans="2:65" ht="26.25" customHeight="1">
      <c r="B7" s="221" t="s">
        <v>97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3"/>
    </row>
    <row r="8" spans="2:65" s="3" customFormat="1" ht="78.75">
      <c r="B8" s="22" t="s">
        <v>126</v>
      </c>
      <c r="C8" s="30" t="s">
        <v>49</v>
      </c>
      <c r="D8" s="30" t="s">
        <v>128</v>
      </c>
      <c r="E8" s="30" t="s">
        <v>127</v>
      </c>
      <c r="F8" s="30" t="s">
        <v>69</v>
      </c>
      <c r="G8" s="30" t="s">
        <v>15</v>
      </c>
      <c r="H8" s="30" t="s">
        <v>70</v>
      </c>
      <c r="I8" s="30" t="s">
        <v>112</v>
      </c>
      <c r="J8" s="30" t="s">
        <v>18</v>
      </c>
      <c r="K8" s="30" t="s">
        <v>111</v>
      </c>
      <c r="L8" s="30" t="s">
        <v>17</v>
      </c>
      <c r="M8" s="70" t="s">
        <v>19</v>
      </c>
      <c r="N8" s="30" t="s">
        <v>250</v>
      </c>
      <c r="O8" s="30" t="s">
        <v>249</v>
      </c>
      <c r="P8" s="30" t="s">
        <v>120</v>
      </c>
      <c r="Q8" s="30" t="s">
        <v>63</v>
      </c>
      <c r="R8" s="30" t="s">
        <v>192</v>
      </c>
      <c r="S8" s="31" t="s">
        <v>194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257</v>
      </c>
      <c r="O9" s="32"/>
      <c r="P9" s="32" t="s">
        <v>253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123</v>
      </c>
      <c r="R10" s="20" t="s">
        <v>124</v>
      </c>
      <c r="S10" s="20" t="s">
        <v>195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8" t="s">
        <v>265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8" t="s">
        <v>122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8" t="s">
        <v>248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8" t="s">
        <v>256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6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topLeftCell="A13" workbookViewId="0">
      <selection activeCell="E32" sqref="E32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189</v>
      </c>
      <c r="C1" s="77" t="s" vm="1">
        <v>266</v>
      </c>
    </row>
    <row r="2" spans="2:81">
      <c r="B2" s="56" t="s">
        <v>188</v>
      </c>
      <c r="C2" s="77" t="s">
        <v>267</v>
      </c>
    </row>
    <row r="3" spans="2:81">
      <c r="B3" s="56" t="s">
        <v>190</v>
      </c>
      <c r="C3" s="77" t="s">
        <v>268</v>
      </c>
    </row>
    <row r="4" spans="2:81">
      <c r="B4" s="56" t="s">
        <v>191</v>
      </c>
      <c r="C4" s="77">
        <v>8801</v>
      </c>
    </row>
    <row r="6" spans="2:81" ht="26.25" customHeight="1">
      <c r="B6" s="221" t="s">
        <v>220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</row>
    <row r="7" spans="2:81" ht="26.25" customHeight="1">
      <c r="B7" s="221" t="s">
        <v>98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3"/>
    </row>
    <row r="8" spans="2:81" s="3" customFormat="1" ht="78.75">
      <c r="B8" s="22" t="s">
        <v>126</v>
      </c>
      <c r="C8" s="30" t="s">
        <v>49</v>
      </c>
      <c r="D8" s="30" t="s">
        <v>128</v>
      </c>
      <c r="E8" s="30" t="s">
        <v>127</v>
      </c>
      <c r="F8" s="30" t="s">
        <v>69</v>
      </c>
      <c r="G8" s="30" t="s">
        <v>15</v>
      </c>
      <c r="H8" s="30" t="s">
        <v>70</v>
      </c>
      <c r="I8" s="30" t="s">
        <v>112</v>
      </c>
      <c r="J8" s="30" t="s">
        <v>18</v>
      </c>
      <c r="K8" s="30" t="s">
        <v>111</v>
      </c>
      <c r="L8" s="30" t="s">
        <v>17</v>
      </c>
      <c r="M8" s="70" t="s">
        <v>19</v>
      </c>
      <c r="N8" s="70" t="s">
        <v>250</v>
      </c>
      <c r="O8" s="30" t="s">
        <v>249</v>
      </c>
      <c r="P8" s="30" t="s">
        <v>120</v>
      </c>
      <c r="Q8" s="30" t="s">
        <v>63</v>
      </c>
      <c r="R8" s="30" t="s">
        <v>192</v>
      </c>
      <c r="S8" s="31" t="s">
        <v>194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257</v>
      </c>
      <c r="O9" s="32"/>
      <c r="P9" s="32" t="s">
        <v>253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123</v>
      </c>
      <c r="R10" s="20" t="s">
        <v>124</v>
      </c>
      <c r="S10" s="20" t="s">
        <v>195</v>
      </c>
      <c r="T10" s="5"/>
      <c r="BZ10" s="1"/>
    </row>
    <row r="11" spans="2:81" s="4" customFormat="1" ht="18" customHeight="1">
      <c r="B11" s="131" t="s">
        <v>56</v>
      </c>
      <c r="C11" s="81"/>
      <c r="D11" s="81"/>
      <c r="E11" s="81"/>
      <c r="F11" s="81"/>
      <c r="G11" s="81"/>
      <c r="H11" s="81"/>
      <c r="I11" s="81"/>
      <c r="J11" s="92">
        <v>6.9882746580527</v>
      </c>
      <c r="K11" s="81"/>
      <c r="L11" s="81"/>
      <c r="M11" s="91">
        <v>2.0117304072747165E-2</v>
      </c>
      <c r="N11" s="90"/>
      <c r="O11" s="92"/>
      <c r="P11" s="90">
        <v>24032.385269999995</v>
      </c>
      <c r="Q11" s="81"/>
      <c r="R11" s="91">
        <f>P11/$P$11</f>
        <v>1</v>
      </c>
      <c r="S11" s="91">
        <f>P11/'סכום נכסי הקרן'!$C$42</f>
        <v>5.547693375731572E-3</v>
      </c>
      <c r="T11" s="5"/>
      <c r="BZ11" s="99"/>
      <c r="CC11" s="99"/>
    </row>
    <row r="12" spans="2:81" s="99" customFormat="1" ht="17.25" customHeight="1">
      <c r="B12" s="132" t="s">
        <v>244</v>
      </c>
      <c r="C12" s="81"/>
      <c r="D12" s="81"/>
      <c r="E12" s="81"/>
      <c r="F12" s="81"/>
      <c r="G12" s="81"/>
      <c r="H12" s="81"/>
      <c r="I12" s="81"/>
      <c r="J12" s="92">
        <v>6.9882746580526991</v>
      </c>
      <c r="K12" s="81"/>
      <c r="L12" s="81"/>
      <c r="M12" s="91">
        <v>2.0117304072747165E-2</v>
      </c>
      <c r="N12" s="90"/>
      <c r="O12" s="92"/>
      <c r="P12" s="90">
        <v>24032.385269999995</v>
      </c>
      <c r="Q12" s="81"/>
      <c r="R12" s="91">
        <f t="shared" ref="R12:R19" si="0">P12/$P$11</f>
        <v>1</v>
      </c>
      <c r="S12" s="91">
        <f>P12/'סכום נכסי הקרן'!$C$42</f>
        <v>5.547693375731572E-3</v>
      </c>
    </row>
    <row r="13" spans="2:81">
      <c r="B13" s="109" t="s">
        <v>64</v>
      </c>
      <c r="C13" s="81"/>
      <c r="D13" s="81"/>
      <c r="E13" s="81"/>
      <c r="F13" s="81"/>
      <c r="G13" s="81"/>
      <c r="H13" s="81"/>
      <c r="I13" s="81"/>
      <c r="J13" s="92">
        <v>7.9711280205644304</v>
      </c>
      <c r="K13" s="81"/>
      <c r="L13" s="81"/>
      <c r="M13" s="91">
        <v>1.5369317860874858E-2</v>
      </c>
      <c r="N13" s="90"/>
      <c r="O13" s="92"/>
      <c r="P13" s="90">
        <v>15847.813739999998</v>
      </c>
      <c r="Q13" s="81"/>
      <c r="R13" s="91">
        <f t="shared" si="0"/>
        <v>0.65943573898106045</v>
      </c>
      <c r="S13" s="91">
        <f>P13/'סכום נכסי הקרן'!$C$42</f>
        <v>3.6583472808658828E-3</v>
      </c>
    </row>
    <row r="14" spans="2:81">
      <c r="B14" s="110" t="s">
        <v>1512</v>
      </c>
      <c r="C14" s="83" t="s">
        <v>1513</v>
      </c>
      <c r="D14" s="96" t="s">
        <v>1514</v>
      </c>
      <c r="E14" s="83" t="s">
        <v>1515</v>
      </c>
      <c r="F14" s="96" t="s">
        <v>578</v>
      </c>
      <c r="G14" s="83" t="s">
        <v>329</v>
      </c>
      <c r="H14" s="83" t="s">
        <v>330</v>
      </c>
      <c r="I14" s="107">
        <v>42639</v>
      </c>
      <c r="J14" s="95">
        <v>8.5100000000000016</v>
      </c>
      <c r="K14" s="96" t="s">
        <v>174</v>
      </c>
      <c r="L14" s="97">
        <v>4.9000000000000002E-2</v>
      </c>
      <c r="M14" s="94">
        <v>1.41E-2</v>
      </c>
      <c r="N14" s="93">
        <v>784589.99999999988</v>
      </c>
      <c r="O14" s="95">
        <v>164.99</v>
      </c>
      <c r="P14" s="93">
        <v>1294.4950199999998</v>
      </c>
      <c r="Q14" s="94">
        <v>3.9966973309256583E-4</v>
      </c>
      <c r="R14" s="94">
        <f t="shared" si="0"/>
        <v>5.3864608338146873E-2</v>
      </c>
      <c r="S14" s="94">
        <f>P14/'סכום נכסי הקרן'!$C$42</f>
        <v>2.9882433086391303E-4</v>
      </c>
    </row>
    <row r="15" spans="2:81">
      <c r="B15" s="110" t="s">
        <v>1516</v>
      </c>
      <c r="C15" s="83" t="s">
        <v>1517</v>
      </c>
      <c r="D15" s="96" t="s">
        <v>1514</v>
      </c>
      <c r="E15" s="83" t="s">
        <v>1515</v>
      </c>
      <c r="F15" s="96" t="s">
        <v>578</v>
      </c>
      <c r="G15" s="83" t="s">
        <v>329</v>
      </c>
      <c r="H15" s="83" t="s">
        <v>330</v>
      </c>
      <c r="I15" s="107">
        <v>42639</v>
      </c>
      <c r="J15" s="95">
        <v>11.749999999999998</v>
      </c>
      <c r="K15" s="96" t="s">
        <v>174</v>
      </c>
      <c r="L15" s="97">
        <v>4.0999999999999995E-2</v>
      </c>
      <c r="M15" s="94">
        <v>2.4399999999999998E-2</v>
      </c>
      <c r="N15" s="93">
        <v>6020274.2300000004</v>
      </c>
      <c r="O15" s="95">
        <v>125.5</v>
      </c>
      <c r="P15" s="93">
        <v>7555.4443699999993</v>
      </c>
      <c r="Q15" s="94">
        <v>1.3815767792262907E-3</v>
      </c>
      <c r="R15" s="94">
        <f t="shared" si="0"/>
        <v>0.31438595399981289</v>
      </c>
      <c r="S15" s="94">
        <f>P15/'סכום נכסי הקרן'!$C$42</f>
        <v>1.7441168744278127E-3</v>
      </c>
    </row>
    <row r="16" spans="2:81">
      <c r="B16" s="110" t="s">
        <v>1518</v>
      </c>
      <c r="C16" s="83" t="s">
        <v>1519</v>
      </c>
      <c r="D16" s="96" t="s">
        <v>1514</v>
      </c>
      <c r="E16" s="83" t="s">
        <v>1520</v>
      </c>
      <c r="F16" s="96" t="s">
        <v>578</v>
      </c>
      <c r="G16" s="83" t="s">
        <v>329</v>
      </c>
      <c r="H16" s="83" t="s">
        <v>170</v>
      </c>
      <c r="I16" s="107">
        <v>42796</v>
      </c>
      <c r="J16" s="95">
        <v>8.19</v>
      </c>
      <c r="K16" s="96" t="s">
        <v>174</v>
      </c>
      <c r="L16" s="97">
        <v>2.1400000000000002E-2</v>
      </c>
      <c r="M16" s="94">
        <v>1.38E-2</v>
      </c>
      <c r="N16" s="93">
        <v>1077999.9999999998</v>
      </c>
      <c r="O16" s="95">
        <v>108.15</v>
      </c>
      <c r="P16" s="93">
        <v>1165.8570699999998</v>
      </c>
      <c r="Q16" s="94">
        <v>4.1518066906480354E-3</v>
      </c>
      <c r="R16" s="94">
        <f t="shared" si="0"/>
        <v>4.8511916603440841E-2</v>
      </c>
      <c r="S16" s="94">
        <f>P16/'סכום נכסי הקרן'!$C$42</f>
        <v>2.6912923838495121E-4</v>
      </c>
    </row>
    <row r="17" spans="2:19">
      <c r="B17" s="110" t="s">
        <v>1521</v>
      </c>
      <c r="C17" s="83" t="s">
        <v>1522</v>
      </c>
      <c r="D17" s="96" t="s">
        <v>1514</v>
      </c>
      <c r="E17" s="83" t="s">
        <v>422</v>
      </c>
      <c r="F17" s="96" t="s">
        <v>423</v>
      </c>
      <c r="G17" s="83" t="s">
        <v>362</v>
      </c>
      <c r="H17" s="83" t="s">
        <v>330</v>
      </c>
      <c r="I17" s="107">
        <v>42768</v>
      </c>
      <c r="J17" s="95">
        <v>1.3200000000000003</v>
      </c>
      <c r="K17" s="96" t="s">
        <v>174</v>
      </c>
      <c r="L17" s="97">
        <v>6.8499999999999991E-2</v>
      </c>
      <c r="M17" s="94">
        <v>5.1000000000000004E-3</v>
      </c>
      <c r="N17" s="93">
        <v>93099.999999999985</v>
      </c>
      <c r="O17" s="95">
        <v>123.53</v>
      </c>
      <c r="P17" s="93">
        <v>115.00642999999998</v>
      </c>
      <c r="Q17" s="94">
        <v>1.84337819348937E-4</v>
      </c>
      <c r="R17" s="94">
        <f t="shared" si="0"/>
        <v>4.7854771262994152E-3</v>
      </c>
      <c r="S17" s="94">
        <f>P17/'סכום נכסי הקרן'!$C$42</f>
        <v>2.6548359753286227E-5</v>
      </c>
    </row>
    <row r="18" spans="2:19">
      <c r="B18" s="110" t="s">
        <v>1523</v>
      </c>
      <c r="C18" s="83" t="s">
        <v>1524</v>
      </c>
      <c r="D18" s="96" t="s">
        <v>1514</v>
      </c>
      <c r="E18" s="83" t="s">
        <v>422</v>
      </c>
      <c r="F18" s="96" t="s">
        <v>423</v>
      </c>
      <c r="G18" s="83" t="s">
        <v>384</v>
      </c>
      <c r="H18" s="83" t="s">
        <v>170</v>
      </c>
      <c r="I18" s="107">
        <v>42919</v>
      </c>
      <c r="J18" s="95">
        <v>2.8400000000000007</v>
      </c>
      <c r="K18" s="96" t="s">
        <v>174</v>
      </c>
      <c r="L18" s="97">
        <v>0.06</v>
      </c>
      <c r="M18" s="94">
        <v>4.2000000000000006E-3</v>
      </c>
      <c r="N18" s="93">
        <v>4261964.9999999991</v>
      </c>
      <c r="O18" s="95">
        <v>124.82</v>
      </c>
      <c r="P18" s="93">
        <v>5319.7845199999983</v>
      </c>
      <c r="Q18" s="94">
        <v>1.1516493672361094E-3</v>
      </c>
      <c r="R18" s="94">
        <f t="shared" si="0"/>
        <v>0.22135898955651187</v>
      </c>
      <c r="S18" s="94">
        <f>P18/'סכום נכסי הקרן'!$C$42</f>
        <v>1.2280318000212952E-3</v>
      </c>
    </row>
    <row r="19" spans="2:19">
      <c r="B19" s="110" t="s">
        <v>1525</v>
      </c>
      <c r="C19" s="83" t="s">
        <v>1526</v>
      </c>
      <c r="D19" s="96" t="s">
        <v>1514</v>
      </c>
      <c r="E19" s="83" t="s">
        <v>1527</v>
      </c>
      <c r="F19" s="96" t="s">
        <v>578</v>
      </c>
      <c r="G19" s="83" t="s">
        <v>384</v>
      </c>
      <c r="H19" s="83" t="s">
        <v>330</v>
      </c>
      <c r="I19" s="107">
        <v>42835</v>
      </c>
      <c r="J19" s="95">
        <v>4.3400000000000007</v>
      </c>
      <c r="K19" s="96" t="s">
        <v>174</v>
      </c>
      <c r="L19" s="97">
        <v>5.5999999999999994E-2</v>
      </c>
      <c r="M19" s="94">
        <v>4.899999999999999E-3</v>
      </c>
      <c r="N19" s="93">
        <v>262005.36999999997</v>
      </c>
      <c r="O19" s="95">
        <v>151.61000000000001</v>
      </c>
      <c r="P19" s="93">
        <v>397.2263299999999</v>
      </c>
      <c r="Q19" s="94">
        <v>3.0735225222539405E-4</v>
      </c>
      <c r="R19" s="94">
        <f t="shared" si="0"/>
        <v>1.6528793356848509E-2</v>
      </c>
      <c r="S19" s="94">
        <f>P19/'סכום נכסי הקרן'!$C$42</f>
        <v>9.1696677414624487E-5</v>
      </c>
    </row>
    <row r="20" spans="2:19">
      <c r="B20" s="111"/>
      <c r="C20" s="83"/>
      <c r="D20" s="83"/>
      <c r="E20" s="83"/>
      <c r="F20" s="83"/>
      <c r="G20" s="83"/>
      <c r="H20" s="83"/>
      <c r="I20" s="83"/>
      <c r="J20" s="95"/>
      <c r="K20" s="83"/>
      <c r="L20" s="83"/>
      <c r="M20" s="94"/>
      <c r="N20" s="93"/>
      <c r="O20" s="95"/>
      <c r="P20" s="83"/>
      <c r="Q20" s="83"/>
      <c r="R20" s="94"/>
      <c r="S20" s="83"/>
    </row>
    <row r="21" spans="2:19">
      <c r="B21" s="109" t="s">
        <v>65</v>
      </c>
      <c r="C21" s="81"/>
      <c r="D21" s="81"/>
      <c r="E21" s="81"/>
      <c r="F21" s="81"/>
      <c r="G21" s="81"/>
      <c r="H21" s="81"/>
      <c r="I21" s="81"/>
      <c r="J21" s="92">
        <v>5.3681265928803148</v>
      </c>
      <c r="K21" s="81"/>
      <c r="L21" s="81"/>
      <c r="M21" s="91">
        <v>2.6802708542237808E-2</v>
      </c>
      <c r="N21" s="90"/>
      <c r="O21" s="92"/>
      <c r="P21" s="90">
        <v>7160.9782299999988</v>
      </c>
      <c r="Q21" s="81"/>
      <c r="R21" s="91">
        <f t="shared" ref="R21:R25" si="1">P21/$P$11</f>
        <v>0.29797201357865882</v>
      </c>
      <c r="S21" s="91">
        <f>P21/'סכום נכסי הקרן'!$C$42</f>
        <v>1.6530573658837236E-3</v>
      </c>
    </row>
    <row r="22" spans="2:19">
      <c r="B22" s="110" t="s">
        <v>1528</v>
      </c>
      <c r="C22" s="83" t="s">
        <v>1529</v>
      </c>
      <c r="D22" s="96" t="s">
        <v>1514</v>
      </c>
      <c r="E22" s="83" t="s">
        <v>1520</v>
      </c>
      <c r="F22" s="96" t="s">
        <v>578</v>
      </c>
      <c r="G22" s="83" t="s">
        <v>329</v>
      </c>
      <c r="H22" s="83" t="s">
        <v>170</v>
      </c>
      <c r="I22" s="107">
        <v>42796</v>
      </c>
      <c r="J22" s="95">
        <v>7.5700000000000012</v>
      </c>
      <c r="K22" s="96" t="s">
        <v>174</v>
      </c>
      <c r="L22" s="97">
        <v>3.7400000000000003E-2</v>
      </c>
      <c r="M22" s="94">
        <v>3.0800000000000004E-2</v>
      </c>
      <c r="N22" s="93">
        <v>1077999.9999999998</v>
      </c>
      <c r="O22" s="95">
        <v>105.32</v>
      </c>
      <c r="P22" s="93">
        <v>1135.3496299999997</v>
      </c>
      <c r="Q22" s="94">
        <v>2.092968170574964E-3</v>
      </c>
      <c r="R22" s="94">
        <f t="shared" si="1"/>
        <v>4.7242486222009536E-2</v>
      </c>
      <c r="S22" s="94">
        <f>P22/'סכום נכסי הקרן'!$C$42</f>
        <v>2.6208682786693237E-4</v>
      </c>
    </row>
    <row r="23" spans="2:19">
      <c r="B23" s="110" t="s">
        <v>1530</v>
      </c>
      <c r="C23" s="83" t="s">
        <v>1531</v>
      </c>
      <c r="D23" s="96" t="s">
        <v>1514</v>
      </c>
      <c r="E23" s="83" t="s">
        <v>1520</v>
      </c>
      <c r="F23" s="96" t="s">
        <v>578</v>
      </c>
      <c r="G23" s="83" t="s">
        <v>329</v>
      </c>
      <c r="H23" s="83" t="s">
        <v>170</v>
      </c>
      <c r="I23" s="107">
        <v>42796</v>
      </c>
      <c r="J23" s="95">
        <v>4.2199999999999989</v>
      </c>
      <c r="K23" s="96" t="s">
        <v>174</v>
      </c>
      <c r="L23" s="97">
        <v>2.5000000000000001E-2</v>
      </c>
      <c r="M23" s="94">
        <v>1.9199999999999998E-2</v>
      </c>
      <c r="N23" s="93">
        <v>2097473.9999999995</v>
      </c>
      <c r="O23" s="95">
        <v>102.58</v>
      </c>
      <c r="P23" s="93">
        <v>2151.5888599999998</v>
      </c>
      <c r="Q23" s="94">
        <v>2.8918868985903681E-3</v>
      </c>
      <c r="R23" s="94">
        <f t="shared" si="1"/>
        <v>8.9528727000139349E-2</v>
      </c>
      <c r="S23" s="94">
        <f>P23/'סכום נכסי הקרן'!$C$42</f>
        <v>4.9667792571635345E-4</v>
      </c>
    </row>
    <row r="24" spans="2:19">
      <c r="B24" s="110" t="s">
        <v>1532</v>
      </c>
      <c r="C24" s="83" t="s">
        <v>1533</v>
      </c>
      <c r="D24" s="96" t="s">
        <v>1514</v>
      </c>
      <c r="E24" s="83" t="s">
        <v>1534</v>
      </c>
      <c r="F24" s="96" t="s">
        <v>374</v>
      </c>
      <c r="G24" s="83" t="s">
        <v>384</v>
      </c>
      <c r="H24" s="83" t="s">
        <v>170</v>
      </c>
      <c r="I24" s="107">
        <v>42598</v>
      </c>
      <c r="J24" s="95">
        <v>5.67</v>
      </c>
      <c r="K24" s="96" t="s">
        <v>174</v>
      </c>
      <c r="L24" s="97">
        <v>3.1E-2</v>
      </c>
      <c r="M24" s="94">
        <v>2.63E-2</v>
      </c>
      <c r="N24" s="93">
        <v>1608346.4199999997</v>
      </c>
      <c r="O24" s="95">
        <v>102.81</v>
      </c>
      <c r="P24" s="93">
        <v>1653.5409499999996</v>
      </c>
      <c r="Q24" s="94">
        <v>4.4676289444444432E-3</v>
      </c>
      <c r="R24" s="94">
        <f t="shared" si="1"/>
        <v>6.8804695473326183E-2</v>
      </c>
      <c r="S24" s="94">
        <f>P24/'סכום נכסי הקרן'!$C$42</f>
        <v>3.8170735329659978E-4</v>
      </c>
    </row>
    <row r="25" spans="2:19">
      <c r="B25" s="110" t="s">
        <v>1535</v>
      </c>
      <c r="C25" s="83" t="s">
        <v>1536</v>
      </c>
      <c r="D25" s="96" t="s">
        <v>1514</v>
      </c>
      <c r="E25" s="83" t="s">
        <v>1537</v>
      </c>
      <c r="F25" s="96" t="s">
        <v>374</v>
      </c>
      <c r="G25" s="83" t="s">
        <v>528</v>
      </c>
      <c r="H25" s="83" t="s">
        <v>330</v>
      </c>
      <c r="I25" s="107">
        <v>43312</v>
      </c>
      <c r="J25" s="95">
        <v>5.13</v>
      </c>
      <c r="K25" s="96" t="s">
        <v>174</v>
      </c>
      <c r="L25" s="97">
        <v>3.5499999999999997E-2</v>
      </c>
      <c r="M25" s="94">
        <v>3.2500000000000001E-2</v>
      </c>
      <c r="N25" s="93">
        <v>2170999.9999999995</v>
      </c>
      <c r="O25" s="95">
        <v>102.28</v>
      </c>
      <c r="P25" s="93">
        <v>2220.4987899999996</v>
      </c>
      <c r="Q25" s="94">
        <v>6.7843749999999987E-3</v>
      </c>
      <c r="R25" s="94">
        <f t="shared" si="1"/>
        <v>9.2396104883183741E-2</v>
      </c>
      <c r="S25" s="94">
        <f>P25/'סכום נכסי הקרן'!$C$42</f>
        <v>5.1258525900383799E-4</v>
      </c>
    </row>
    <row r="26" spans="2:19">
      <c r="B26" s="111"/>
      <c r="C26" s="83"/>
      <c r="D26" s="83"/>
      <c r="E26" s="83"/>
      <c r="F26" s="83"/>
      <c r="G26" s="83"/>
      <c r="H26" s="83"/>
      <c r="I26" s="83"/>
      <c r="J26" s="95"/>
      <c r="K26" s="83"/>
      <c r="L26" s="83"/>
      <c r="M26" s="94"/>
      <c r="N26" s="93"/>
      <c r="O26" s="95"/>
      <c r="P26" s="83"/>
      <c r="Q26" s="83"/>
      <c r="R26" s="94"/>
      <c r="S26" s="83"/>
    </row>
    <row r="27" spans="2:19">
      <c r="B27" s="109" t="s">
        <v>51</v>
      </c>
      <c r="C27" s="81"/>
      <c r="D27" s="81"/>
      <c r="E27" s="81"/>
      <c r="F27" s="81"/>
      <c r="G27" s="81"/>
      <c r="H27" s="81"/>
      <c r="I27" s="81"/>
      <c r="J27" s="92">
        <v>3.1056466663077997</v>
      </c>
      <c r="K27" s="81"/>
      <c r="L27" s="81"/>
      <c r="M27" s="91">
        <v>4.6857578028304793E-2</v>
      </c>
      <c r="N27" s="90"/>
      <c r="O27" s="92"/>
      <c r="P27" s="90">
        <v>1023.5932999999998</v>
      </c>
      <c r="Q27" s="81"/>
      <c r="R27" s="91">
        <f t="shared" ref="R27:R29" si="2">P27/$P$11</f>
        <v>4.2592247440280818E-2</v>
      </c>
      <c r="S27" s="91">
        <f>P27/'סכום נכסי הקרן'!$C$42</f>
        <v>2.3628872898196591E-4</v>
      </c>
    </row>
    <row r="28" spans="2:19">
      <c r="B28" s="110" t="s">
        <v>1538</v>
      </c>
      <c r="C28" s="83" t="s">
        <v>1539</v>
      </c>
      <c r="D28" s="96" t="s">
        <v>1514</v>
      </c>
      <c r="E28" s="83" t="s">
        <v>731</v>
      </c>
      <c r="F28" s="96" t="s">
        <v>200</v>
      </c>
      <c r="G28" s="83" t="s">
        <v>452</v>
      </c>
      <c r="H28" s="83" t="s">
        <v>330</v>
      </c>
      <c r="I28" s="107">
        <v>42954</v>
      </c>
      <c r="J28" s="95">
        <v>1.91</v>
      </c>
      <c r="K28" s="96" t="s">
        <v>173</v>
      </c>
      <c r="L28" s="97">
        <v>3.7000000000000005E-2</v>
      </c>
      <c r="M28" s="94">
        <v>4.0200000000000007E-2</v>
      </c>
      <c r="N28" s="93">
        <v>90847.999999999985</v>
      </c>
      <c r="O28" s="95">
        <v>99.61</v>
      </c>
      <c r="P28" s="93">
        <v>328.22061999999994</v>
      </c>
      <c r="Q28" s="94">
        <v>1.3518242961728466E-3</v>
      </c>
      <c r="R28" s="94">
        <f t="shared" si="2"/>
        <v>1.3657430018389516E-2</v>
      </c>
      <c r="S28" s="94">
        <f>P28/'סכום נכסי הקרן'!$C$42</f>
        <v>7.5767234042537041E-5</v>
      </c>
    </row>
    <row r="29" spans="2:19">
      <c r="B29" s="110" t="s">
        <v>1540</v>
      </c>
      <c r="C29" s="83" t="s">
        <v>1541</v>
      </c>
      <c r="D29" s="96" t="s">
        <v>1514</v>
      </c>
      <c r="E29" s="83" t="s">
        <v>731</v>
      </c>
      <c r="F29" s="96" t="s">
        <v>200</v>
      </c>
      <c r="G29" s="83" t="s">
        <v>452</v>
      </c>
      <c r="H29" s="83" t="s">
        <v>330</v>
      </c>
      <c r="I29" s="107">
        <v>42625</v>
      </c>
      <c r="J29" s="95">
        <v>3.6699999999999986</v>
      </c>
      <c r="K29" s="96" t="s">
        <v>173</v>
      </c>
      <c r="L29" s="97">
        <v>4.4500000000000005E-2</v>
      </c>
      <c r="M29" s="94">
        <v>4.9999999999999989E-2</v>
      </c>
      <c r="N29" s="93">
        <v>194798.99999999997</v>
      </c>
      <c r="O29" s="95">
        <v>98.42</v>
      </c>
      <c r="P29" s="93">
        <v>695.37268000000006</v>
      </c>
      <c r="Q29" s="94">
        <v>1.4205612907122794E-3</v>
      </c>
      <c r="R29" s="94">
        <f t="shared" si="2"/>
        <v>2.8934817421891315E-2</v>
      </c>
      <c r="S29" s="94">
        <f>P29/'סכום נכסי הקרן'!$C$42</f>
        <v>1.6052149493942894E-4</v>
      </c>
    </row>
    <row r="30" spans="2:19">
      <c r="B30" s="112"/>
      <c r="C30" s="113"/>
      <c r="D30" s="113"/>
      <c r="E30" s="113"/>
      <c r="F30" s="113"/>
      <c r="G30" s="113"/>
      <c r="H30" s="113"/>
      <c r="I30" s="113"/>
      <c r="J30" s="114"/>
      <c r="K30" s="113"/>
      <c r="L30" s="113"/>
      <c r="M30" s="115"/>
      <c r="N30" s="116"/>
      <c r="O30" s="114"/>
      <c r="P30" s="113"/>
      <c r="Q30" s="113"/>
      <c r="R30" s="115"/>
      <c r="S30" s="113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98" t="s">
        <v>265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98" t="s">
        <v>122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98" t="s">
        <v>248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98" t="s">
        <v>256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</row>
    <row r="119" spans="2:19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</row>
    <row r="120" spans="2:19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</row>
    <row r="121" spans="2:19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</row>
    <row r="122" spans="2:19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</row>
    <row r="123" spans="2:19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</row>
    <row r="124" spans="2:19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</row>
    <row r="125" spans="2:19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</row>
    <row r="126" spans="2:19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</row>
    <row r="127" spans="2:19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</row>
    <row r="128" spans="2:19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</row>
    <row r="129" spans="2:19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</row>
    <row r="130" spans="2:19">
      <c r="C130" s="1"/>
      <c r="D130" s="1"/>
      <c r="E130" s="1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6" type="noConversion"/>
  <conditionalFormatting sqref="B12:B32 B37:B129">
    <cfRule type="cellIs" dxfId="54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workbookViewId="0">
      <selection activeCell="E12" sqref="E12:F26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3.140625" style="1" bestFit="1" customWidth="1"/>
    <col min="9" max="9" width="9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189</v>
      </c>
      <c r="C1" s="77" t="s" vm="1">
        <v>266</v>
      </c>
    </row>
    <row r="2" spans="2:98">
      <c r="B2" s="56" t="s">
        <v>188</v>
      </c>
      <c r="C2" s="77" t="s">
        <v>267</v>
      </c>
    </row>
    <row r="3" spans="2:98">
      <c r="B3" s="56" t="s">
        <v>190</v>
      </c>
      <c r="C3" s="77" t="s">
        <v>268</v>
      </c>
    </row>
    <row r="4" spans="2:98">
      <c r="B4" s="56" t="s">
        <v>191</v>
      </c>
      <c r="C4" s="77">
        <v>8801</v>
      </c>
    </row>
    <row r="6" spans="2:98" ht="26.25" customHeight="1">
      <c r="B6" s="221" t="s">
        <v>220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3"/>
    </row>
    <row r="7" spans="2:98" ht="26.25" customHeight="1">
      <c r="B7" s="221" t="s">
        <v>99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3"/>
    </row>
    <row r="8" spans="2:98" s="3" customFormat="1" ht="63">
      <c r="B8" s="22" t="s">
        <v>126</v>
      </c>
      <c r="C8" s="30" t="s">
        <v>49</v>
      </c>
      <c r="D8" s="30" t="s">
        <v>128</v>
      </c>
      <c r="E8" s="30" t="s">
        <v>127</v>
      </c>
      <c r="F8" s="30" t="s">
        <v>69</v>
      </c>
      <c r="G8" s="30" t="s">
        <v>111</v>
      </c>
      <c r="H8" s="30" t="s">
        <v>250</v>
      </c>
      <c r="I8" s="30" t="s">
        <v>249</v>
      </c>
      <c r="J8" s="30" t="s">
        <v>120</v>
      </c>
      <c r="K8" s="30" t="s">
        <v>63</v>
      </c>
      <c r="L8" s="30" t="s">
        <v>192</v>
      </c>
      <c r="M8" s="31" t="s">
        <v>194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257</v>
      </c>
      <c r="I9" s="32"/>
      <c r="J9" s="32" t="s">
        <v>253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3" t="s">
        <v>32</v>
      </c>
      <c r="C11" s="124"/>
      <c r="D11" s="124"/>
      <c r="E11" s="124"/>
      <c r="F11" s="124"/>
      <c r="G11" s="124"/>
      <c r="H11" s="125"/>
      <c r="I11" s="125"/>
      <c r="J11" s="125">
        <v>19189.915909999996</v>
      </c>
      <c r="K11" s="124"/>
      <c r="L11" s="126">
        <f>J11/$J$11</f>
        <v>1</v>
      </c>
      <c r="M11" s="126">
        <f>J11/'סכום נכסי הקרן'!$C$42</f>
        <v>4.4298461504629879E-3</v>
      </c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CT11" s="99"/>
    </row>
    <row r="12" spans="2:98" s="99" customFormat="1">
      <c r="B12" s="127" t="s">
        <v>243</v>
      </c>
      <c r="C12" s="124"/>
      <c r="D12" s="124"/>
      <c r="E12" s="124"/>
      <c r="F12" s="124"/>
      <c r="G12" s="124"/>
      <c r="H12" s="125"/>
      <c r="I12" s="125"/>
      <c r="J12" s="125">
        <v>19189.915909999996</v>
      </c>
      <c r="K12" s="124"/>
      <c r="L12" s="126">
        <f t="shared" ref="L12:L20" si="0">J12/$J$11</f>
        <v>1</v>
      </c>
      <c r="M12" s="126">
        <f>J12/'סכום נכסי הקרן'!$C$42</f>
        <v>4.4298461504629879E-3</v>
      </c>
    </row>
    <row r="13" spans="2:98">
      <c r="B13" s="102" t="s">
        <v>67</v>
      </c>
      <c r="C13" s="81"/>
      <c r="D13" s="81"/>
      <c r="E13" s="81"/>
      <c r="F13" s="81"/>
      <c r="G13" s="81"/>
      <c r="H13" s="90"/>
      <c r="I13" s="90"/>
      <c r="J13" s="90">
        <v>19189.915909999996</v>
      </c>
      <c r="K13" s="81"/>
      <c r="L13" s="91">
        <f t="shared" si="0"/>
        <v>1</v>
      </c>
      <c r="M13" s="91">
        <f>J13/'סכום נכסי הקרן'!$C$42</f>
        <v>4.4298461504629879E-3</v>
      </c>
    </row>
    <row r="14" spans="2:98">
      <c r="B14" s="86" t="s">
        <v>1542</v>
      </c>
      <c r="C14" s="83" t="s">
        <v>1543</v>
      </c>
      <c r="D14" s="96" t="s">
        <v>30</v>
      </c>
      <c r="E14" s="83"/>
      <c r="F14" s="96" t="s">
        <v>1001</v>
      </c>
      <c r="G14" s="96" t="s">
        <v>173</v>
      </c>
      <c r="H14" s="93">
        <v>160982.19999999998</v>
      </c>
      <c r="I14" s="93">
        <v>105.38249999999999</v>
      </c>
      <c r="J14" s="93">
        <v>615.30991999999992</v>
      </c>
      <c r="K14" s="94">
        <v>3.7274167224193955E-3</v>
      </c>
      <c r="L14" s="94">
        <f t="shared" si="0"/>
        <v>3.2064232218931073E-2</v>
      </c>
      <c r="M14" s="94">
        <f>J14/'סכום נכסי הקרן'!$C$42</f>
        <v>1.4203961566258312E-4</v>
      </c>
    </row>
    <row r="15" spans="2:98">
      <c r="B15" s="86" t="s">
        <v>1544</v>
      </c>
      <c r="C15" s="83">
        <v>5771</v>
      </c>
      <c r="D15" s="96" t="s">
        <v>30</v>
      </c>
      <c r="E15" s="83"/>
      <c r="F15" s="96" t="s">
        <v>1001</v>
      </c>
      <c r="G15" s="96" t="s">
        <v>175</v>
      </c>
      <c r="H15" s="93">
        <v>498722.15999999992</v>
      </c>
      <c r="I15" s="93">
        <v>104.2064</v>
      </c>
      <c r="J15" s="93">
        <v>2190.8490499999994</v>
      </c>
      <c r="K15" s="94">
        <v>4.7986522348482611E-3</v>
      </c>
      <c r="L15" s="94">
        <f t="shared" si="0"/>
        <v>0.11416668318271958</v>
      </c>
      <c r="M15" s="94">
        <f>J15/'סכום נכסי הקרן'!$C$42</f>
        <v>5.0574084200809776E-4</v>
      </c>
    </row>
    <row r="16" spans="2:98">
      <c r="B16" s="86" t="s">
        <v>1545</v>
      </c>
      <c r="C16" s="83" t="s">
        <v>1546</v>
      </c>
      <c r="D16" s="96" t="s">
        <v>30</v>
      </c>
      <c r="E16" s="83"/>
      <c r="F16" s="96" t="s">
        <v>1001</v>
      </c>
      <c r="G16" s="96" t="s">
        <v>173</v>
      </c>
      <c r="H16" s="93">
        <v>11624.36</v>
      </c>
      <c r="I16" s="93">
        <v>9497</v>
      </c>
      <c r="J16" s="93">
        <v>4004.0823599999994</v>
      </c>
      <c r="K16" s="94">
        <v>1.3954814595669369E-2</v>
      </c>
      <c r="L16" s="94">
        <f t="shared" si="0"/>
        <v>0.20865554485902904</v>
      </c>
      <c r="M16" s="94">
        <f>J16/'סכום נכסי הקרן'!$C$42</f>
        <v>9.2431196216652704E-4</v>
      </c>
    </row>
    <row r="17" spans="2:13">
      <c r="B17" s="86" t="s">
        <v>1547</v>
      </c>
      <c r="C17" s="83" t="s">
        <v>1548</v>
      </c>
      <c r="D17" s="96" t="s">
        <v>30</v>
      </c>
      <c r="E17" s="83"/>
      <c r="F17" s="96" t="s">
        <v>1001</v>
      </c>
      <c r="G17" s="96" t="s">
        <v>175</v>
      </c>
      <c r="H17" s="93">
        <v>1814178.6099999996</v>
      </c>
      <c r="I17" s="93">
        <v>100</v>
      </c>
      <c r="J17" s="93">
        <v>7647.851349999999</v>
      </c>
      <c r="K17" s="94">
        <v>3.2521043094622351E-2</v>
      </c>
      <c r="L17" s="94">
        <f t="shared" si="0"/>
        <v>0.39853490686817711</v>
      </c>
      <c r="M17" s="94">
        <f>J17/'סכום נכסי הקרן'!$C$42</f>
        <v>1.7654483230151196E-3</v>
      </c>
    </row>
    <row r="18" spans="2:13">
      <c r="B18" s="86" t="s">
        <v>1549</v>
      </c>
      <c r="C18" s="83">
        <v>5691</v>
      </c>
      <c r="D18" s="96" t="s">
        <v>30</v>
      </c>
      <c r="E18" s="83"/>
      <c r="F18" s="96" t="s">
        <v>1001</v>
      </c>
      <c r="G18" s="96" t="s">
        <v>173</v>
      </c>
      <c r="H18" s="93">
        <v>243751.42999999996</v>
      </c>
      <c r="I18" s="93">
        <v>106.5224</v>
      </c>
      <c r="J18" s="93">
        <v>941.7500799999998</v>
      </c>
      <c r="K18" s="94">
        <v>2.7747618803795407E-3</v>
      </c>
      <c r="L18" s="94">
        <f t="shared" si="0"/>
        <v>4.9075258297992197E-2</v>
      </c>
      <c r="M18" s="94">
        <f>J18/'סכום נכסי הקרן'!$C$42</f>
        <v>2.1739584405433752E-4</v>
      </c>
    </row>
    <row r="19" spans="2:13">
      <c r="B19" s="86" t="s">
        <v>1550</v>
      </c>
      <c r="C19" s="83">
        <v>5356</v>
      </c>
      <c r="D19" s="96" t="s">
        <v>30</v>
      </c>
      <c r="E19" s="83"/>
      <c r="F19" s="96" t="s">
        <v>1001</v>
      </c>
      <c r="G19" s="96" t="s">
        <v>173</v>
      </c>
      <c r="H19" s="93">
        <v>69810.999999999985</v>
      </c>
      <c r="I19" s="93">
        <v>277.02269999999999</v>
      </c>
      <c r="J19" s="93">
        <v>701.43394999999987</v>
      </c>
      <c r="K19" s="94">
        <v>2.9458662452089435E-3</v>
      </c>
      <c r="L19" s="94">
        <f t="shared" si="0"/>
        <v>3.6552215928912841E-2</v>
      </c>
      <c r="M19" s="94">
        <f>J19/'סכום נכסי הקרן'!$C$42</f>
        <v>1.6192069302358646E-4</v>
      </c>
    </row>
    <row r="20" spans="2:13">
      <c r="B20" s="86" t="s">
        <v>1551</v>
      </c>
      <c r="C20" s="83" t="s">
        <v>1552</v>
      </c>
      <c r="D20" s="96" t="s">
        <v>30</v>
      </c>
      <c r="E20" s="83"/>
      <c r="F20" s="96" t="s">
        <v>1001</v>
      </c>
      <c r="G20" s="96" t="s">
        <v>173</v>
      </c>
      <c r="H20" s="93">
        <v>937283.10999999987</v>
      </c>
      <c r="I20" s="93">
        <v>90.855000000000004</v>
      </c>
      <c r="J20" s="93">
        <v>3088.6392000000001</v>
      </c>
      <c r="K20" s="94">
        <v>2.5328522367693375E-2</v>
      </c>
      <c r="L20" s="94">
        <f t="shared" si="0"/>
        <v>0.1609511586442382</v>
      </c>
      <c r="M20" s="94">
        <f>J20/'סכום נכסי הקרן'!$C$42</f>
        <v>7.1298887053273619E-4</v>
      </c>
    </row>
    <row r="21" spans="2:13">
      <c r="B21" s="82"/>
      <c r="C21" s="83"/>
      <c r="D21" s="83"/>
      <c r="E21" s="83"/>
      <c r="F21" s="83"/>
      <c r="G21" s="83"/>
      <c r="H21" s="93"/>
      <c r="I21" s="93"/>
      <c r="J21" s="83"/>
      <c r="K21" s="83"/>
      <c r="L21" s="94"/>
      <c r="M21" s="83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98" t="s">
        <v>265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98" t="s">
        <v>122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98" t="s">
        <v>248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98" t="s">
        <v>256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</row>
    <row r="112" spans="2:13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</row>
    <row r="113" spans="2:13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</row>
    <row r="114" spans="2:13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</row>
    <row r="115" spans="2:13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</row>
    <row r="116" spans="2:13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</row>
    <row r="117" spans="2:13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</row>
    <row r="118" spans="2:13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</row>
    <row r="119" spans="2:13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</row>
    <row r="120" spans="2:13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3"/>
      <c r="C400" s="1"/>
      <c r="D400" s="1"/>
      <c r="E400" s="1"/>
    </row>
    <row r="401" spans="2:5">
      <c r="B401" s="43"/>
      <c r="C401" s="1"/>
      <c r="D401" s="1"/>
      <c r="E401" s="1"/>
    </row>
    <row r="402" spans="2:5">
      <c r="B402" s="3"/>
      <c r="C402" s="1"/>
      <c r="D402" s="1"/>
      <c r="E402" s="1"/>
    </row>
  </sheetData>
  <sheetProtection sheet="1" objects="1" scenarios="1"/>
  <mergeCells count="2">
    <mergeCell ref="B6:M6"/>
    <mergeCell ref="B7:M7"/>
  </mergeCells>
  <phoneticPr fontId="6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R637"/>
  <sheetViews>
    <sheetView rightToLeft="1" topLeftCell="A36" workbookViewId="0">
      <selection activeCell="A53" sqref="A12:XFD53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9.5703125" style="1" customWidth="1"/>
    <col min="13" max="13" width="6.140625" style="1" customWidth="1"/>
    <col min="14" max="15" width="5.7109375" style="1" customWidth="1"/>
    <col min="16" max="16" width="6.85546875" style="1" customWidth="1"/>
    <col min="17" max="17" width="6.42578125" style="1" customWidth="1"/>
    <col min="18" max="18" width="6.7109375" style="1" customWidth="1"/>
    <col min="19" max="19" width="7.28515625" style="1" customWidth="1"/>
    <col min="20" max="31" width="5.7109375" style="1" customWidth="1"/>
    <col min="32" max="16384" width="9.140625" style="1"/>
  </cols>
  <sheetData>
    <row r="1" spans="2:44">
      <c r="B1" s="56" t="s">
        <v>189</v>
      </c>
      <c r="C1" s="77" t="s" vm="1">
        <v>266</v>
      </c>
    </row>
    <row r="2" spans="2:44">
      <c r="B2" s="56" t="s">
        <v>188</v>
      </c>
      <c r="C2" s="77" t="s">
        <v>267</v>
      </c>
    </row>
    <row r="3" spans="2:44">
      <c r="B3" s="56" t="s">
        <v>190</v>
      </c>
      <c r="C3" s="77" t="s">
        <v>268</v>
      </c>
    </row>
    <row r="4" spans="2:44">
      <c r="B4" s="56" t="s">
        <v>191</v>
      </c>
      <c r="C4" s="77">
        <v>8801</v>
      </c>
    </row>
    <row r="6" spans="2:44" ht="26.25" customHeight="1">
      <c r="B6" s="221" t="s">
        <v>220</v>
      </c>
      <c r="C6" s="222"/>
      <c r="D6" s="222"/>
      <c r="E6" s="222"/>
      <c r="F6" s="222"/>
      <c r="G6" s="222"/>
      <c r="H6" s="222"/>
      <c r="I6" s="222"/>
      <c r="J6" s="222"/>
      <c r="K6" s="223"/>
    </row>
    <row r="7" spans="2:44" ht="26.25" customHeight="1">
      <c r="B7" s="221" t="s">
        <v>106</v>
      </c>
      <c r="C7" s="222"/>
      <c r="D7" s="222"/>
      <c r="E7" s="222"/>
      <c r="F7" s="222"/>
      <c r="G7" s="222"/>
      <c r="H7" s="222"/>
      <c r="I7" s="222"/>
      <c r="J7" s="222"/>
      <c r="K7" s="223"/>
    </row>
    <row r="8" spans="2:44" s="3" customFormat="1" ht="78.75">
      <c r="B8" s="22" t="s">
        <v>126</v>
      </c>
      <c r="C8" s="30" t="s">
        <v>49</v>
      </c>
      <c r="D8" s="30" t="s">
        <v>111</v>
      </c>
      <c r="E8" s="30" t="s">
        <v>112</v>
      </c>
      <c r="F8" s="30" t="s">
        <v>250</v>
      </c>
      <c r="G8" s="30" t="s">
        <v>249</v>
      </c>
      <c r="H8" s="30" t="s">
        <v>120</v>
      </c>
      <c r="I8" s="30" t="s">
        <v>63</v>
      </c>
      <c r="J8" s="30" t="s">
        <v>192</v>
      </c>
      <c r="K8" s="31" t="s">
        <v>194</v>
      </c>
      <c r="AR8" s="1"/>
    </row>
    <row r="9" spans="2:44" s="3" customFormat="1" ht="21" customHeight="1">
      <c r="B9" s="15"/>
      <c r="C9" s="16"/>
      <c r="D9" s="16"/>
      <c r="E9" s="32" t="s">
        <v>22</v>
      </c>
      <c r="F9" s="32" t="s">
        <v>257</v>
      </c>
      <c r="G9" s="32"/>
      <c r="H9" s="32" t="s">
        <v>253</v>
      </c>
      <c r="I9" s="32" t="s">
        <v>20</v>
      </c>
      <c r="J9" s="32" t="s">
        <v>20</v>
      </c>
      <c r="K9" s="33" t="s">
        <v>20</v>
      </c>
      <c r="AR9" s="1"/>
    </row>
    <row r="10" spans="2:44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AR10" s="1"/>
    </row>
    <row r="11" spans="2:44" s="4" customFormat="1" ht="18" customHeight="1">
      <c r="B11" s="78" t="s">
        <v>1553</v>
      </c>
      <c r="C11" s="79"/>
      <c r="D11" s="79"/>
      <c r="E11" s="79"/>
      <c r="F11" s="87"/>
      <c r="G11" s="89"/>
      <c r="H11" s="87">
        <v>51090.806669999984</v>
      </c>
      <c r="I11" s="79"/>
      <c r="J11" s="88">
        <f>H11/$H$11</f>
        <v>1</v>
      </c>
      <c r="K11" s="88">
        <f>H11/'סכום נכסי הקרן'!$C$42</f>
        <v>1.1793924179376365E-2</v>
      </c>
      <c r="AR11" s="1"/>
    </row>
    <row r="12" spans="2:44" s="130" customFormat="1" ht="21" customHeight="1">
      <c r="B12" s="80" t="s">
        <v>1554</v>
      </c>
      <c r="C12" s="81"/>
      <c r="D12" s="81"/>
      <c r="E12" s="81"/>
      <c r="F12" s="90"/>
      <c r="G12" s="92"/>
      <c r="H12" s="90">
        <v>196.89771999999996</v>
      </c>
      <c r="I12" s="81"/>
      <c r="J12" s="91">
        <f t="shared" ref="J12:J13" si="0">H12/$H$11</f>
        <v>3.8538776902032426E-3</v>
      </c>
      <c r="K12" s="91">
        <f>H12/'סכום נכסי הקרן'!$C$42</f>
        <v>4.5452341274847159E-5</v>
      </c>
    </row>
    <row r="13" spans="2:44" s="130" customFormat="1">
      <c r="B13" s="102" t="s">
        <v>242</v>
      </c>
      <c r="C13" s="81"/>
      <c r="D13" s="81"/>
      <c r="E13" s="81"/>
      <c r="F13" s="90"/>
      <c r="G13" s="92"/>
      <c r="H13" s="90">
        <v>196.89771999999996</v>
      </c>
      <c r="I13" s="81"/>
      <c r="J13" s="91">
        <f t="shared" si="0"/>
        <v>3.8538776902032426E-3</v>
      </c>
      <c r="K13" s="91">
        <f>H13/'סכום נכסי הקרן'!$C$42</f>
        <v>4.5452341274847159E-5</v>
      </c>
    </row>
    <row r="14" spans="2:44" s="130" customFormat="1">
      <c r="B14" s="86" t="s">
        <v>1555</v>
      </c>
      <c r="C14" s="83">
        <v>5310</v>
      </c>
      <c r="D14" s="96" t="s">
        <v>173</v>
      </c>
      <c r="E14" s="107">
        <v>43116</v>
      </c>
      <c r="F14" s="93">
        <v>54884.899999999994</v>
      </c>
      <c r="G14" s="95">
        <v>98.91</v>
      </c>
      <c r="H14" s="93">
        <v>196.89771999999996</v>
      </c>
      <c r="I14" s="94">
        <v>8.1941541760782222E-4</v>
      </c>
      <c r="J14" s="94">
        <f>H14/$H$11</f>
        <v>3.8538776902032426E-3</v>
      </c>
      <c r="K14" s="94">
        <f>H14/'סכום נכסי הקרן'!$C$42</f>
        <v>4.5452341274847159E-5</v>
      </c>
    </row>
    <row r="15" spans="2:44" s="130" customFormat="1">
      <c r="B15" s="82"/>
      <c r="C15" s="83"/>
      <c r="D15" s="83"/>
      <c r="E15" s="83"/>
      <c r="F15" s="93"/>
      <c r="G15" s="95"/>
      <c r="H15" s="83"/>
      <c r="I15" s="83"/>
      <c r="J15" s="94"/>
      <c r="K15" s="83"/>
    </row>
    <row r="16" spans="2:44" s="130" customFormat="1">
      <c r="B16" s="80" t="s">
        <v>1556</v>
      </c>
      <c r="C16" s="81"/>
      <c r="D16" s="81"/>
      <c r="E16" s="81"/>
      <c r="F16" s="90"/>
      <c r="G16" s="92"/>
      <c r="H16" s="90">
        <v>50893.908949999983</v>
      </c>
      <c r="I16" s="81"/>
      <c r="J16" s="91">
        <f t="shared" ref="J16:J21" si="1">H16/$H$11</f>
        <v>0.99614612230979671</v>
      </c>
      <c r="K16" s="91">
        <f>H16/'סכום נכסי הקרן'!$C$42</f>
        <v>1.1748471838101517E-2</v>
      </c>
    </row>
    <row r="17" spans="2:11" s="130" customFormat="1">
      <c r="B17" s="102" t="s">
        <v>239</v>
      </c>
      <c r="C17" s="81"/>
      <c r="D17" s="81"/>
      <c r="E17" s="81"/>
      <c r="F17" s="90"/>
      <c r="G17" s="92"/>
      <c r="H17" s="90">
        <v>741.68499999999983</v>
      </c>
      <c r="I17" s="81"/>
      <c r="J17" s="91">
        <f t="shared" si="1"/>
        <v>1.4516995294096812E-2</v>
      </c>
      <c r="K17" s="91">
        <f>H17/'סכום נכסי הקרן'!$C$42</f>
        <v>1.712123418109413E-4</v>
      </c>
    </row>
    <row r="18" spans="2:11" s="130" customFormat="1">
      <c r="B18" s="86" t="s">
        <v>1557</v>
      </c>
      <c r="C18" s="83">
        <v>5295</v>
      </c>
      <c r="D18" s="96" t="s">
        <v>173</v>
      </c>
      <c r="E18" s="107">
        <v>43003</v>
      </c>
      <c r="F18" s="93">
        <v>53370.66</v>
      </c>
      <c r="G18" s="95">
        <v>95.385800000000003</v>
      </c>
      <c r="H18" s="93">
        <v>184.64342000000002</v>
      </c>
      <c r="I18" s="94">
        <v>2.8417068040585718E-4</v>
      </c>
      <c r="J18" s="94">
        <f t="shared" si="1"/>
        <v>3.6140243623990539E-3</v>
      </c>
      <c r="K18" s="94">
        <f>H18/'סכום נכסי הקרן'!$C$42</f>
        <v>4.2623529312553452E-5</v>
      </c>
    </row>
    <row r="19" spans="2:11" s="130" customFormat="1">
      <c r="B19" s="86" t="s">
        <v>1558</v>
      </c>
      <c r="C19" s="83">
        <v>5327</v>
      </c>
      <c r="D19" s="96" t="s">
        <v>173</v>
      </c>
      <c r="E19" s="107">
        <v>43348</v>
      </c>
      <c r="F19" s="93">
        <v>48277.8</v>
      </c>
      <c r="G19" s="95">
        <v>100</v>
      </c>
      <c r="H19" s="93">
        <v>175.10357999999997</v>
      </c>
      <c r="I19" s="94">
        <v>2.2612549989195351E-3</v>
      </c>
      <c r="J19" s="94">
        <f t="shared" si="1"/>
        <v>3.4273011411037097E-3</v>
      </c>
      <c r="K19" s="94">
        <f>H19/'סכום נכסי הקרן'!$C$42</f>
        <v>4.0421329798067245E-5</v>
      </c>
    </row>
    <row r="20" spans="2:11" s="130" customFormat="1">
      <c r="B20" s="86" t="s">
        <v>1559</v>
      </c>
      <c r="C20" s="83">
        <v>5288</v>
      </c>
      <c r="D20" s="96" t="s">
        <v>173</v>
      </c>
      <c r="E20" s="107">
        <v>42768</v>
      </c>
      <c r="F20" s="93">
        <v>19888.059999999998</v>
      </c>
      <c r="G20" s="95">
        <v>101.17010000000001</v>
      </c>
      <c r="H20" s="93">
        <v>72.97802999999999</v>
      </c>
      <c r="I20" s="94">
        <v>1.15923509490921E-4</v>
      </c>
      <c r="J20" s="94">
        <f t="shared" si="1"/>
        <v>1.4283984684636418E-3</v>
      </c>
      <c r="K20" s="94">
        <f>H20/'סכום נכסי הקרן'!$C$42</f>
        <v>1.6846423234997512E-5</v>
      </c>
    </row>
    <row r="21" spans="2:11" s="130" customFormat="1">
      <c r="B21" s="86" t="s">
        <v>1560</v>
      </c>
      <c r="C21" s="83">
        <v>5333</v>
      </c>
      <c r="D21" s="96" t="s">
        <v>173</v>
      </c>
      <c r="E21" s="107">
        <v>43340</v>
      </c>
      <c r="F21" s="93">
        <v>85183.339999999982</v>
      </c>
      <c r="G21" s="95">
        <v>100</v>
      </c>
      <c r="H21" s="93">
        <v>308.95996999999994</v>
      </c>
      <c r="I21" s="94">
        <v>1.1208339319098773E-2</v>
      </c>
      <c r="J21" s="94">
        <f t="shared" si="1"/>
        <v>6.047271322130409E-3</v>
      </c>
      <c r="K21" s="94">
        <f>H21/'סכום נכסי הקרן'!$C$42</f>
        <v>7.1321059465323118E-5</v>
      </c>
    </row>
    <row r="22" spans="2:11" s="130" customFormat="1" ht="16.5" customHeight="1">
      <c r="B22" s="82"/>
      <c r="C22" s="83"/>
      <c r="D22" s="83"/>
      <c r="E22" s="83"/>
      <c r="F22" s="93"/>
      <c r="G22" s="95"/>
      <c r="H22" s="83"/>
      <c r="I22" s="83"/>
      <c r="J22" s="94"/>
      <c r="K22" s="83"/>
    </row>
    <row r="23" spans="2:11" s="130" customFormat="1" ht="16.5" customHeight="1">
      <c r="B23" s="102" t="s">
        <v>1561</v>
      </c>
      <c r="C23" s="83"/>
      <c r="D23" s="83"/>
      <c r="E23" s="83"/>
      <c r="F23" s="93"/>
      <c r="G23" s="95"/>
      <c r="H23" s="125">
        <v>24388.480079999994</v>
      </c>
      <c r="I23" s="124"/>
      <c r="J23" s="126">
        <f t="shared" ref="J23:J24" si="2">H23/$H$11</f>
        <v>0.47735554925815388</v>
      </c>
      <c r="K23" s="126">
        <f>H23/'סכום נכסי הקרן'!$C$42</f>
        <v>5.6298951545552265E-3</v>
      </c>
    </row>
    <row r="24" spans="2:11" s="130" customFormat="1" ht="16.5" customHeight="1">
      <c r="B24" s="86" t="s">
        <v>1562</v>
      </c>
      <c r="C24" s="83">
        <v>6213</v>
      </c>
      <c r="D24" s="96" t="s">
        <v>173</v>
      </c>
      <c r="E24" s="107">
        <v>43272</v>
      </c>
      <c r="F24" s="93">
        <v>6607783.629999999</v>
      </c>
      <c r="G24" s="95">
        <v>101.761</v>
      </c>
      <c r="H24" s="93">
        <v>24388.480079999994</v>
      </c>
      <c r="I24" s="94">
        <v>7.4712741108353992E-4</v>
      </c>
      <c r="J24" s="94">
        <f t="shared" si="2"/>
        <v>0.47735554925815388</v>
      </c>
      <c r="K24" s="94">
        <f>H24/'סכום נכסי הקרן'!$C$42</f>
        <v>5.6298951545552265E-3</v>
      </c>
    </row>
    <row r="25" spans="2:11" s="130" customFormat="1">
      <c r="B25" s="82"/>
      <c r="C25" s="83"/>
      <c r="D25" s="83"/>
      <c r="E25" s="83"/>
      <c r="F25" s="93"/>
      <c r="G25" s="95"/>
      <c r="H25" s="83"/>
      <c r="I25" s="83"/>
      <c r="J25" s="94"/>
      <c r="K25" s="83"/>
    </row>
    <row r="26" spans="2:11" s="130" customFormat="1">
      <c r="B26" s="102" t="s">
        <v>241</v>
      </c>
      <c r="C26" s="81"/>
      <c r="D26" s="81"/>
      <c r="E26" s="81"/>
      <c r="F26" s="90"/>
      <c r="G26" s="92"/>
      <c r="H26" s="90">
        <v>123.98543999999998</v>
      </c>
      <c r="I26" s="81"/>
      <c r="J26" s="91">
        <f t="shared" ref="J26:J27" si="3">H26/$H$11</f>
        <v>2.4267661460276573E-3</v>
      </c>
      <c r="K26" s="91">
        <f>H26/'סכום נכסי הקרן'!$C$42</f>
        <v>2.862109592732758E-5</v>
      </c>
    </row>
    <row r="27" spans="2:11" s="130" customFormat="1">
      <c r="B27" s="86" t="s">
        <v>1563</v>
      </c>
      <c r="C27" s="83">
        <v>5299</v>
      </c>
      <c r="D27" s="96" t="s">
        <v>173</v>
      </c>
      <c r="E27" s="107">
        <v>43002</v>
      </c>
      <c r="F27" s="93">
        <v>36869.359999999993</v>
      </c>
      <c r="G27" s="95">
        <v>92.7166</v>
      </c>
      <c r="H27" s="93">
        <v>123.98543999999998</v>
      </c>
      <c r="I27" s="94">
        <v>4.035186666666667E-4</v>
      </c>
      <c r="J27" s="94">
        <f t="shared" si="3"/>
        <v>2.4267661460276573E-3</v>
      </c>
      <c r="K27" s="94">
        <f>H27/'סכום נכסי הקרן'!$C$42</f>
        <v>2.862109592732758E-5</v>
      </c>
    </row>
    <row r="28" spans="2:11" s="130" customFormat="1">
      <c r="B28" s="82"/>
      <c r="C28" s="83"/>
      <c r="D28" s="83"/>
      <c r="E28" s="83"/>
      <c r="F28" s="93"/>
      <c r="G28" s="95"/>
      <c r="H28" s="83"/>
      <c r="I28" s="83"/>
      <c r="J28" s="94"/>
      <c r="K28" s="83"/>
    </row>
    <row r="29" spans="2:11" s="130" customFormat="1">
      <c r="B29" s="102" t="s">
        <v>242</v>
      </c>
      <c r="C29" s="81"/>
      <c r="D29" s="81"/>
      <c r="E29" s="81"/>
      <c r="F29" s="90"/>
      <c r="G29" s="92"/>
      <c r="H29" s="90">
        <v>25639.758429999994</v>
      </c>
      <c r="I29" s="81"/>
      <c r="J29" s="91">
        <f t="shared" ref="J29:J51" si="4">H29/$H$11</f>
        <v>0.50184681161151845</v>
      </c>
      <c r="K29" s="91">
        <f>H29/'סכום נכסי הקרן'!$C$42</f>
        <v>5.918743245808023E-3</v>
      </c>
    </row>
    <row r="30" spans="2:11" s="130" customFormat="1">
      <c r="B30" s="86" t="s">
        <v>1564</v>
      </c>
      <c r="C30" s="83">
        <v>5335</v>
      </c>
      <c r="D30" s="96" t="s">
        <v>173</v>
      </c>
      <c r="E30" s="107">
        <v>43355</v>
      </c>
      <c r="F30" s="93">
        <v>134689.81999999998</v>
      </c>
      <c r="G30" s="95">
        <v>100</v>
      </c>
      <c r="H30" s="93">
        <v>488.51997999999992</v>
      </c>
      <c r="I30" s="94">
        <v>4.5626631621070328E-4</v>
      </c>
      <c r="J30" s="94">
        <f t="shared" si="4"/>
        <v>9.5617981363142982E-3</v>
      </c>
      <c r="K30" s="94">
        <f>H30/'סכום נכסי הקרן'!$C$42</f>
        <v>1.1277112223819306E-4</v>
      </c>
    </row>
    <row r="31" spans="2:11" s="130" customFormat="1">
      <c r="B31" s="86" t="s">
        <v>1565</v>
      </c>
      <c r="C31" s="83">
        <v>5304</v>
      </c>
      <c r="D31" s="96" t="s">
        <v>175</v>
      </c>
      <c r="E31" s="107">
        <v>43080</v>
      </c>
      <c r="F31" s="93">
        <v>353748.46999999991</v>
      </c>
      <c r="G31" s="95">
        <v>101.3357</v>
      </c>
      <c r="H31" s="93">
        <v>1511.1807999999999</v>
      </c>
      <c r="I31" s="94">
        <v>4.7166459999999999E-4</v>
      </c>
      <c r="J31" s="94">
        <f t="shared" si="4"/>
        <v>2.9578331181201536E-2</v>
      </c>
      <c r="K31" s="94">
        <f>H31/'סכום נכסי הקרן'!$C$42</f>
        <v>3.4884459530357467E-4</v>
      </c>
    </row>
    <row r="32" spans="2:11" s="130" customFormat="1">
      <c r="B32" s="86" t="s">
        <v>1566</v>
      </c>
      <c r="C32" s="83">
        <v>5238</v>
      </c>
      <c r="D32" s="96" t="s">
        <v>175</v>
      </c>
      <c r="E32" s="107">
        <v>43325</v>
      </c>
      <c r="F32" s="93">
        <v>248678.05999999997</v>
      </c>
      <c r="G32" s="95">
        <v>100</v>
      </c>
      <c r="H32" s="93">
        <v>1048.3272299999999</v>
      </c>
      <c r="I32" s="94">
        <v>5.7798814409081858E-4</v>
      </c>
      <c r="J32" s="94">
        <f t="shared" si="4"/>
        <v>2.0518901507491118E-2</v>
      </c>
      <c r="K32" s="94">
        <f>H32/'סכום נכסי הקרן'!$C$42</f>
        <v>2.4199836862344164E-4</v>
      </c>
    </row>
    <row r="33" spans="2:11" s="130" customFormat="1">
      <c r="B33" s="86" t="s">
        <v>1567</v>
      </c>
      <c r="C33" s="83">
        <v>5281</v>
      </c>
      <c r="D33" s="96" t="s">
        <v>173</v>
      </c>
      <c r="E33" s="107">
        <v>42642</v>
      </c>
      <c r="F33" s="93">
        <v>19748.549999999996</v>
      </c>
      <c r="G33" s="95">
        <v>65.765000000000001</v>
      </c>
      <c r="H33" s="93">
        <v>47.106129999999993</v>
      </c>
      <c r="I33" s="94">
        <v>9.0009015334879554E-6</v>
      </c>
      <c r="J33" s="94">
        <f t="shared" si="4"/>
        <v>9.220079515334849E-4</v>
      </c>
      <c r="K33" s="94">
        <f>H33/'סכום נכסי הקרן'!$C$42</f>
        <v>1.0874091873168039E-5</v>
      </c>
    </row>
    <row r="34" spans="2:11" s="130" customFormat="1">
      <c r="B34" s="86" t="s">
        <v>1568</v>
      </c>
      <c r="C34" s="83">
        <v>5291</v>
      </c>
      <c r="D34" s="96" t="s">
        <v>173</v>
      </c>
      <c r="E34" s="107">
        <v>42908</v>
      </c>
      <c r="F34" s="93">
        <v>162295.92999999996</v>
      </c>
      <c r="G34" s="95">
        <v>103.0008</v>
      </c>
      <c r="H34" s="93">
        <v>606.31147999999996</v>
      </c>
      <c r="I34" s="94">
        <v>2.8565781697893663E-4</v>
      </c>
      <c r="J34" s="94">
        <f t="shared" si="4"/>
        <v>1.1867330338239111E-2</v>
      </c>
      <c r="K34" s="94">
        <f>H34/'סכום נכסי הקרן'!$C$42</f>
        <v>1.3996239422080494E-4</v>
      </c>
    </row>
    <row r="35" spans="2:11" s="130" customFormat="1">
      <c r="B35" s="86" t="s">
        <v>1569</v>
      </c>
      <c r="C35" s="83">
        <v>5237</v>
      </c>
      <c r="D35" s="96" t="s">
        <v>173</v>
      </c>
      <c r="E35" s="107">
        <v>43273</v>
      </c>
      <c r="F35" s="93">
        <v>788230.67</v>
      </c>
      <c r="G35" s="95">
        <v>99.680700000000002</v>
      </c>
      <c r="H35" s="93">
        <v>2849.7841299999995</v>
      </c>
      <c r="I35" s="94">
        <v>2.8011843750000002E-3</v>
      </c>
      <c r="J35" s="94">
        <f t="shared" si="4"/>
        <v>5.5778804754581503E-2</v>
      </c>
      <c r="K35" s="94">
        <f>H35/'סכום נכסי הקרן'!$C$42</f>
        <v>6.578509940917722E-4</v>
      </c>
    </row>
    <row r="36" spans="2:11" s="130" customFormat="1">
      <c r="B36" s="86" t="s">
        <v>1570</v>
      </c>
      <c r="C36" s="83">
        <v>5315</v>
      </c>
      <c r="D36" s="96" t="s">
        <v>181</v>
      </c>
      <c r="E36" s="107">
        <v>43129</v>
      </c>
      <c r="F36" s="93">
        <v>2048195.7299999997</v>
      </c>
      <c r="G36" s="95">
        <v>100</v>
      </c>
      <c r="H36" s="93">
        <v>1157.8450499999999</v>
      </c>
      <c r="I36" s="94">
        <v>1.68650135157953E-3</v>
      </c>
      <c r="J36" s="94">
        <f t="shared" si="4"/>
        <v>2.2662493028904846E-2</v>
      </c>
      <c r="K36" s="94">
        <f>H36/'סכום נכסי הקרן'!$C$42</f>
        <v>2.6727972449854919E-4</v>
      </c>
    </row>
    <row r="37" spans="2:11" s="130" customFormat="1">
      <c r="B37" s="86" t="s">
        <v>1571</v>
      </c>
      <c r="C37" s="83">
        <v>5294</v>
      </c>
      <c r="D37" s="96" t="s">
        <v>176</v>
      </c>
      <c r="E37" s="107">
        <v>43002</v>
      </c>
      <c r="F37" s="93">
        <v>485198.73999999993</v>
      </c>
      <c r="G37" s="95">
        <v>101.9879</v>
      </c>
      <c r="H37" s="93">
        <v>2344.8183399999994</v>
      </c>
      <c r="I37" s="94">
        <v>1.4929191816591336E-3</v>
      </c>
      <c r="J37" s="94">
        <f t="shared" si="4"/>
        <v>4.5895112894681567E-2</v>
      </c>
      <c r="K37" s="94">
        <f>H37/'סכום נכסי הקרן'!$C$42</f>
        <v>5.4128348168379294E-4</v>
      </c>
    </row>
    <row r="38" spans="2:11" s="130" customFormat="1">
      <c r="B38" s="86" t="s">
        <v>1572</v>
      </c>
      <c r="C38" s="83">
        <v>5290</v>
      </c>
      <c r="D38" s="96" t="s">
        <v>173</v>
      </c>
      <c r="E38" s="107">
        <v>42779</v>
      </c>
      <c r="F38" s="93">
        <v>125606.68999999999</v>
      </c>
      <c r="G38" s="95">
        <v>86.234300000000005</v>
      </c>
      <c r="H38" s="93">
        <v>392.86231999999995</v>
      </c>
      <c r="I38" s="94">
        <v>9.1036991462015434E-5</v>
      </c>
      <c r="J38" s="94">
        <f t="shared" si="4"/>
        <v>7.689491429202366E-3</v>
      </c>
      <c r="K38" s="94">
        <f>H38/'סכום נכסי הקרן'!$C$42</f>
        <v>9.0689278893977111E-5</v>
      </c>
    </row>
    <row r="39" spans="2:11" s="130" customFormat="1">
      <c r="B39" s="86" t="s">
        <v>1573</v>
      </c>
      <c r="C39" s="83">
        <v>5239</v>
      </c>
      <c r="D39" s="96" t="s">
        <v>173</v>
      </c>
      <c r="E39" s="107">
        <v>43223</v>
      </c>
      <c r="F39" s="93">
        <v>2226.6099999999997</v>
      </c>
      <c r="G39" s="95">
        <v>61.851900000000001</v>
      </c>
      <c r="H39" s="93">
        <v>4.9950999999999999</v>
      </c>
      <c r="I39" s="94">
        <v>7.9909814814814826E-6</v>
      </c>
      <c r="J39" s="94">
        <f t="shared" si="4"/>
        <v>9.7769057205610209E-5</v>
      </c>
      <c r="K39" s="94">
        <f>H39/'סכום נכסי הקרן'!$C$42</f>
        <v>1.1530808477720772E-6</v>
      </c>
    </row>
    <row r="40" spans="2:11" s="130" customFormat="1">
      <c r="B40" s="86" t="s">
        <v>1574</v>
      </c>
      <c r="C40" s="83">
        <v>5297</v>
      </c>
      <c r="D40" s="96" t="s">
        <v>173</v>
      </c>
      <c r="E40" s="107">
        <v>42916</v>
      </c>
      <c r="F40" s="93">
        <v>274924.42999999993</v>
      </c>
      <c r="G40" s="95">
        <v>107.24979999999999</v>
      </c>
      <c r="H40" s="93">
        <v>1069.44235</v>
      </c>
      <c r="I40" s="94">
        <v>2.2192092587253946E-4</v>
      </c>
      <c r="J40" s="94">
        <f t="shared" si="4"/>
        <v>2.0932187602901286E-2</v>
      </c>
      <c r="K40" s="94">
        <f>H40/'סכום נכסי הקרן'!$C$42</f>
        <v>2.468726334970997E-4</v>
      </c>
    </row>
    <row r="41" spans="2:11" s="130" customFormat="1">
      <c r="B41" s="86" t="s">
        <v>1575</v>
      </c>
      <c r="C41" s="83">
        <v>5313</v>
      </c>
      <c r="D41" s="96" t="s">
        <v>173</v>
      </c>
      <c r="E41" s="107">
        <v>43098</v>
      </c>
      <c r="F41" s="93">
        <v>11551.719999999998</v>
      </c>
      <c r="G41" s="95">
        <v>87.629499999999993</v>
      </c>
      <c r="H41" s="93">
        <v>36.71506999999999</v>
      </c>
      <c r="I41" s="94">
        <v>5.7535054855843579E-5</v>
      </c>
      <c r="J41" s="94">
        <f t="shared" si="4"/>
        <v>7.1862380715861192E-4</v>
      </c>
      <c r="K41" s="94">
        <f>H41/'סכום נכסי הקרן'!$C$42</f>
        <v>8.4753946951234501E-6</v>
      </c>
    </row>
    <row r="42" spans="2:11" s="130" customFormat="1">
      <c r="B42" s="86" t="s">
        <v>1576</v>
      </c>
      <c r="C42" s="83">
        <v>5326</v>
      </c>
      <c r="D42" s="96" t="s">
        <v>176</v>
      </c>
      <c r="E42" s="107">
        <v>43234</v>
      </c>
      <c r="F42" s="93">
        <v>487039.53999999992</v>
      </c>
      <c r="G42" s="95">
        <v>99.184100000000001</v>
      </c>
      <c r="H42" s="93">
        <v>2289.0072</v>
      </c>
      <c r="I42" s="94">
        <v>2.4976386575837079E-3</v>
      </c>
      <c r="J42" s="94">
        <f t="shared" si="4"/>
        <v>4.4802721843577434E-2</v>
      </c>
      <c r="K42" s="94">
        <f>H42/'סכום נכסי הקרן'!$C$42</f>
        <v>5.2839990445284154E-4</v>
      </c>
    </row>
    <row r="43" spans="2:11" s="130" customFormat="1">
      <c r="B43" s="86" t="s">
        <v>1577</v>
      </c>
      <c r="C43" s="83">
        <v>5336</v>
      </c>
      <c r="D43" s="96" t="s">
        <v>175</v>
      </c>
      <c r="E43" s="107">
        <v>43363</v>
      </c>
      <c r="F43" s="93">
        <v>922.29999999999984</v>
      </c>
      <c r="G43" s="95">
        <v>100</v>
      </c>
      <c r="H43" s="93">
        <v>3.8880499999999993</v>
      </c>
      <c r="I43" s="94">
        <v>1.3337671611922188E-4</v>
      </c>
      <c r="J43" s="94">
        <f t="shared" si="4"/>
        <v>7.6100775333481357E-5</v>
      </c>
      <c r="K43" s="94">
        <f>H43/'סכום נכסי הקרן'!$C$42</f>
        <v>8.9752677427483415E-7</v>
      </c>
    </row>
    <row r="44" spans="2:11" s="130" customFormat="1">
      <c r="B44" s="86" t="s">
        <v>1578</v>
      </c>
      <c r="C44" s="83">
        <v>5309</v>
      </c>
      <c r="D44" s="96" t="s">
        <v>173</v>
      </c>
      <c r="E44" s="107">
        <v>43125</v>
      </c>
      <c r="F44" s="93">
        <v>455333.91999999993</v>
      </c>
      <c r="G44" s="95">
        <v>96.777799999999999</v>
      </c>
      <c r="H44" s="93">
        <v>1598.2816200000002</v>
      </c>
      <c r="I44" s="94">
        <v>2.8077544136552598E-3</v>
      </c>
      <c r="J44" s="94">
        <f t="shared" si="4"/>
        <v>3.1283154919111808E-2</v>
      </c>
      <c r="K44" s="94">
        <f>H44/'סכום נכסי הקרן'!$C$42</f>
        <v>3.6895115720768937E-4</v>
      </c>
    </row>
    <row r="45" spans="2:11" s="130" customFormat="1">
      <c r="B45" s="86" t="s">
        <v>1579</v>
      </c>
      <c r="C45" s="83">
        <v>5321</v>
      </c>
      <c r="D45" s="96" t="s">
        <v>173</v>
      </c>
      <c r="E45" s="107">
        <v>43201</v>
      </c>
      <c r="F45" s="93">
        <v>27185.319999999996</v>
      </c>
      <c r="G45" s="95">
        <v>95.793400000000005</v>
      </c>
      <c r="H45" s="93">
        <v>94.453399999999974</v>
      </c>
      <c r="I45" s="94">
        <v>2.4894980769230769E-5</v>
      </c>
      <c r="J45" s="94">
        <f t="shared" si="4"/>
        <v>1.848735734592777E-3</v>
      </c>
      <c r="K45" s="94">
        <f>H45/'סכום נכסי הקרן'!$C$42</f>
        <v>2.1803849081490878E-5</v>
      </c>
    </row>
    <row r="46" spans="2:11" s="130" customFormat="1">
      <c r="B46" s="86" t="s">
        <v>1580</v>
      </c>
      <c r="C46" s="83">
        <v>5303</v>
      </c>
      <c r="D46" s="96" t="s">
        <v>175</v>
      </c>
      <c r="E46" s="107">
        <v>43034</v>
      </c>
      <c r="F46" s="93">
        <v>923600.82999999984</v>
      </c>
      <c r="G46" s="95">
        <v>104.0836</v>
      </c>
      <c r="H46" s="93">
        <v>4052.5278999999996</v>
      </c>
      <c r="I46" s="94">
        <v>2.7263849710982657E-3</v>
      </c>
      <c r="J46" s="94">
        <f t="shared" si="4"/>
        <v>7.9320100114598585E-2</v>
      </c>
      <c r="K46" s="94">
        <f>H46/'סכום נכסי הקרן'!$C$42</f>
        <v>9.3549524665211816E-4</v>
      </c>
    </row>
    <row r="47" spans="2:11" s="130" customFormat="1">
      <c r="B47" s="86" t="s">
        <v>1581</v>
      </c>
      <c r="C47" s="83">
        <v>5298</v>
      </c>
      <c r="D47" s="96" t="s">
        <v>173</v>
      </c>
      <c r="E47" s="107">
        <v>43188</v>
      </c>
      <c r="F47" s="93">
        <v>111.49999999999999</v>
      </c>
      <c r="G47" s="95">
        <v>100</v>
      </c>
      <c r="H47" s="93">
        <v>0.40441000000000005</v>
      </c>
      <c r="I47" s="94">
        <v>3.1445833738784406E-3</v>
      </c>
      <c r="J47" s="94">
        <f t="shared" si="4"/>
        <v>7.9155140887111029E-6</v>
      </c>
      <c r="K47" s="94">
        <f>H47/'סכום נכסי הקרן'!$C$42</f>
        <v>9.3354973003044143E-8</v>
      </c>
    </row>
    <row r="48" spans="2:11" s="130" customFormat="1">
      <c r="B48" s="86" t="s">
        <v>1582</v>
      </c>
      <c r="C48" s="83">
        <v>5316</v>
      </c>
      <c r="D48" s="96" t="s">
        <v>173</v>
      </c>
      <c r="E48" s="107">
        <v>43175</v>
      </c>
      <c r="F48" s="93">
        <v>1534403.2199999997</v>
      </c>
      <c r="G48" s="95">
        <v>100.4842</v>
      </c>
      <c r="H48" s="93">
        <v>5592.2275999999983</v>
      </c>
      <c r="I48" s="94">
        <v>5.7478611111111107E-4</v>
      </c>
      <c r="J48" s="94">
        <f t="shared" si="4"/>
        <v>0.10945663152513306</v>
      </c>
      <c r="K48" s="94">
        <f>H48/'סכום נכסי הקרן'!$C$42</f>
        <v>1.2909232131373561E-3</v>
      </c>
    </row>
    <row r="49" spans="2:11" s="130" customFormat="1">
      <c r="B49" s="86" t="s">
        <v>1583</v>
      </c>
      <c r="C49" s="83">
        <v>5287</v>
      </c>
      <c r="D49" s="96" t="s">
        <v>175</v>
      </c>
      <c r="E49" s="107">
        <v>42809</v>
      </c>
      <c r="F49" s="93">
        <v>65189.26999999999</v>
      </c>
      <c r="G49" s="95">
        <v>101.0355</v>
      </c>
      <c r="H49" s="93">
        <v>277.65759000000003</v>
      </c>
      <c r="I49" s="94">
        <v>5.0694447489960857E-5</v>
      </c>
      <c r="J49" s="94">
        <f t="shared" si="4"/>
        <v>5.4345900583135211E-3</v>
      </c>
      <c r="K49" s="94">
        <f>H49/'סכום נכסי הקרן'!$C$42</f>
        <v>6.4095143093742234E-5</v>
      </c>
    </row>
    <row r="50" spans="2:11" s="130" customFormat="1">
      <c r="B50" s="86" t="s">
        <v>1584</v>
      </c>
      <c r="C50" s="83">
        <v>5284</v>
      </c>
      <c r="D50" s="96" t="s">
        <v>175</v>
      </c>
      <c r="E50" s="107">
        <v>42662</v>
      </c>
      <c r="F50" s="93">
        <v>8448.2099999999973</v>
      </c>
      <c r="G50" s="95">
        <v>100.209</v>
      </c>
      <c r="H50" s="93">
        <v>35.688719999999996</v>
      </c>
      <c r="I50" s="94">
        <v>1.9910528333333335E-5</v>
      </c>
      <c r="J50" s="94">
        <f t="shared" si="4"/>
        <v>6.9853506581950406E-4</v>
      </c>
      <c r="K50" s="94">
        <f>H50/'סכום נכסי הקרן'!$C$42</f>
        <v>8.238469602910909E-6</v>
      </c>
    </row>
    <row r="51" spans="2:11" s="130" customFormat="1">
      <c r="B51" s="86" t="s">
        <v>1585</v>
      </c>
      <c r="C51" s="83">
        <v>5286</v>
      </c>
      <c r="D51" s="96" t="s">
        <v>173</v>
      </c>
      <c r="E51" s="107">
        <v>42727</v>
      </c>
      <c r="F51" s="93">
        <v>35153.429999999993</v>
      </c>
      <c r="G51" s="95">
        <v>108.0097</v>
      </c>
      <c r="H51" s="93">
        <v>137.71395999999999</v>
      </c>
      <c r="I51" s="94">
        <v>2.8663931159005184E-5</v>
      </c>
      <c r="J51" s="94">
        <f t="shared" si="4"/>
        <v>2.6954743715343265E-3</v>
      </c>
      <c r="K51" s="94">
        <f>H51/'סכום נכסי הקרן'!$C$42</f>
        <v>3.1790220365328008E-5</v>
      </c>
    </row>
    <row r="52" spans="2:11" s="130" customFormat="1">
      <c r="B52" s="144"/>
    </row>
    <row r="53" spans="2:11" s="130" customFormat="1">
      <c r="B53" s="144"/>
    </row>
    <row r="54" spans="2:11">
      <c r="C54" s="1"/>
    </row>
    <row r="55" spans="2:11">
      <c r="B55" s="98" t="s">
        <v>122</v>
      </c>
      <c r="C55" s="1"/>
    </row>
    <row r="56" spans="2:11">
      <c r="B56" s="98" t="s">
        <v>248</v>
      </c>
      <c r="C56" s="1"/>
    </row>
    <row r="57" spans="2:11">
      <c r="B57" s="98" t="s">
        <v>256</v>
      </c>
      <c r="C57" s="1"/>
    </row>
    <row r="58" spans="2:11">
      <c r="C58" s="1"/>
    </row>
    <row r="59" spans="2:11">
      <c r="C59" s="1"/>
    </row>
    <row r="60" spans="2:11">
      <c r="C60" s="1"/>
    </row>
    <row r="61" spans="2:11">
      <c r="C61" s="1"/>
    </row>
    <row r="62" spans="2:11">
      <c r="C62" s="1"/>
    </row>
    <row r="63" spans="2:11">
      <c r="C63" s="1"/>
    </row>
    <row r="64" spans="2:11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W39:XFD41 D39:U41 D42:XFD1048576 D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K12" sqref="K12:K13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189</v>
      </c>
      <c r="C1" s="77" t="s" vm="1">
        <v>266</v>
      </c>
    </row>
    <row r="2" spans="2:59">
      <c r="B2" s="56" t="s">
        <v>188</v>
      </c>
      <c r="C2" s="77" t="s">
        <v>267</v>
      </c>
    </row>
    <row r="3" spans="2:59">
      <c r="B3" s="56" t="s">
        <v>190</v>
      </c>
      <c r="C3" s="77" t="s">
        <v>268</v>
      </c>
    </row>
    <row r="4" spans="2:59">
      <c r="B4" s="56" t="s">
        <v>191</v>
      </c>
      <c r="C4" s="77">
        <v>8801</v>
      </c>
    </row>
    <row r="6" spans="2:59" ht="26.25" customHeight="1">
      <c r="B6" s="221" t="s">
        <v>220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</row>
    <row r="7" spans="2:59" ht="26.25" customHeight="1">
      <c r="B7" s="221" t="s">
        <v>107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2:59" s="3" customFormat="1" ht="78.75">
      <c r="B8" s="22" t="s">
        <v>126</v>
      </c>
      <c r="C8" s="30" t="s">
        <v>49</v>
      </c>
      <c r="D8" s="30" t="s">
        <v>69</v>
      </c>
      <c r="E8" s="30" t="s">
        <v>111</v>
      </c>
      <c r="F8" s="30" t="s">
        <v>112</v>
      </c>
      <c r="G8" s="30" t="s">
        <v>250</v>
      </c>
      <c r="H8" s="30" t="s">
        <v>249</v>
      </c>
      <c r="I8" s="30" t="s">
        <v>120</v>
      </c>
      <c r="J8" s="30" t="s">
        <v>63</v>
      </c>
      <c r="K8" s="30" t="s">
        <v>192</v>
      </c>
      <c r="L8" s="31" t="s">
        <v>194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257</v>
      </c>
      <c r="H9" s="16"/>
      <c r="I9" s="16" t="s">
        <v>253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23" t="s">
        <v>52</v>
      </c>
      <c r="C11" s="124"/>
      <c r="D11" s="124"/>
      <c r="E11" s="124"/>
      <c r="F11" s="124"/>
      <c r="G11" s="125"/>
      <c r="H11" s="129"/>
      <c r="I11" s="125">
        <v>10.588089999999998</v>
      </c>
      <c r="J11" s="124"/>
      <c r="K11" s="126">
        <f>I11/$I$11</f>
        <v>1</v>
      </c>
      <c r="L11" s="126">
        <f>I11/'סכום נכסי הקרן'!$C$42</f>
        <v>2.4441800551514584E-6</v>
      </c>
      <c r="M11" s="99"/>
      <c r="N11" s="99"/>
      <c r="O11" s="99"/>
      <c r="P11" s="99"/>
      <c r="BG11" s="99"/>
    </row>
    <row r="12" spans="2:59" s="99" customFormat="1" ht="21" customHeight="1">
      <c r="B12" s="127" t="s">
        <v>245</v>
      </c>
      <c r="C12" s="124"/>
      <c r="D12" s="124"/>
      <c r="E12" s="124"/>
      <c r="F12" s="124"/>
      <c r="G12" s="125"/>
      <c r="H12" s="129"/>
      <c r="I12" s="125">
        <v>10.588089999999998</v>
      </c>
      <c r="J12" s="124"/>
      <c r="K12" s="126">
        <f t="shared" ref="K12:K13" si="0">I12/$I$11</f>
        <v>1</v>
      </c>
      <c r="L12" s="126">
        <f>I12/'סכום נכסי הקרן'!$C$42</f>
        <v>2.4441800551514584E-6</v>
      </c>
    </row>
    <row r="13" spans="2:59">
      <c r="B13" s="82" t="s">
        <v>1586</v>
      </c>
      <c r="C13" s="83" t="s">
        <v>1587</v>
      </c>
      <c r="D13" s="96" t="s">
        <v>889</v>
      </c>
      <c r="E13" s="96" t="s">
        <v>173</v>
      </c>
      <c r="F13" s="107">
        <v>42731</v>
      </c>
      <c r="G13" s="93">
        <v>2069.9999999999995</v>
      </c>
      <c r="H13" s="95">
        <v>141.02590000000001</v>
      </c>
      <c r="I13" s="93">
        <v>10.588089999999998</v>
      </c>
      <c r="J13" s="94">
        <v>1.0219910755987038E-4</v>
      </c>
      <c r="K13" s="94">
        <f t="shared" si="0"/>
        <v>1</v>
      </c>
      <c r="L13" s="94">
        <f>I13/'סכום נכסי הקרן'!$C$42</f>
        <v>2.4441800551514584E-6</v>
      </c>
    </row>
    <row r="14" spans="2:59">
      <c r="B14" s="101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17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17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17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93</v>
      </c>
      <c r="C6" s="13" t="s">
        <v>49</v>
      </c>
      <c r="E6" s="13" t="s">
        <v>127</v>
      </c>
      <c r="I6" s="13" t="s">
        <v>15</v>
      </c>
      <c r="J6" s="13" t="s">
        <v>70</v>
      </c>
      <c r="M6" s="13" t="s">
        <v>111</v>
      </c>
      <c r="Q6" s="13" t="s">
        <v>17</v>
      </c>
      <c r="R6" s="13" t="s">
        <v>19</v>
      </c>
      <c r="U6" s="13" t="s">
        <v>66</v>
      </c>
      <c r="W6" s="14" t="s">
        <v>62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96</v>
      </c>
      <c r="C8" s="30" t="s">
        <v>49</v>
      </c>
      <c r="D8" s="30" t="s">
        <v>129</v>
      </c>
      <c r="I8" s="30" t="s">
        <v>15</v>
      </c>
      <c r="J8" s="30" t="s">
        <v>70</v>
      </c>
      <c r="K8" s="30" t="s">
        <v>112</v>
      </c>
      <c r="L8" s="30" t="s">
        <v>18</v>
      </c>
      <c r="M8" s="30" t="s">
        <v>111</v>
      </c>
      <c r="Q8" s="30" t="s">
        <v>17</v>
      </c>
      <c r="R8" s="30" t="s">
        <v>19</v>
      </c>
      <c r="S8" s="30" t="s">
        <v>0</v>
      </c>
      <c r="T8" s="30" t="s">
        <v>115</v>
      </c>
      <c r="U8" s="30" t="s">
        <v>66</v>
      </c>
      <c r="V8" s="30" t="s">
        <v>63</v>
      </c>
      <c r="W8" s="31" t="s">
        <v>121</v>
      </c>
    </row>
    <row r="9" spans="2:25" ht="31.5">
      <c r="B9" s="48" t="str">
        <f>'תעודות חוב מסחריות '!B7:T7</f>
        <v>2. תעודות חוב מסחריות</v>
      </c>
      <c r="C9" s="13" t="s">
        <v>49</v>
      </c>
      <c r="D9" s="13" t="s">
        <v>129</v>
      </c>
      <c r="E9" s="41" t="s">
        <v>127</v>
      </c>
      <c r="G9" s="13" t="s">
        <v>69</v>
      </c>
      <c r="I9" s="13" t="s">
        <v>15</v>
      </c>
      <c r="J9" s="13" t="s">
        <v>70</v>
      </c>
      <c r="K9" s="13" t="s">
        <v>112</v>
      </c>
      <c r="L9" s="13" t="s">
        <v>18</v>
      </c>
      <c r="M9" s="13" t="s">
        <v>111</v>
      </c>
      <c r="Q9" s="13" t="s">
        <v>17</v>
      </c>
      <c r="R9" s="13" t="s">
        <v>19</v>
      </c>
      <c r="S9" s="13" t="s">
        <v>0</v>
      </c>
      <c r="T9" s="13" t="s">
        <v>115</v>
      </c>
      <c r="U9" s="13" t="s">
        <v>66</v>
      </c>
      <c r="V9" s="13" t="s">
        <v>63</v>
      </c>
      <c r="W9" s="38" t="s">
        <v>121</v>
      </c>
    </row>
    <row r="10" spans="2:25" ht="31.5">
      <c r="B10" s="48" t="str">
        <f>'אג"ח קונצרני'!B7:U7</f>
        <v>3. אג"ח קונצרני</v>
      </c>
      <c r="C10" s="30" t="s">
        <v>49</v>
      </c>
      <c r="D10" s="13" t="s">
        <v>129</v>
      </c>
      <c r="E10" s="41" t="s">
        <v>127</v>
      </c>
      <c r="G10" s="30" t="s">
        <v>69</v>
      </c>
      <c r="I10" s="30" t="s">
        <v>15</v>
      </c>
      <c r="J10" s="30" t="s">
        <v>70</v>
      </c>
      <c r="K10" s="30" t="s">
        <v>112</v>
      </c>
      <c r="L10" s="30" t="s">
        <v>18</v>
      </c>
      <c r="M10" s="30" t="s">
        <v>111</v>
      </c>
      <c r="Q10" s="30" t="s">
        <v>17</v>
      </c>
      <c r="R10" s="30" t="s">
        <v>19</v>
      </c>
      <c r="S10" s="30" t="s">
        <v>0</v>
      </c>
      <c r="T10" s="30" t="s">
        <v>115</v>
      </c>
      <c r="U10" s="30" t="s">
        <v>66</v>
      </c>
      <c r="V10" s="13" t="s">
        <v>63</v>
      </c>
      <c r="W10" s="31" t="s">
        <v>121</v>
      </c>
    </row>
    <row r="11" spans="2:25" ht="31.5">
      <c r="B11" s="48" t="str">
        <f>מניות!B7</f>
        <v>4. מניות</v>
      </c>
      <c r="C11" s="30" t="s">
        <v>49</v>
      </c>
      <c r="D11" s="13" t="s">
        <v>129</v>
      </c>
      <c r="E11" s="41" t="s">
        <v>127</v>
      </c>
      <c r="H11" s="30" t="s">
        <v>111</v>
      </c>
      <c r="S11" s="30" t="s">
        <v>0</v>
      </c>
      <c r="T11" s="13" t="s">
        <v>115</v>
      </c>
      <c r="U11" s="13" t="s">
        <v>66</v>
      </c>
      <c r="V11" s="13" t="s">
        <v>63</v>
      </c>
      <c r="W11" s="14" t="s">
        <v>121</v>
      </c>
    </row>
    <row r="12" spans="2:25" ht="31.5">
      <c r="B12" s="48" t="str">
        <f>'תעודות סל'!B7:N7</f>
        <v>5. תעודות סל</v>
      </c>
      <c r="C12" s="30" t="s">
        <v>49</v>
      </c>
      <c r="D12" s="13" t="s">
        <v>129</v>
      </c>
      <c r="E12" s="41" t="s">
        <v>127</v>
      </c>
      <c r="H12" s="30" t="s">
        <v>111</v>
      </c>
      <c r="S12" s="30" t="s">
        <v>0</v>
      </c>
      <c r="T12" s="30" t="s">
        <v>115</v>
      </c>
      <c r="U12" s="30" t="s">
        <v>66</v>
      </c>
      <c r="V12" s="30" t="s">
        <v>63</v>
      </c>
      <c r="W12" s="31" t="s">
        <v>121</v>
      </c>
    </row>
    <row r="13" spans="2:25" ht="31.5">
      <c r="B13" s="48" t="str">
        <f>'קרנות נאמנות'!B7:O7</f>
        <v>6. קרנות נאמנות</v>
      </c>
      <c r="C13" s="30" t="s">
        <v>49</v>
      </c>
      <c r="D13" s="30" t="s">
        <v>129</v>
      </c>
      <c r="G13" s="30" t="s">
        <v>69</v>
      </c>
      <c r="H13" s="30" t="s">
        <v>111</v>
      </c>
      <c r="S13" s="30" t="s">
        <v>0</v>
      </c>
      <c r="T13" s="30" t="s">
        <v>115</v>
      </c>
      <c r="U13" s="30" t="s">
        <v>66</v>
      </c>
      <c r="V13" s="30" t="s">
        <v>63</v>
      </c>
      <c r="W13" s="31" t="s">
        <v>121</v>
      </c>
    </row>
    <row r="14" spans="2:25" ht="31.5">
      <c r="B14" s="48" t="str">
        <f>'כתבי אופציה'!B7:L7</f>
        <v>7. כתבי אופציה</v>
      </c>
      <c r="C14" s="30" t="s">
        <v>49</v>
      </c>
      <c r="D14" s="30" t="s">
        <v>129</v>
      </c>
      <c r="G14" s="30" t="s">
        <v>69</v>
      </c>
      <c r="H14" s="30" t="s">
        <v>111</v>
      </c>
      <c r="S14" s="30" t="s">
        <v>0</v>
      </c>
      <c r="T14" s="30" t="s">
        <v>115</v>
      </c>
      <c r="U14" s="30" t="s">
        <v>66</v>
      </c>
      <c r="V14" s="30" t="s">
        <v>63</v>
      </c>
      <c r="W14" s="31" t="s">
        <v>121</v>
      </c>
    </row>
    <row r="15" spans="2:25" ht="31.5">
      <c r="B15" s="48" t="str">
        <f>אופציות!B7</f>
        <v>8. אופציות</v>
      </c>
      <c r="C15" s="30" t="s">
        <v>49</v>
      </c>
      <c r="D15" s="30" t="s">
        <v>129</v>
      </c>
      <c r="G15" s="30" t="s">
        <v>69</v>
      </c>
      <c r="H15" s="30" t="s">
        <v>111</v>
      </c>
      <c r="S15" s="30" t="s">
        <v>0</v>
      </c>
      <c r="T15" s="30" t="s">
        <v>115</v>
      </c>
      <c r="U15" s="30" t="s">
        <v>66</v>
      </c>
      <c r="V15" s="30" t="s">
        <v>63</v>
      </c>
      <c r="W15" s="31" t="s">
        <v>121</v>
      </c>
    </row>
    <row r="16" spans="2:25" ht="31.5">
      <c r="B16" s="48" t="str">
        <f>'חוזים עתידיים'!B7:I7</f>
        <v>9. חוזים עתידיים</v>
      </c>
      <c r="C16" s="30" t="s">
        <v>49</v>
      </c>
      <c r="D16" s="30" t="s">
        <v>129</v>
      </c>
      <c r="G16" s="30" t="s">
        <v>69</v>
      </c>
      <c r="H16" s="30" t="s">
        <v>111</v>
      </c>
      <c r="S16" s="30" t="s">
        <v>0</v>
      </c>
      <c r="T16" s="31" t="s">
        <v>115</v>
      </c>
    </row>
    <row r="17" spans="2:25" ht="31.5">
      <c r="B17" s="48" t="str">
        <f>'מוצרים מובנים'!B7:Q7</f>
        <v>10. מוצרים מובנים</v>
      </c>
      <c r="C17" s="30" t="s">
        <v>49</v>
      </c>
      <c r="F17" s="13" t="s">
        <v>55</v>
      </c>
      <c r="I17" s="30" t="s">
        <v>15</v>
      </c>
      <c r="J17" s="30" t="s">
        <v>70</v>
      </c>
      <c r="K17" s="30" t="s">
        <v>112</v>
      </c>
      <c r="L17" s="30" t="s">
        <v>18</v>
      </c>
      <c r="M17" s="30" t="s">
        <v>111</v>
      </c>
      <c r="Q17" s="30" t="s">
        <v>17</v>
      </c>
      <c r="R17" s="30" t="s">
        <v>19</v>
      </c>
      <c r="S17" s="30" t="s">
        <v>0</v>
      </c>
      <c r="T17" s="30" t="s">
        <v>115</v>
      </c>
      <c r="U17" s="30" t="s">
        <v>66</v>
      </c>
      <c r="V17" s="30" t="s">
        <v>63</v>
      </c>
      <c r="W17" s="31" t="s">
        <v>121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49</v>
      </c>
      <c r="I19" s="30" t="s">
        <v>15</v>
      </c>
      <c r="J19" s="30" t="s">
        <v>70</v>
      </c>
      <c r="K19" s="30" t="s">
        <v>112</v>
      </c>
      <c r="L19" s="30" t="s">
        <v>18</v>
      </c>
      <c r="M19" s="30" t="s">
        <v>111</v>
      </c>
      <c r="Q19" s="30" t="s">
        <v>17</v>
      </c>
      <c r="R19" s="30" t="s">
        <v>19</v>
      </c>
      <c r="S19" s="30" t="s">
        <v>0</v>
      </c>
      <c r="T19" s="30" t="s">
        <v>115</v>
      </c>
      <c r="U19" s="30" t="s">
        <v>120</v>
      </c>
      <c r="V19" s="30" t="s">
        <v>63</v>
      </c>
      <c r="W19" s="31" t="s">
        <v>121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49</v>
      </c>
      <c r="D20" s="41" t="s">
        <v>128</v>
      </c>
      <c r="E20" s="41" t="s">
        <v>127</v>
      </c>
      <c r="G20" s="30" t="s">
        <v>69</v>
      </c>
      <c r="I20" s="30" t="s">
        <v>15</v>
      </c>
      <c r="J20" s="30" t="s">
        <v>70</v>
      </c>
      <c r="K20" s="30" t="s">
        <v>112</v>
      </c>
      <c r="L20" s="30" t="s">
        <v>18</v>
      </c>
      <c r="M20" s="30" t="s">
        <v>111</v>
      </c>
      <c r="Q20" s="30" t="s">
        <v>17</v>
      </c>
      <c r="R20" s="30" t="s">
        <v>19</v>
      </c>
      <c r="S20" s="30" t="s">
        <v>0</v>
      </c>
      <c r="T20" s="30" t="s">
        <v>115</v>
      </c>
      <c r="U20" s="30" t="s">
        <v>120</v>
      </c>
      <c r="V20" s="30" t="s">
        <v>63</v>
      </c>
      <c r="W20" s="31" t="s">
        <v>121</v>
      </c>
    </row>
    <row r="21" spans="2:25" ht="31.5">
      <c r="B21" s="48" t="str">
        <f>'לא סחיר - אג"ח קונצרני'!B7:S7</f>
        <v>3. אג"ח קונצרני</v>
      </c>
      <c r="C21" s="30" t="s">
        <v>49</v>
      </c>
      <c r="D21" s="41" t="s">
        <v>128</v>
      </c>
      <c r="E21" s="41" t="s">
        <v>127</v>
      </c>
      <c r="G21" s="30" t="s">
        <v>69</v>
      </c>
      <c r="I21" s="30" t="s">
        <v>15</v>
      </c>
      <c r="J21" s="30" t="s">
        <v>70</v>
      </c>
      <c r="K21" s="30" t="s">
        <v>112</v>
      </c>
      <c r="L21" s="30" t="s">
        <v>18</v>
      </c>
      <c r="M21" s="30" t="s">
        <v>111</v>
      </c>
      <c r="Q21" s="30" t="s">
        <v>17</v>
      </c>
      <c r="R21" s="30" t="s">
        <v>19</v>
      </c>
      <c r="S21" s="30" t="s">
        <v>0</v>
      </c>
      <c r="T21" s="30" t="s">
        <v>115</v>
      </c>
      <c r="U21" s="30" t="s">
        <v>120</v>
      </c>
      <c r="V21" s="30" t="s">
        <v>63</v>
      </c>
      <c r="W21" s="31" t="s">
        <v>121</v>
      </c>
    </row>
    <row r="22" spans="2:25" ht="31.5">
      <c r="B22" s="48" t="str">
        <f>'לא סחיר - מניות'!B7:M7</f>
        <v>4. מניות</v>
      </c>
      <c r="C22" s="30" t="s">
        <v>49</v>
      </c>
      <c r="D22" s="41" t="s">
        <v>128</v>
      </c>
      <c r="E22" s="41" t="s">
        <v>127</v>
      </c>
      <c r="G22" s="30" t="s">
        <v>69</v>
      </c>
      <c r="H22" s="30" t="s">
        <v>111</v>
      </c>
      <c r="S22" s="30" t="s">
        <v>0</v>
      </c>
      <c r="T22" s="30" t="s">
        <v>115</v>
      </c>
      <c r="U22" s="30" t="s">
        <v>120</v>
      </c>
      <c r="V22" s="30" t="s">
        <v>63</v>
      </c>
      <c r="W22" s="31" t="s">
        <v>121</v>
      </c>
    </row>
    <row r="23" spans="2:25" ht="31.5">
      <c r="B23" s="48" t="str">
        <f>'לא סחיר - קרנות השקעה'!B7:K7</f>
        <v>5. קרנות השקעה</v>
      </c>
      <c r="C23" s="30" t="s">
        <v>49</v>
      </c>
      <c r="G23" s="30" t="s">
        <v>69</v>
      </c>
      <c r="H23" s="30" t="s">
        <v>111</v>
      </c>
      <c r="K23" s="30" t="s">
        <v>112</v>
      </c>
      <c r="S23" s="30" t="s">
        <v>0</v>
      </c>
      <c r="T23" s="30" t="s">
        <v>115</v>
      </c>
      <c r="U23" s="30" t="s">
        <v>120</v>
      </c>
      <c r="V23" s="30" t="s">
        <v>63</v>
      </c>
      <c r="W23" s="31" t="s">
        <v>121</v>
      </c>
    </row>
    <row r="24" spans="2:25" ht="31.5">
      <c r="B24" s="48" t="str">
        <f>'לא סחיר - כתבי אופציה'!B7:L7</f>
        <v>6. כתבי אופציה</v>
      </c>
      <c r="C24" s="30" t="s">
        <v>49</v>
      </c>
      <c r="G24" s="30" t="s">
        <v>69</v>
      </c>
      <c r="H24" s="30" t="s">
        <v>111</v>
      </c>
      <c r="K24" s="30" t="s">
        <v>112</v>
      </c>
      <c r="S24" s="30" t="s">
        <v>0</v>
      </c>
      <c r="T24" s="30" t="s">
        <v>115</v>
      </c>
      <c r="U24" s="30" t="s">
        <v>120</v>
      </c>
      <c r="V24" s="30" t="s">
        <v>63</v>
      </c>
      <c r="W24" s="31" t="s">
        <v>121</v>
      </c>
    </row>
    <row r="25" spans="2:25" ht="31.5">
      <c r="B25" s="48" t="str">
        <f>'לא סחיר - אופציות'!B7:L7</f>
        <v>7. אופציות</v>
      </c>
      <c r="C25" s="30" t="s">
        <v>49</v>
      </c>
      <c r="G25" s="30" t="s">
        <v>69</v>
      </c>
      <c r="H25" s="30" t="s">
        <v>111</v>
      </c>
      <c r="K25" s="30" t="s">
        <v>112</v>
      </c>
      <c r="S25" s="30" t="s">
        <v>0</v>
      </c>
      <c r="T25" s="30" t="s">
        <v>115</v>
      </c>
      <c r="U25" s="30" t="s">
        <v>120</v>
      </c>
      <c r="V25" s="30" t="s">
        <v>63</v>
      </c>
      <c r="W25" s="31" t="s">
        <v>121</v>
      </c>
    </row>
    <row r="26" spans="2:25" ht="31.5">
      <c r="B26" s="48" t="str">
        <f>'לא סחיר - חוזים עתידיים'!B7:K7</f>
        <v>8. חוזים עתידיים</v>
      </c>
      <c r="C26" s="30" t="s">
        <v>49</v>
      </c>
      <c r="G26" s="30" t="s">
        <v>69</v>
      </c>
      <c r="H26" s="30" t="s">
        <v>111</v>
      </c>
      <c r="K26" s="30" t="s">
        <v>112</v>
      </c>
      <c r="S26" s="30" t="s">
        <v>0</v>
      </c>
      <c r="T26" s="30" t="s">
        <v>115</v>
      </c>
      <c r="U26" s="30" t="s">
        <v>120</v>
      </c>
      <c r="V26" s="31" t="s">
        <v>121</v>
      </c>
    </row>
    <row r="27" spans="2:25" ht="31.5">
      <c r="B27" s="48" t="str">
        <f>'לא סחיר - מוצרים מובנים'!B7:Q7</f>
        <v>9. מוצרים מובנים</v>
      </c>
      <c r="C27" s="30" t="s">
        <v>49</v>
      </c>
      <c r="F27" s="30" t="s">
        <v>55</v>
      </c>
      <c r="I27" s="30" t="s">
        <v>15</v>
      </c>
      <c r="J27" s="30" t="s">
        <v>70</v>
      </c>
      <c r="K27" s="30" t="s">
        <v>112</v>
      </c>
      <c r="L27" s="30" t="s">
        <v>18</v>
      </c>
      <c r="M27" s="30" t="s">
        <v>111</v>
      </c>
      <c r="Q27" s="30" t="s">
        <v>17</v>
      </c>
      <c r="R27" s="30" t="s">
        <v>19</v>
      </c>
      <c r="S27" s="30" t="s">
        <v>0</v>
      </c>
      <c r="T27" s="30" t="s">
        <v>115</v>
      </c>
      <c r="U27" s="30" t="s">
        <v>120</v>
      </c>
      <c r="V27" s="30" t="s">
        <v>63</v>
      </c>
      <c r="W27" s="31" t="s">
        <v>121</v>
      </c>
    </row>
    <row r="28" spans="2:25" ht="31.5">
      <c r="B28" s="52" t="str">
        <f>הלוואות!B6</f>
        <v>1.ד. הלוואות:</v>
      </c>
      <c r="C28" s="30" t="s">
        <v>49</v>
      </c>
      <c r="I28" s="30" t="s">
        <v>15</v>
      </c>
      <c r="J28" s="30" t="s">
        <v>70</v>
      </c>
      <c r="L28" s="30" t="s">
        <v>18</v>
      </c>
      <c r="M28" s="30" t="s">
        <v>111</v>
      </c>
      <c r="Q28" s="13" t="s">
        <v>38</v>
      </c>
      <c r="R28" s="30" t="s">
        <v>19</v>
      </c>
      <c r="S28" s="30" t="s">
        <v>0</v>
      </c>
      <c r="T28" s="30" t="s">
        <v>115</v>
      </c>
      <c r="U28" s="30" t="s">
        <v>120</v>
      </c>
      <c r="V28" s="31" t="s">
        <v>121</v>
      </c>
    </row>
    <row r="29" spans="2:25" ht="47.25">
      <c r="B29" s="52" t="str">
        <f>'פקדונות מעל 3 חודשים'!B6:O6</f>
        <v>1.ה. פקדונות מעל 3 חודשים:</v>
      </c>
      <c r="C29" s="30" t="s">
        <v>49</v>
      </c>
      <c r="E29" s="30" t="s">
        <v>127</v>
      </c>
      <c r="I29" s="30" t="s">
        <v>15</v>
      </c>
      <c r="J29" s="30" t="s">
        <v>70</v>
      </c>
      <c r="L29" s="30" t="s">
        <v>18</v>
      </c>
      <c r="M29" s="30" t="s">
        <v>111</v>
      </c>
      <c r="O29" s="49" t="s">
        <v>57</v>
      </c>
      <c r="P29" s="50"/>
      <c r="R29" s="30" t="s">
        <v>19</v>
      </c>
      <c r="S29" s="30" t="s">
        <v>0</v>
      </c>
      <c r="T29" s="30" t="s">
        <v>115</v>
      </c>
      <c r="U29" s="30" t="s">
        <v>120</v>
      </c>
      <c r="V29" s="31" t="s">
        <v>121</v>
      </c>
    </row>
    <row r="30" spans="2:25" ht="63">
      <c r="B30" s="52" t="str">
        <f>'זכויות מקרקעין'!B6</f>
        <v>1. ו. זכויות במקרקעין:</v>
      </c>
      <c r="C30" s="13" t="s">
        <v>59</v>
      </c>
      <c r="N30" s="49" t="s">
        <v>94</v>
      </c>
      <c r="P30" s="50" t="s">
        <v>60</v>
      </c>
      <c r="U30" s="30" t="s">
        <v>120</v>
      </c>
      <c r="V30" s="14" t="s">
        <v>62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61</v>
      </c>
      <c r="R31" s="13" t="s">
        <v>58</v>
      </c>
      <c r="U31" s="30" t="s">
        <v>120</v>
      </c>
      <c r="V31" s="14" t="s">
        <v>62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117</v>
      </c>
      <c r="Y32" s="14" t="s">
        <v>116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189</v>
      </c>
      <c r="C1" s="77" t="s" vm="1">
        <v>266</v>
      </c>
    </row>
    <row r="2" spans="2:54">
      <c r="B2" s="56" t="s">
        <v>188</v>
      </c>
      <c r="C2" s="77" t="s">
        <v>267</v>
      </c>
    </row>
    <row r="3" spans="2:54">
      <c r="B3" s="56" t="s">
        <v>190</v>
      </c>
      <c r="C3" s="77" t="s">
        <v>268</v>
      </c>
    </row>
    <row r="4" spans="2:54">
      <c r="B4" s="56" t="s">
        <v>191</v>
      </c>
      <c r="C4" s="77">
        <v>8801</v>
      </c>
    </row>
    <row r="6" spans="2:54" ht="26.25" customHeight="1">
      <c r="B6" s="221" t="s">
        <v>220</v>
      </c>
      <c r="C6" s="222"/>
      <c r="D6" s="222"/>
      <c r="E6" s="222"/>
      <c r="F6" s="222"/>
      <c r="G6" s="222"/>
      <c r="H6" s="222"/>
      <c r="I6" s="222"/>
      <c r="J6" s="222"/>
      <c r="K6" s="222"/>
      <c r="L6" s="223"/>
    </row>
    <row r="7" spans="2:54" ht="26.25" customHeight="1">
      <c r="B7" s="221" t="s">
        <v>108</v>
      </c>
      <c r="C7" s="222"/>
      <c r="D7" s="222"/>
      <c r="E7" s="222"/>
      <c r="F7" s="222"/>
      <c r="G7" s="222"/>
      <c r="H7" s="222"/>
      <c r="I7" s="222"/>
      <c r="J7" s="222"/>
      <c r="K7" s="222"/>
      <c r="L7" s="223"/>
    </row>
    <row r="8" spans="2:54" s="3" customFormat="1" ht="78.75">
      <c r="B8" s="22" t="s">
        <v>126</v>
      </c>
      <c r="C8" s="30" t="s">
        <v>49</v>
      </c>
      <c r="D8" s="30" t="s">
        <v>69</v>
      </c>
      <c r="E8" s="30" t="s">
        <v>111</v>
      </c>
      <c r="F8" s="30" t="s">
        <v>112</v>
      </c>
      <c r="G8" s="30" t="s">
        <v>250</v>
      </c>
      <c r="H8" s="30" t="s">
        <v>249</v>
      </c>
      <c r="I8" s="30" t="s">
        <v>120</v>
      </c>
      <c r="J8" s="30" t="s">
        <v>63</v>
      </c>
      <c r="K8" s="30" t="s">
        <v>192</v>
      </c>
      <c r="L8" s="31" t="s">
        <v>194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257</v>
      </c>
      <c r="H9" s="16"/>
      <c r="I9" s="16" t="s">
        <v>253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8" t="s">
        <v>265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8" t="s">
        <v>122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8" t="s">
        <v>248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8" t="s">
        <v>256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topLeftCell="A39" workbookViewId="0">
      <selection activeCell="A56" sqref="A12:XFD56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189</v>
      </c>
      <c r="C1" s="77" t="s" vm="1">
        <v>266</v>
      </c>
    </row>
    <row r="2" spans="2:51">
      <c r="B2" s="56" t="s">
        <v>188</v>
      </c>
      <c r="C2" s="77" t="s">
        <v>267</v>
      </c>
    </row>
    <row r="3" spans="2:51">
      <c r="B3" s="56" t="s">
        <v>190</v>
      </c>
      <c r="C3" s="77" t="s">
        <v>268</v>
      </c>
    </row>
    <row r="4" spans="2:51">
      <c r="B4" s="56" t="s">
        <v>191</v>
      </c>
      <c r="C4" s="77">
        <v>8801</v>
      </c>
    </row>
    <row r="6" spans="2:51" ht="26.25" customHeight="1">
      <c r="B6" s="221" t="s">
        <v>220</v>
      </c>
      <c r="C6" s="222"/>
      <c r="D6" s="222"/>
      <c r="E6" s="222"/>
      <c r="F6" s="222"/>
      <c r="G6" s="222"/>
      <c r="H6" s="222"/>
      <c r="I6" s="222"/>
      <c r="J6" s="222"/>
      <c r="K6" s="223"/>
    </row>
    <row r="7" spans="2:51" ht="26.25" customHeight="1">
      <c r="B7" s="221" t="s">
        <v>109</v>
      </c>
      <c r="C7" s="222"/>
      <c r="D7" s="222"/>
      <c r="E7" s="222"/>
      <c r="F7" s="222"/>
      <c r="G7" s="222"/>
      <c r="H7" s="222"/>
      <c r="I7" s="222"/>
      <c r="J7" s="222"/>
      <c r="K7" s="223"/>
    </row>
    <row r="8" spans="2:51" s="3" customFormat="1" ht="63">
      <c r="B8" s="22" t="s">
        <v>126</v>
      </c>
      <c r="C8" s="30" t="s">
        <v>49</v>
      </c>
      <c r="D8" s="30" t="s">
        <v>69</v>
      </c>
      <c r="E8" s="30" t="s">
        <v>111</v>
      </c>
      <c r="F8" s="30" t="s">
        <v>112</v>
      </c>
      <c r="G8" s="30" t="s">
        <v>250</v>
      </c>
      <c r="H8" s="30" t="s">
        <v>249</v>
      </c>
      <c r="I8" s="30" t="s">
        <v>120</v>
      </c>
      <c r="J8" s="30" t="s">
        <v>192</v>
      </c>
      <c r="K8" s="31" t="s">
        <v>194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257</v>
      </c>
      <c r="H9" s="16"/>
      <c r="I9" s="16" t="s">
        <v>253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78" t="s">
        <v>53</v>
      </c>
      <c r="C11" s="79"/>
      <c r="D11" s="79"/>
      <c r="E11" s="79"/>
      <c r="F11" s="79"/>
      <c r="G11" s="87"/>
      <c r="H11" s="89"/>
      <c r="I11" s="87">
        <v>-684.20096999999976</v>
      </c>
      <c r="J11" s="88">
        <f>I11/$I$11</f>
        <v>1</v>
      </c>
      <c r="K11" s="88">
        <f>I11/'סכום נכסי הקרן'!$C$42</f>
        <v>-1.5794259064564819E-4</v>
      </c>
      <c r="AW11" s="1"/>
    </row>
    <row r="12" spans="2:51" s="130" customFormat="1" ht="19.5" customHeight="1">
      <c r="B12" s="80" t="s">
        <v>37</v>
      </c>
      <c r="C12" s="81"/>
      <c r="D12" s="81"/>
      <c r="E12" s="81"/>
      <c r="F12" s="81"/>
      <c r="G12" s="90"/>
      <c r="H12" s="92"/>
      <c r="I12" s="90">
        <v>-684.20096999999976</v>
      </c>
      <c r="J12" s="91">
        <f t="shared" ref="J12:J33" si="0">I12/$I$11</f>
        <v>1</v>
      </c>
      <c r="K12" s="91">
        <f>I12/'סכום נכסי הקרן'!$C$42</f>
        <v>-1.5794259064564819E-4</v>
      </c>
    </row>
    <row r="13" spans="2:51" s="130" customFormat="1">
      <c r="B13" s="102" t="s">
        <v>1588</v>
      </c>
      <c r="C13" s="81"/>
      <c r="D13" s="81"/>
      <c r="E13" s="81"/>
      <c r="F13" s="81"/>
      <c r="G13" s="90"/>
      <c r="H13" s="92"/>
      <c r="I13" s="90">
        <v>-1675.2262499999999</v>
      </c>
      <c r="J13" s="91">
        <f t="shared" si="0"/>
        <v>2.4484417933520328</v>
      </c>
      <c r="K13" s="91">
        <f>I13/'סכום נכסי הקרן'!$C$42</f>
        <v>-3.867132398870969E-4</v>
      </c>
    </row>
    <row r="14" spans="2:51" s="130" customFormat="1">
      <c r="B14" s="86" t="s">
        <v>1589</v>
      </c>
      <c r="C14" s="83" t="s">
        <v>1590</v>
      </c>
      <c r="D14" s="96" t="s">
        <v>1421</v>
      </c>
      <c r="E14" s="96" t="s">
        <v>173</v>
      </c>
      <c r="F14" s="107">
        <v>43116</v>
      </c>
      <c r="G14" s="93">
        <v>5009999.9999999991</v>
      </c>
      <c r="H14" s="95">
        <v>-7.7987000000000002</v>
      </c>
      <c r="I14" s="93">
        <v>-390.71715999999992</v>
      </c>
      <c r="J14" s="94">
        <f t="shared" si="0"/>
        <v>0.57105613282015677</v>
      </c>
      <c r="K14" s="94">
        <f>I14/'סכום נכסי הקרן'!$C$42</f>
        <v>-9.0194085021700913E-5</v>
      </c>
    </row>
    <row r="15" spans="2:51" s="130" customFormat="1">
      <c r="B15" s="86" t="s">
        <v>1591</v>
      </c>
      <c r="C15" s="83" t="s">
        <v>1592</v>
      </c>
      <c r="D15" s="96" t="s">
        <v>1421</v>
      </c>
      <c r="E15" s="96" t="s">
        <v>173</v>
      </c>
      <c r="F15" s="107">
        <v>43116</v>
      </c>
      <c r="G15" s="93">
        <v>5023799.9999999991</v>
      </c>
      <c r="H15" s="95">
        <v>-7.4877000000000002</v>
      </c>
      <c r="I15" s="93">
        <v>-376.16815999999994</v>
      </c>
      <c r="J15" s="94">
        <f t="shared" si="0"/>
        <v>0.54979191274750761</v>
      </c>
      <c r="K15" s="94">
        <f>I15/'סכום נכסי הקרן'!$C$42</f>
        <v>-8.6835559015367529E-5</v>
      </c>
    </row>
    <row r="16" spans="2:51" s="150" customFormat="1">
      <c r="B16" s="86" t="s">
        <v>1593</v>
      </c>
      <c r="C16" s="83" t="s">
        <v>1594</v>
      </c>
      <c r="D16" s="96" t="s">
        <v>1421</v>
      </c>
      <c r="E16" s="96" t="s">
        <v>173</v>
      </c>
      <c r="F16" s="107">
        <v>43118</v>
      </c>
      <c r="G16" s="93">
        <v>10069799.999999998</v>
      </c>
      <c r="H16" s="95">
        <v>-7.3030999999999997</v>
      </c>
      <c r="I16" s="93">
        <v>-735.41016999999999</v>
      </c>
      <c r="J16" s="94">
        <f t="shared" si="0"/>
        <v>1.0748452607426153</v>
      </c>
      <c r="K16" s="94">
        <f>I16/'סכום נכסי הקרן'!$C$42</f>
        <v>-1.6976384502488589E-4</v>
      </c>
      <c r="AW16" s="130"/>
      <c r="AY16" s="130"/>
    </row>
    <row r="17" spans="2:51" s="150" customFormat="1">
      <c r="B17" s="86" t="s">
        <v>1595</v>
      </c>
      <c r="C17" s="83" t="s">
        <v>1596</v>
      </c>
      <c r="D17" s="96" t="s">
        <v>1421</v>
      </c>
      <c r="E17" s="96" t="s">
        <v>173</v>
      </c>
      <c r="F17" s="107">
        <v>43255</v>
      </c>
      <c r="G17" s="93">
        <v>1734199.9999999998</v>
      </c>
      <c r="H17" s="95">
        <v>-2.9056000000000002</v>
      </c>
      <c r="I17" s="93">
        <v>-50.388429999999993</v>
      </c>
      <c r="J17" s="94">
        <f t="shared" si="0"/>
        <v>7.3645657064765654E-2</v>
      </c>
      <c r="K17" s="94">
        <f>I17/'סכום נכסי הקרן'!$C$42</f>
        <v>-1.1631785866610071E-5</v>
      </c>
      <c r="AW17" s="130"/>
      <c r="AY17" s="130"/>
    </row>
    <row r="18" spans="2:51" s="150" customFormat="1">
      <c r="B18" s="86" t="s">
        <v>1597</v>
      </c>
      <c r="C18" s="83" t="s">
        <v>1598</v>
      </c>
      <c r="D18" s="96" t="s">
        <v>1421</v>
      </c>
      <c r="E18" s="96" t="s">
        <v>173</v>
      </c>
      <c r="F18" s="107">
        <v>43256</v>
      </c>
      <c r="G18" s="93">
        <v>8780749.9999999981</v>
      </c>
      <c r="H18" s="95">
        <v>-2.5125000000000002</v>
      </c>
      <c r="I18" s="93">
        <v>-220.62008999999998</v>
      </c>
      <c r="J18" s="94">
        <f t="shared" si="0"/>
        <v>0.32244925054695561</v>
      </c>
      <c r="K18" s="94">
        <f>I18/'סכום נכסי הקרן'!$C$42</f>
        <v>-5.0928469983133863E-5</v>
      </c>
      <c r="AW18" s="130"/>
      <c r="AY18" s="130"/>
    </row>
    <row r="19" spans="2:51" s="130" customFormat="1">
      <c r="B19" s="86" t="s">
        <v>1599</v>
      </c>
      <c r="C19" s="83" t="s">
        <v>1600</v>
      </c>
      <c r="D19" s="96" t="s">
        <v>1421</v>
      </c>
      <c r="E19" s="96" t="s">
        <v>173</v>
      </c>
      <c r="F19" s="107">
        <v>43242</v>
      </c>
      <c r="G19" s="93">
        <v>8799999.9999999981</v>
      </c>
      <c r="H19" s="95">
        <v>-2.7155</v>
      </c>
      <c r="I19" s="93">
        <v>-238.96502999999996</v>
      </c>
      <c r="J19" s="94">
        <f t="shared" si="0"/>
        <v>0.34926146041564371</v>
      </c>
      <c r="K19" s="94">
        <f>I19/'סכום נכסי הקרן'!$C$42</f>
        <v>-5.5163259870729279E-5</v>
      </c>
    </row>
    <row r="20" spans="2:51" s="130" customFormat="1">
      <c r="B20" s="86" t="s">
        <v>1601</v>
      </c>
      <c r="C20" s="83" t="s">
        <v>1602</v>
      </c>
      <c r="D20" s="96" t="s">
        <v>1421</v>
      </c>
      <c r="E20" s="96" t="s">
        <v>173</v>
      </c>
      <c r="F20" s="107">
        <v>43269</v>
      </c>
      <c r="G20" s="93">
        <v>31787999.999999996</v>
      </c>
      <c r="H20" s="95">
        <v>-0.85129999999999995</v>
      </c>
      <c r="I20" s="93">
        <v>-270.60556999999994</v>
      </c>
      <c r="J20" s="94">
        <f t="shared" si="0"/>
        <v>0.39550597246303237</v>
      </c>
      <c r="K20" s="94">
        <f>I20/'סכום נכסי הקרן'!$C$42</f>
        <v>-6.2467237906637733E-5</v>
      </c>
    </row>
    <row r="21" spans="2:51" s="130" customFormat="1">
      <c r="B21" s="86" t="s">
        <v>1603</v>
      </c>
      <c r="C21" s="83" t="s">
        <v>1604</v>
      </c>
      <c r="D21" s="96" t="s">
        <v>1421</v>
      </c>
      <c r="E21" s="96" t="s">
        <v>173</v>
      </c>
      <c r="F21" s="107">
        <v>43299</v>
      </c>
      <c r="G21" s="93">
        <v>1773149.9999999998</v>
      </c>
      <c r="H21" s="95">
        <v>-0.2334</v>
      </c>
      <c r="I21" s="93">
        <v>-4.1392700000000007</v>
      </c>
      <c r="J21" s="94">
        <f t="shared" si="0"/>
        <v>6.0497868045992428E-3</v>
      </c>
      <c r="K21" s="94">
        <f>I21/'סכום נכסי הקרן'!$C$42</f>
        <v>-9.5551900077226227E-7</v>
      </c>
    </row>
    <row r="22" spans="2:51" s="130" customFormat="1">
      <c r="B22" s="86" t="s">
        <v>1605</v>
      </c>
      <c r="C22" s="83" t="s">
        <v>1606</v>
      </c>
      <c r="D22" s="96" t="s">
        <v>1421</v>
      </c>
      <c r="E22" s="96" t="s">
        <v>173</v>
      </c>
      <c r="F22" s="107">
        <v>43228</v>
      </c>
      <c r="G22" s="93">
        <v>14231999.999999998</v>
      </c>
      <c r="H22" s="95">
        <v>-1.8003</v>
      </c>
      <c r="I22" s="93">
        <v>-256.21435999999994</v>
      </c>
      <c r="J22" s="94">
        <f t="shared" si="0"/>
        <v>0.37447237176527248</v>
      </c>
      <c r="K22" s="94">
        <f>I22/'סכום נכסי הקרן'!$C$42</f>
        <v>-5.9145136521827416E-5</v>
      </c>
    </row>
    <row r="23" spans="2:51" s="130" customFormat="1">
      <c r="B23" s="86" t="s">
        <v>1607</v>
      </c>
      <c r="C23" s="83" t="s">
        <v>1608</v>
      </c>
      <c r="D23" s="96" t="s">
        <v>1421</v>
      </c>
      <c r="E23" s="96" t="s">
        <v>173</v>
      </c>
      <c r="F23" s="107">
        <v>43284</v>
      </c>
      <c r="G23" s="93">
        <v>2492559.9999999995</v>
      </c>
      <c r="H23" s="95">
        <v>0.1212</v>
      </c>
      <c r="I23" s="93">
        <v>3.0214499999999993</v>
      </c>
      <c r="J23" s="94">
        <f t="shared" si="0"/>
        <v>-4.4160270629256789E-3</v>
      </c>
      <c r="K23" s="94">
        <f>I23/'סכום נכסי הקרן'!$C$42</f>
        <v>6.9747875467977454E-7</v>
      </c>
    </row>
    <row r="24" spans="2:51" s="130" customFormat="1">
      <c r="B24" s="86" t="s">
        <v>1609</v>
      </c>
      <c r="C24" s="83" t="s">
        <v>1610</v>
      </c>
      <c r="D24" s="96" t="s">
        <v>1421</v>
      </c>
      <c r="E24" s="96" t="s">
        <v>173</v>
      </c>
      <c r="F24" s="107">
        <v>43272</v>
      </c>
      <c r="G24" s="93">
        <v>17814999.999999996</v>
      </c>
      <c r="H24" s="95">
        <v>-0.96240000000000003</v>
      </c>
      <c r="I24" s="93">
        <v>-171.45327999999998</v>
      </c>
      <c r="J24" s="94">
        <f t="shared" si="0"/>
        <v>0.25058906303509049</v>
      </c>
      <c r="K24" s="94">
        <f>I24/'סכום נכסי הקרן'!$C$42</f>
        <v>-3.9578685803227825E-5</v>
      </c>
    </row>
    <row r="25" spans="2:51" s="130" customFormat="1">
      <c r="B25" s="86" t="s">
        <v>1611</v>
      </c>
      <c r="C25" s="83" t="s">
        <v>1612</v>
      </c>
      <c r="D25" s="96" t="s">
        <v>1421</v>
      </c>
      <c r="E25" s="96" t="s">
        <v>173</v>
      </c>
      <c r="F25" s="107">
        <v>43312</v>
      </c>
      <c r="G25" s="93">
        <v>8919499.9999999981</v>
      </c>
      <c r="H25" s="95">
        <v>0.46750000000000003</v>
      </c>
      <c r="I25" s="93">
        <v>41.695309999999992</v>
      </c>
      <c r="J25" s="94">
        <f t="shared" si="0"/>
        <v>-6.0940150377161856E-2</v>
      </c>
      <c r="K25" s="94">
        <f>I25/'סכום נכסי הקרן'!$C$42</f>
        <v>9.6250452249043185E-6</v>
      </c>
    </row>
    <row r="26" spans="2:51" s="130" customFormat="1">
      <c r="B26" s="86" t="s">
        <v>1613</v>
      </c>
      <c r="C26" s="83" t="s">
        <v>1614</v>
      </c>
      <c r="D26" s="96" t="s">
        <v>1421</v>
      </c>
      <c r="E26" s="96" t="s">
        <v>173</v>
      </c>
      <c r="F26" s="107">
        <v>43312</v>
      </c>
      <c r="G26" s="93">
        <v>5355899.9999999991</v>
      </c>
      <c r="H26" s="95">
        <v>0.54530000000000001</v>
      </c>
      <c r="I26" s="93">
        <v>29.208239999999993</v>
      </c>
      <c r="J26" s="94">
        <f t="shared" si="0"/>
        <v>-4.2689562395680329E-2</v>
      </c>
      <c r="K26" s="94">
        <f>I26/'סכום נכסי הקרן'!$C$42</f>
        <v>6.7425000783027947E-6</v>
      </c>
    </row>
    <row r="27" spans="2:51" s="130" customFormat="1">
      <c r="B27" s="86" t="s">
        <v>1615</v>
      </c>
      <c r="C27" s="83" t="s">
        <v>1616</v>
      </c>
      <c r="D27" s="96" t="s">
        <v>1421</v>
      </c>
      <c r="E27" s="96" t="s">
        <v>173</v>
      </c>
      <c r="F27" s="107">
        <v>43328</v>
      </c>
      <c r="G27" s="93">
        <v>10005239.999999998</v>
      </c>
      <c r="H27" s="95">
        <v>0.94769999999999999</v>
      </c>
      <c r="I27" s="93">
        <v>94.818460000000002</v>
      </c>
      <c r="J27" s="94">
        <f t="shared" si="0"/>
        <v>-0.13858276172861905</v>
      </c>
      <c r="K27" s="94">
        <f>I27/'סכום נכסי הקרן'!$C$42</f>
        <v>2.1888120406246681E-5</v>
      </c>
    </row>
    <row r="28" spans="2:51" s="130" customFormat="1">
      <c r="B28" s="86" t="s">
        <v>1617</v>
      </c>
      <c r="C28" s="83" t="s">
        <v>1618</v>
      </c>
      <c r="D28" s="96" t="s">
        <v>1421</v>
      </c>
      <c r="E28" s="96" t="s">
        <v>173</v>
      </c>
      <c r="F28" s="107">
        <v>43221</v>
      </c>
      <c r="G28" s="93">
        <v>5372399.9999999991</v>
      </c>
      <c r="H28" s="95">
        <v>-1.2083999999999999</v>
      </c>
      <c r="I28" s="93">
        <v>-64.92022</v>
      </c>
      <c r="J28" s="94">
        <f t="shared" si="0"/>
        <v>9.4884723709175722E-2</v>
      </c>
      <c r="K28" s="94">
        <f>I28/'סכום נכסי הקרן'!$C$42</f>
        <v>-1.4986339075323769E-5</v>
      </c>
    </row>
    <row r="29" spans="2:51" s="130" customFormat="1">
      <c r="B29" s="86" t="s">
        <v>1619</v>
      </c>
      <c r="C29" s="83" t="s">
        <v>1620</v>
      </c>
      <c r="D29" s="96" t="s">
        <v>1421</v>
      </c>
      <c r="E29" s="96" t="s">
        <v>173</v>
      </c>
      <c r="F29" s="107">
        <v>43221</v>
      </c>
      <c r="G29" s="93">
        <v>5374499.9999999991</v>
      </c>
      <c r="H29" s="95">
        <v>-1.2045999999999999</v>
      </c>
      <c r="I29" s="93">
        <v>-64.738579999999985</v>
      </c>
      <c r="J29" s="94">
        <f t="shared" si="0"/>
        <v>9.461924615511727E-2</v>
      </c>
      <c r="K29" s="94">
        <f>I29/'סכום נכסי הקרן'!$C$42</f>
        <v>-1.4944408862677509E-5</v>
      </c>
    </row>
    <row r="30" spans="2:51" s="130" customFormat="1">
      <c r="B30" s="86" t="s">
        <v>1621</v>
      </c>
      <c r="C30" s="83" t="s">
        <v>1622</v>
      </c>
      <c r="D30" s="96" t="s">
        <v>1421</v>
      </c>
      <c r="E30" s="96" t="s">
        <v>173</v>
      </c>
      <c r="F30" s="107">
        <v>43314</v>
      </c>
      <c r="G30" s="93">
        <v>5389499.9999999991</v>
      </c>
      <c r="H30" s="95">
        <v>1.2241</v>
      </c>
      <c r="I30" s="93">
        <v>65.975469999999987</v>
      </c>
      <c r="J30" s="94">
        <f t="shared" si="0"/>
        <v>-9.6427033712039326E-2</v>
      </c>
      <c r="K30" s="94">
        <f>I30/'סכום נכסי הקרן'!$C$42</f>
        <v>1.5229935512754746E-5</v>
      </c>
    </row>
    <row r="31" spans="2:51" s="130" customFormat="1">
      <c r="B31" s="86" t="s">
        <v>1623</v>
      </c>
      <c r="C31" s="83" t="s">
        <v>1624</v>
      </c>
      <c r="D31" s="96" t="s">
        <v>1421</v>
      </c>
      <c r="E31" s="96" t="s">
        <v>173</v>
      </c>
      <c r="F31" s="107">
        <v>43326</v>
      </c>
      <c r="G31" s="93">
        <v>65017799.999999993</v>
      </c>
      <c r="H31" s="95">
        <v>1.2930999999999999</v>
      </c>
      <c r="I31" s="93">
        <v>840.71564999999987</v>
      </c>
      <c r="J31" s="94">
        <f t="shared" si="0"/>
        <v>-1.2287554196247341</v>
      </c>
      <c r="K31" s="94">
        <f>I31/'סכום נכסי הקרן'!$C$42</f>
        <v>1.9407281424541105E-4</v>
      </c>
    </row>
    <row r="32" spans="2:51" s="130" customFormat="1">
      <c r="B32" s="86" t="s">
        <v>1625</v>
      </c>
      <c r="C32" s="83" t="s">
        <v>1626</v>
      </c>
      <c r="D32" s="96" t="s">
        <v>1421</v>
      </c>
      <c r="E32" s="96" t="s">
        <v>173</v>
      </c>
      <c r="F32" s="107">
        <v>43360</v>
      </c>
      <c r="G32" s="93">
        <v>17101304.999999996</v>
      </c>
      <c r="H32" s="95">
        <v>1.2341</v>
      </c>
      <c r="I32" s="93">
        <v>211.04124999999996</v>
      </c>
      <c r="J32" s="94">
        <f t="shared" si="0"/>
        <v>-0.30844921193257008</v>
      </c>
      <c r="K32" s="94">
        <f>I32/'סכום נכסי הקרן'!$C$42</f>
        <v>4.8717267615238707E-5</v>
      </c>
    </row>
    <row r="33" spans="2:11" s="130" customFormat="1">
      <c r="B33" s="86" t="s">
        <v>1627</v>
      </c>
      <c r="C33" s="83" t="s">
        <v>1628</v>
      </c>
      <c r="D33" s="96" t="s">
        <v>1421</v>
      </c>
      <c r="E33" s="96" t="s">
        <v>173</v>
      </c>
      <c r="F33" s="107">
        <v>43332</v>
      </c>
      <c r="G33" s="93">
        <v>14507999.999999998</v>
      </c>
      <c r="H33" s="95">
        <v>-0.80889999999999995</v>
      </c>
      <c r="I33" s="93">
        <v>-117.36175999999998</v>
      </c>
      <c r="J33" s="94">
        <f t="shared" si="0"/>
        <v>0.17153112191583128</v>
      </c>
      <c r="K33" s="94">
        <f>I33/'סכום נכסי הקרן'!$C$42</f>
        <v>-2.7092069771740913E-5</v>
      </c>
    </row>
    <row r="34" spans="2:11" s="130" customFormat="1">
      <c r="B34" s="82"/>
      <c r="C34" s="83"/>
      <c r="D34" s="83"/>
      <c r="E34" s="83"/>
      <c r="F34" s="83"/>
      <c r="G34" s="93"/>
      <c r="H34" s="95"/>
      <c r="I34" s="83"/>
      <c r="J34" s="94"/>
      <c r="K34" s="83"/>
    </row>
    <row r="35" spans="2:11" s="130" customFormat="1">
      <c r="B35" s="102" t="s">
        <v>240</v>
      </c>
      <c r="C35" s="81"/>
      <c r="D35" s="81"/>
      <c r="E35" s="81"/>
      <c r="F35" s="81"/>
      <c r="G35" s="90"/>
      <c r="H35" s="92"/>
      <c r="I35" s="90">
        <v>1040.0506</v>
      </c>
      <c r="J35" s="91">
        <f t="shared" ref="J35:J53" si="1">I35/$I$11</f>
        <v>-1.5200951848986715</v>
      </c>
      <c r="K35" s="91">
        <f>I35/'סכום נכסי הקרן'!$C$42</f>
        <v>2.4008777153087179E-4</v>
      </c>
    </row>
    <row r="36" spans="2:11" s="130" customFormat="1">
      <c r="B36" s="86" t="s">
        <v>1629</v>
      </c>
      <c r="C36" s="83" t="s">
        <v>1630</v>
      </c>
      <c r="D36" s="96" t="s">
        <v>1421</v>
      </c>
      <c r="E36" s="96" t="s">
        <v>175</v>
      </c>
      <c r="F36" s="107">
        <v>43326</v>
      </c>
      <c r="G36" s="93">
        <v>1791629.9999999998</v>
      </c>
      <c r="H36" s="95">
        <v>1.6564000000000001</v>
      </c>
      <c r="I36" s="93">
        <v>29.676969999999994</v>
      </c>
      <c r="J36" s="94">
        <f t="shared" si="1"/>
        <v>-4.3374638887167909E-2</v>
      </c>
      <c r="K36" s="94">
        <f>I36/'סכום נכסי הקרן'!$C$42</f>
        <v>6.8507028341587749E-6</v>
      </c>
    </row>
    <row r="37" spans="2:11" s="130" customFormat="1">
      <c r="B37" s="86" t="s">
        <v>1631</v>
      </c>
      <c r="C37" s="83" t="s">
        <v>1632</v>
      </c>
      <c r="D37" s="96" t="s">
        <v>1421</v>
      </c>
      <c r="E37" s="96" t="s">
        <v>173</v>
      </c>
      <c r="F37" s="107">
        <v>43360</v>
      </c>
      <c r="G37" s="93">
        <v>1825555.1999999997</v>
      </c>
      <c r="H37" s="95">
        <v>-1.6099000000000001</v>
      </c>
      <c r="I37" s="93">
        <v>-29.390149999999995</v>
      </c>
      <c r="J37" s="94">
        <f t="shared" si="1"/>
        <v>4.2955434570635005E-2</v>
      </c>
      <c r="K37" s="94">
        <f>I37/'סכום נכסי הקרן'!$C$42</f>
        <v>-6.7844926183957297E-6</v>
      </c>
    </row>
    <row r="38" spans="2:11" s="130" customFormat="1">
      <c r="B38" s="86" t="s">
        <v>1633</v>
      </c>
      <c r="C38" s="83" t="s">
        <v>1634</v>
      </c>
      <c r="D38" s="96" t="s">
        <v>1421</v>
      </c>
      <c r="E38" s="96" t="s">
        <v>173</v>
      </c>
      <c r="F38" s="107">
        <v>43220</v>
      </c>
      <c r="G38" s="93">
        <v>3808349.9999999995</v>
      </c>
      <c r="H38" s="95">
        <v>1.5461</v>
      </c>
      <c r="I38" s="93">
        <v>58.88080999999999</v>
      </c>
      <c r="J38" s="94">
        <f t="shared" si="1"/>
        <v>-8.6057770423798155E-2</v>
      </c>
      <c r="K38" s="94">
        <f>I38/'סכום נכסי הקרן'!$C$42</f>
        <v>1.3592187205923123E-5</v>
      </c>
    </row>
    <row r="39" spans="2:11" s="130" customFormat="1">
      <c r="B39" s="86" t="s">
        <v>1635</v>
      </c>
      <c r="C39" s="83" t="s">
        <v>1636</v>
      </c>
      <c r="D39" s="96" t="s">
        <v>1421</v>
      </c>
      <c r="E39" s="96" t="s">
        <v>173</v>
      </c>
      <c r="F39" s="107">
        <v>43263</v>
      </c>
      <c r="G39" s="93">
        <v>4596283.2899999991</v>
      </c>
      <c r="H39" s="95">
        <v>0.47660000000000002</v>
      </c>
      <c r="I39" s="93">
        <v>21.905609999999996</v>
      </c>
      <c r="J39" s="94">
        <f t="shared" si="1"/>
        <v>-3.2016338708201489E-2</v>
      </c>
      <c r="K39" s="94">
        <f>I39/'סכום נכסי הקרן'!$C$42</f>
        <v>5.0567434785618884E-6</v>
      </c>
    </row>
    <row r="40" spans="2:11" s="130" customFormat="1">
      <c r="B40" s="86" t="s">
        <v>1637</v>
      </c>
      <c r="C40" s="83" t="s">
        <v>1638</v>
      </c>
      <c r="D40" s="96" t="s">
        <v>1421</v>
      </c>
      <c r="E40" s="96" t="s">
        <v>175</v>
      </c>
      <c r="F40" s="107">
        <v>43272</v>
      </c>
      <c r="G40" s="93">
        <v>15453227.029999997</v>
      </c>
      <c r="H40" s="95">
        <v>-9.4299999999999995E-2</v>
      </c>
      <c r="I40" s="93">
        <v>-14.573859999999996</v>
      </c>
      <c r="J40" s="94">
        <f t="shared" si="1"/>
        <v>2.1300554426282092E-2</v>
      </c>
      <c r="K40" s="94">
        <f>I40/'סכום נכסי הקרן'!$C$42</f>
        <v>-3.3642647482756226E-6</v>
      </c>
    </row>
    <row r="41" spans="2:11" s="130" customFormat="1">
      <c r="B41" s="86" t="s">
        <v>1639</v>
      </c>
      <c r="C41" s="83" t="s">
        <v>1640</v>
      </c>
      <c r="D41" s="96" t="s">
        <v>1421</v>
      </c>
      <c r="E41" s="96" t="s">
        <v>175</v>
      </c>
      <c r="F41" s="107">
        <v>43335</v>
      </c>
      <c r="G41" s="93">
        <v>1211790.3099999998</v>
      </c>
      <c r="H41" s="95">
        <v>3.9300000000000002E-2</v>
      </c>
      <c r="I41" s="93">
        <v>0.47631999999999991</v>
      </c>
      <c r="J41" s="94">
        <f t="shared" si="1"/>
        <v>-6.9616972334897464E-4</v>
      </c>
      <c r="K41" s="94">
        <f>I41/'סכום נכסי הקרן'!$C$42</f>
        <v>1.0995484963480125E-7</v>
      </c>
    </row>
    <row r="42" spans="2:11" s="130" customFormat="1">
      <c r="B42" s="86" t="s">
        <v>1641</v>
      </c>
      <c r="C42" s="83" t="s">
        <v>1642</v>
      </c>
      <c r="D42" s="96" t="s">
        <v>1421</v>
      </c>
      <c r="E42" s="96" t="s">
        <v>175</v>
      </c>
      <c r="F42" s="107">
        <v>43335</v>
      </c>
      <c r="G42" s="93">
        <v>5966059.5499999989</v>
      </c>
      <c r="H42" s="95">
        <v>0.1671</v>
      </c>
      <c r="I42" s="93">
        <v>9.9676699999999983</v>
      </c>
      <c r="J42" s="94">
        <f t="shared" si="1"/>
        <v>-1.4568336551759056E-2</v>
      </c>
      <c r="K42" s="94">
        <f>I42/'סכום נכסי הקרן'!$C$42</f>
        <v>2.3009608163825148E-6</v>
      </c>
    </row>
    <row r="43" spans="2:11" s="130" customFormat="1">
      <c r="B43" s="86" t="s">
        <v>1643</v>
      </c>
      <c r="C43" s="83" t="s">
        <v>1644</v>
      </c>
      <c r="D43" s="96" t="s">
        <v>1421</v>
      </c>
      <c r="E43" s="96" t="s">
        <v>175</v>
      </c>
      <c r="F43" s="107">
        <v>43319</v>
      </c>
      <c r="G43" s="93">
        <v>47317932.679999992</v>
      </c>
      <c r="H43" s="95">
        <v>0.26769999999999999</v>
      </c>
      <c r="I43" s="93">
        <v>126.68680999999998</v>
      </c>
      <c r="J43" s="94">
        <f t="shared" si="1"/>
        <v>-0.18516023150332572</v>
      </c>
      <c r="K43" s="94">
        <f>I43/'סכום נכסי הקרן'!$C$42</f>
        <v>2.9244686648183228E-5</v>
      </c>
    </row>
    <row r="44" spans="2:11" s="130" customFormat="1">
      <c r="B44" s="86" t="s">
        <v>1645</v>
      </c>
      <c r="C44" s="83" t="s">
        <v>1646</v>
      </c>
      <c r="D44" s="96" t="s">
        <v>1421</v>
      </c>
      <c r="E44" s="96" t="s">
        <v>175</v>
      </c>
      <c r="F44" s="107">
        <v>43321</v>
      </c>
      <c r="G44" s="93">
        <v>1706430.9599999997</v>
      </c>
      <c r="H44" s="95">
        <v>0.36849999999999999</v>
      </c>
      <c r="I44" s="93">
        <v>6.2890200000000007</v>
      </c>
      <c r="J44" s="94">
        <f t="shared" si="1"/>
        <v>-9.1917729961709972E-3</v>
      </c>
      <c r="K44" s="94">
        <f>I44/'סכום נכסי הקרן'!$C$42</f>
        <v>1.4517724396419592E-6</v>
      </c>
    </row>
    <row r="45" spans="2:11" s="130" customFormat="1">
      <c r="B45" s="86" t="s">
        <v>1647</v>
      </c>
      <c r="C45" s="83" t="s">
        <v>1648</v>
      </c>
      <c r="D45" s="96" t="s">
        <v>1421</v>
      </c>
      <c r="E45" s="96" t="s">
        <v>175</v>
      </c>
      <c r="F45" s="107">
        <v>43348</v>
      </c>
      <c r="G45" s="93">
        <v>6963047.1399999987</v>
      </c>
      <c r="H45" s="95">
        <v>0.11119999999999999</v>
      </c>
      <c r="I45" s="93">
        <v>7.7428399999999993</v>
      </c>
      <c r="J45" s="94">
        <f t="shared" si="1"/>
        <v>-1.1316616519850888E-2</v>
      </c>
      <c r="K45" s="94">
        <f>I45/'סכום נכסי הקרן'!$C$42</f>
        <v>1.7873757304885888E-6</v>
      </c>
    </row>
    <row r="46" spans="2:11" s="130" customFormat="1">
      <c r="B46" s="86" t="s">
        <v>1649</v>
      </c>
      <c r="C46" s="83" t="s">
        <v>1650</v>
      </c>
      <c r="D46" s="96" t="s">
        <v>1421</v>
      </c>
      <c r="E46" s="96" t="s">
        <v>175</v>
      </c>
      <c r="F46" s="107">
        <v>43370</v>
      </c>
      <c r="G46" s="93">
        <v>20217623.399999995</v>
      </c>
      <c r="H46" s="95">
        <v>0.9869</v>
      </c>
      <c r="I46" s="93">
        <v>199.51887999999997</v>
      </c>
      <c r="J46" s="94">
        <f t="shared" si="1"/>
        <v>-0.29160858979781923</v>
      </c>
      <c r="K46" s="94">
        <f>I46/'סכום נכסי הקרן'!$C$42</f>
        <v>4.6057416127191708E-5</v>
      </c>
    </row>
    <row r="47" spans="2:11" s="130" customFormat="1">
      <c r="B47" s="86" t="s">
        <v>1651</v>
      </c>
      <c r="C47" s="83" t="s">
        <v>1652</v>
      </c>
      <c r="D47" s="96" t="s">
        <v>1421</v>
      </c>
      <c r="E47" s="96" t="s">
        <v>175</v>
      </c>
      <c r="F47" s="107">
        <v>43342</v>
      </c>
      <c r="G47" s="93">
        <v>946580.25999999989</v>
      </c>
      <c r="H47" s="95">
        <v>1.01</v>
      </c>
      <c r="I47" s="93">
        <v>9.5601500000000001</v>
      </c>
      <c r="J47" s="94">
        <f t="shared" si="1"/>
        <v>-1.3972722079011381E-2</v>
      </c>
      <c r="K47" s="94">
        <f>I47/'סכום נכסי הקרן'!$C$42</f>
        <v>2.206887923530705E-6</v>
      </c>
    </row>
    <row r="48" spans="2:11" s="130" customFormat="1">
      <c r="B48" s="86" t="s">
        <v>1653</v>
      </c>
      <c r="C48" s="83" t="s">
        <v>1654</v>
      </c>
      <c r="D48" s="96" t="s">
        <v>1421</v>
      </c>
      <c r="E48" s="96" t="s">
        <v>175</v>
      </c>
      <c r="F48" s="107">
        <v>43306</v>
      </c>
      <c r="G48" s="93">
        <v>3567668.2999999993</v>
      </c>
      <c r="H48" s="95">
        <v>1.2990999999999999</v>
      </c>
      <c r="I48" s="93">
        <v>46.347619999999999</v>
      </c>
      <c r="J48" s="94">
        <f t="shared" si="1"/>
        <v>-6.7739775347000777E-2</v>
      </c>
      <c r="K48" s="94">
        <f>I48/'סכום נכסי הקרן'!$C$42</f>
        <v>1.0698995608059515E-5</v>
      </c>
    </row>
    <row r="49" spans="2:11" s="130" customFormat="1">
      <c r="B49" s="86" t="s">
        <v>1655</v>
      </c>
      <c r="C49" s="83" t="s">
        <v>1656</v>
      </c>
      <c r="D49" s="96" t="s">
        <v>1421</v>
      </c>
      <c r="E49" s="96" t="s">
        <v>176</v>
      </c>
      <c r="F49" s="107">
        <v>43277</v>
      </c>
      <c r="G49" s="93">
        <v>3230551.24</v>
      </c>
      <c r="H49" s="95">
        <v>1.7756000000000001</v>
      </c>
      <c r="I49" s="93">
        <v>57.363099999999989</v>
      </c>
      <c r="J49" s="94">
        <f t="shared" si="1"/>
        <v>-8.3839547903593312E-2</v>
      </c>
      <c r="K49" s="94">
        <f>I49/'סכום נכסי הקרן'!$C$42</f>
        <v>1.324183539445345E-5</v>
      </c>
    </row>
    <row r="50" spans="2:11" s="130" customFormat="1">
      <c r="B50" s="86" t="s">
        <v>1657</v>
      </c>
      <c r="C50" s="83" t="s">
        <v>1658</v>
      </c>
      <c r="D50" s="96" t="s">
        <v>1421</v>
      </c>
      <c r="E50" s="96" t="s">
        <v>173</v>
      </c>
      <c r="F50" s="107">
        <v>43286</v>
      </c>
      <c r="G50" s="93">
        <v>4194788.459999999</v>
      </c>
      <c r="H50" s="95">
        <v>3.1440999999999999</v>
      </c>
      <c r="I50" s="93">
        <v>131.88718</v>
      </c>
      <c r="J50" s="94">
        <f t="shared" si="1"/>
        <v>-0.19276087843020751</v>
      </c>
      <c r="K50" s="94">
        <f>I50/'סכום נכסי הקרן'!$C$42</f>
        <v>3.044515251439782E-5</v>
      </c>
    </row>
    <row r="51" spans="2:11" s="130" customFormat="1">
      <c r="B51" s="86" t="s">
        <v>1659</v>
      </c>
      <c r="C51" s="83" t="s">
        <v>1660</v>
      </c>
      <c r="D51" s="96" t="s">
        <v>1421</v>
      </c>
      <c r="E51" s="96" t="s">
        <v>173</v>
      </c>
      <c r="F51" s="107">
        <v>43342</v>
      </c>
      <c r="G51" s="93">
        <v>5568568.7899999991</v>
      </c>
      <c r="H51" s="95">
        <v>1.8904000000000001</v>
      </c>
      <c r="I51" s="93">
        <v>105.26644999999998</v>
      </c>
      <c r="J51" s="94">
        <f t="shared" si="1"/>
        <v>-0.15385311423922712</v>
      </c>
      <c r="K51" s="94">
        <f>I51/'סכום נכסי הקרן'!$C$42</f>
        <v>2.4299959441844399E-5</v>
      </c>
    </row>
    <row r="52" spans="2:11" s="130" customFormat="1">
      <c r="B52" s="86" t="s">
        <v>1661</v>
      </c>
      <c r="C52" s="83" t="s">
        <v>1662</v>
      </c>
      <c r="D52" s="96" t="s">
        <v>1421</v>
      </c>
      <c r="E52" s="96" t="s">
        <v>173</v>
      </c>
      <c r="F52" s="107">
        <v>43299</v>
      </c>
      <c r="G52" s="93">
        <v>7253999.9999999991</v>
      </c>
      <c r="H52" s="95">
        <v>1.2113</v>
      </c>
      <c r="I52" s="93">
        <v>87.870740000000012</v>
      </c>
      <c r="J52" s="94">
        <f t="shared" si="1"/>
        <v>-0.12842825990147316</v>
      </c>
      <c r="K52" s="94">
        <f>I52/'סכום נכסי הקרן'!$C$42</f>
        <v>2.0284292080951291E-5</v>
      </c>
    </row>
    <row r="53" spans="2:11" s="130" customFormat="1">
      <c r="B53" s="86" t="s">
        <v>1663</v>
      </c>
      <c r="C53" s="83" t="s">
        <v>1664</v>
      </c>
      <c r="D53" s="96" t="s">
        <v>1421</v>
      </c>
      <c r="E53" s="96" t="s">
        <v>173</v>
      </c>
      <c r="F53" s="107">
        <v>43234</v>
      </c>
      <c r="G53" s="93">
        <v>4460293.7499999991</v>
      </c>
      <c r="H53" s="95">
        <v>4.1382000000000003</v>
      </c>
      <c r="I53" s="93">
        <v>184.57443999999998</v>
      </c>
      <c r="J53" s="94">
        <f t="shared" si="1"/>
        <v>-0.26976641088363268</v>
      </c>
      <c r="K53" s="94">
        <f>I53/'סכום נכסי הקרן'!$C$42</f>
        <v>4.260760580413933E-5</v>
      </c>
    </row>
    <row r="54" spans="2:11" s="130" customFormat="1">
      <c r="B54" s="82"/>
      <c r="C54" s="83"/>
      <c r="D54" s="83"/>
      <c r="E54" s="83"/>
      <c r="F54" s="83"/>
      <c r="G54" s="93"/>
      <c r="H54" s="95"/>
      <c r="I54" s="83"/>
      <c r="J54" s="94"/>
      <c r="K54" s="83"/>
    </row>
    <row r="55" spans="2:11" s="130" customFormat="1">
      <c r="B55" s="102" t="s">
        <v>238</v>
      </c>
      <c r="C55" s="81"/>
      <c r="D55" s="81"/>
      <c r="E55" s="81"/>
      <c r="F55" s="81"/>
      <c r="G55" s="90"/>
      <c r="H55" s="92"/>
      <c r="I55" s="90">
        <v>-49.025319999999994</v>
      </c>
      <c r="J55" s="91">
        <f t="shared" ref="J55:J56" si="2">I55/$I$11</f>
        <v>7.1653391546638717E-2</v>
      </c>
      <c r="K55" s="91">
        <f>I55/'סכום נכסי הקרן'!$C$42</f>
        <v>-1.1317122289423109E-5</v>
      </c>
    </row>
    <row r="56" spans="2:11" s="130" customFormat="1">
      <c r="B56" s="86" t="s">
        <v>1774</v>
      </c>
      <c r="C56" s="83" t="s">
        <v>1665</v>
      </c>
      <c r="D56" s="96" t="s">
        <v>1421</v>
      </c>
      <c r="E56" s="96" t="s">
        <v>174</v>
      </c>
      <c r="F56" s="107">
        <v>43108</v>
      </c>
      <c r="G56" s="93">
        <v>2990.1299999999992</v>
      </c>
      <c r="H56" s="95">
        <v>996.60429999999997</v>
      </c>
      <c r="I56" s="93">
        <v>-49.025319999999994</v>
      </c>
      <c r="J56" s="94">
        <f t="shared" si="2"/>
        <v>7.1653391546638717E-2</v>
      </c>
      <c r="K56" s="94">
        <f>I56/'סכום נכסי הקרן'!$C$42</f>
        <v>-1.1317122289423109E-5</v>
      </c>
    </row>
    <row r="57" spans="2:11">
      <c r="C57" s="1"/>
      <c r="D57" s="1"/>
    </row>
    <row r="58" spans="2:11">
      <c r="C58" s="1"/>
      <c r="D58" s="1"/>
    </row>
    <row r="59" spans="2:11">
      <c r="C59" s="1"/>
      <c r="D59" s="1"/>
    </row>
    <row r="60" spans="2:11">
      <c r="B60" s="98" t="s">
        <v>265</v>
      </c>
      <c r="C60" s="1"/>
      <c r="D60" s="1"/>
    </row>
    <row r="61" spans="2:11">
      <c r="B61" s="98" t="s">
        <v>122</v>
      </c>
      <c r="C61" s="1"/>
      <c r="D61" s="1"/>
    </row>
    <row r="62" spans="2:11">
      <c r="B62" s="98" t="s">
        <v>248</v>
      </c>
      <c r="C62" s="1"/>
      <c r="D62" s="1"/>
    </row>
    <row r="63" spans="2:11">
      <c r="B63" s="98" t="s">
        <v>256</v>
      </c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189</v>
      </c>
      <c r="C1" s="77" t="s" vm="1">
        <v>266</v>
      </c>
    </row>
    <row r="2" spans="2:78">
      <c r="B2" s="56" t="s">
        <v>188</v>
      </c>
      <c r="C2" s="77" t="s">
        <v>267</v>
      </c>
    </row>
    <row r="3" spans="2:78">
      <c r="B3" s="56" t="s">
        <v>190</v>
      </c>
      <c r="C3" s="77" t="s">
        <v>268</v>
      </c>
    </row>
    <row r="4" spans="2:78">
      <c r="B4" s="56" t="s">
        <v>191</v>
      </c>
      <c r="C4" s="77">
        <v>8801</v>
      </c>
    </row>
    <row r="6" spans="2:78" ht="26.25" customHeight="1">
      <c r="B6" s="221" t="s">
        <v>220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</row>
    <row r="7" spans="2:78" ht="26.25" customHeight="1">
      <c r="B7" s="221" t="s">
        <v>110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3"/>
    </row>
    <row r="8" spans="2:78" s="3" customFormat="1" ht="47.25">
      <c r="B8" s="22" t="s">
        <v>126</v>
      </c>
      <c r="C8" s="30" t="s">
        <v>49</v>
      </c>
      <c r="D8" s="30" t="s">
        <v>55</v>
      </c>
      <c r="E8" s="30" t="s">
        <v>15</v>
      </c>
      <c r="F8" s="30" t="s">
        <v>70</v>
      </c>
      <c r="G8" s="30" t="s">
        <v>112</v>
      </c>
      <c r="H8" s="30" t="s">
        <v>18</v>
      </c>
      <c r="I8" s="30" t="s">
        <v>111</v>
      </c>
      <c r="J8" s="30" t="s">
        <v>17</v>
      </c>
      <c r="K8" s="30" t="s">
        <v>19</v>
      </c>
      <c r="L8" s="30" t="s">
        <v>250</v>
      </c>
      <c r="M8" s="30" t="s">
        <v>249</v>
      </c>
      <c r="N8" s="30" t="s">
        <v>120</v>
      </c>
      <c r="O8" s="30" t="s">
        <v>63</v>
      </c>
      <c r="P8" s="30" t="s">
        <v>192</v>
      </c>
      <c r="Q8" s="31" t="s">
        <v>194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257</v>
      </c>
      <c r="M9" s="16"/>
      <c r="N9" s="16" t="s">
        <v>253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123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8" t="s">
        <v>265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8" t="s">
        <v>122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8" t="s">
        <v>248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8" t="s">
        <v>256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6" type="noConversion"/>
  <conditionalFormatting sqref="B16:B110">
    <cfRule type="cellIs" dxfId="53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Q75"/>
  <sheetViews>
    <sheetView rightToLeft="1" workbookViewId="0">
      <selection activeCell="A10" sqref="A10:XFD74"/>
    </sheetView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41.7109375" style="2" bestFit="1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4.28515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28515625" style="1" customWidth="1"/>
    <col min="19" max="30" width="5.7109375" style="1" customWidth="1"/>
    <col min="31" max="16384" width="9.140625" style="1"/>
  </cols>
  <sheetData>
    <row r="1" spans="2:43">
      <c r="B1" s="56" t="s">
        <v>189</v>
      </c>
      <c r="C1" s="77" t="s" vm="1">
        <v>266</v>
      </c>
    </row>
    <row r="2" spans="2:43">
      <c r="B2" s="56" t="s">
        <v>188</v>
      </c>
      <c r="C2" s="77" t="s">
        <v>267</v>
      </c>
    </row>
    <row r="3" spans="2:43">
      <c r="B3" s="56" t="s">
        <v>190</v>
      </c>
      <c r="C3" s="77" t="s">
        <v>268</v>
      </c>
    </row>
    <row r="4" spans="2:43">
      <c r="B4" s="56" t="s">
        <v>191</v>
      </c>
      <c r="C4" s="77">
        <v>8801</v>
      </c>
    </row>
    <row r="6" spans="2:43" ht="26.25" customHeight="1">
      <c r="B6" s="221" t="s">
        <v>221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</row>
    <row r="7" spans="2:43" s="3" customFormat="1" ht="63">
      <c r="B7" s="22" t="s">
        <v>126</v>
      </c>
      <c r="C7" s="30" t="s">
        <v>233</v>
      </c>
      <c r="D7" s="30" t="s">
        <v>49</v>
      </c>
      <c r="E7" s="30" t="s">
        <v>127</v>
      </c>
      <c r="F7" s="30" t="s">
        <v>15</v>
      </c>
      <c r="G7" s="30" t="s">
        <v>112</v>
      </c>
      <c r="H7" s="30" t="s">
        <v>70</v>
      </c>
      <c r="I7" s="30" t="s">
        <v>18</v>
      </c>
      <c r="J7" s="30" t="s">
        <v>111</v>
      </c>
      <c r="K7" s="13" t="s">
        <v>38</v>
      </c>
      <c r="L7" s="70" t="s">
        <v>19</v>
      </c>
      <c r="M7" s="30" t="s">
        <v>250</v>
      </c>
      <c r="N7" s="30" t="s">
        <v>249</v>
      </c>
      <c r="O7" s="30" t="s">
        <v>120</v>
      </c>
      <c r="P7" s="30" t="s">
        <v>192</v>
      </c>
      <c r="Q7" s="31" t="s">
        <v>194</v>
      </c>
      <c r="AP7" s="3" t="s">
        <v>172</v>
      </c>
      <c r="AQ7" s="3" t="s">
        <v>174</v>
      </c>
    </row>
    <row r="8" spans="2:43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257</v>
      </c>
      <c r="N8" s="16"/>
      <c r="O8" s="16" t="s">
        <v>253</v>
      </c>
      <c r="P8" s="32" t="s">
        <v>20</v>
      </c>
      <c r="Q8" s="17" t="s">
        <v>20</v>
      </c>
      <c r="AP8" s="3" t="s">
        <v>170</v>
      </c>
      <c r="AQ8" s="3" t="s">
        <v>173</v>
      </c>
    </row>
    <row r="9" spans="2:43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123</v>
      </c>
      <c r="AP9" s="4" t="s">
        <v>171</v>
      </c>
      <c r="AQ9" s="4" t="s">
        <v>175</v>
      </c>
    </row>
    <row r="10" spans="2:43" s="141" customFormat="1" ht="18" customHeight="1">
      <c r="B10" s="78" t="s">
        <v>43</v>
      </c>
      <c r="C10" s="79"/>
      <c r="D10" s="79"/>
      <c r="E10" s="79"/>
      <c r="F10" s="79"/>
      <c r="G10" s="79"/>
      <c r="H10" s="79"/>
      <c r="I10" s="87">
        <v>5.8515570764086187</v>
      </c>
      <c r="J10" s="79"/>
      <c r="K10" s="79"/>
      <c r="L10" s="103">
        <v>3.7714369957196243E-2</v>
      </c>
      <c r="M10" s="87"/>
      <c r="N10" s="89"/>
      <c r="O10" s="87">
        <f>O11+O66</f>
        <v>73907.26466999999</v>
      </c>
      <c r="P10" s="88">
        <f>O10/$O$10</f>
        <v>1</v>
      </c>
      <c r="Q10" s="88">
        <f>O10/'סכום נכסי הקרן'!$C$42</f>
        <v>1.7060929991831772E-2</v>
      </c>
      <c r="AP10" s="130" t="s">
        <v>30</v>
      </c>
      <c r="AQ10" s="141" t="s">
        <v>176</v>
      </c>
    </row>
    <row r="11" spans="2:43" s="130" customFormat="1" ht="21.75" customHeight="1">
      <c r="B11" s="80" t="s">
        <v>41</v>
      </c>
      <c r="C11" s="81"/>
      <c r="D11" s="81"/>
      <c r="E11" s="81"/>
      <c r="F11" s="81"/>
      <c r="G11" s="81"/>
      <c r="H11" s="81"/>
      <c r="I11" s="90">
        <v>5.7265106290185122</v>
      </c>
      <c r="J11" s="81"/>
      <c r="K11" s="81"/>
      <c r="L11" s="104">
        <v>3.5353681581750708E-2</v>
      </c>
      <c r="M11" s="90"/>
      <c r="N11" s="92"/>
      <c r="O11" s="90">
        <f>O12+O23</f>
        <v>62684.484189999988</v>
      </c>
      <c r="P11" s="91">
        <f t="shared" ref="P11:P20" si="0">O11/$O$10</f>
        <v>0.84815050955937366</v>
      </c>
      <c r="Q11" s="91">
        <f>O11/'סכום נכסי הקרן'!$C$42</f>
        <v>1.4470236466128918E-2</v>
      </c>
      <c r="AQ11" s="130" t="s">
        <v>182</v>
      </c>
    </row>
    <row r="12" spans="2:43" s="130" customFormat="1">
      <c r="B12" s="102" t="s">
        <v>39</v>
      </c>
      <c r="C12" s="81"/>
      <c r="D12" s="81"/>
      <c r="E12" s="81"/>
      <c r="F12" s="81"/>
      <c r="G12" s="81"/>
      <c r="H12" s="81"/>
      <c r="I12" s="90">
        <v>8.9681453212984188</v>
      </c>
      <c r="J12" s="81"/>
      <c r="K12" s="81"/>
      <c r="L12" s="104">
        <v>3.189662201050391E-2</v>
      </c>
      <c r="M12" s="90"/>
      <c r="N12" s="92"/>
      <c r="O12" s="90">
        <f>SUM(O13:O21)</f>
        <v>30950.685569999994</v>
      </c>
      <c r="P12" s="91">
        <f t="shared" si="0"/>
        <v>0.41877731111003108</v>
      </c>
      <c r="Q12" s="91">
        <f>O12/'סכום נכסי הקרן'!$C$42</f>
        <v>7.1447303870157937E-3</v>
      </c>
      <c r="AQ12" s="130" t="s">
        <v>177</v>
      </c>
    </row>
    <row r="13" spans="2:43" s="130" customFormat="1">
      <c r="B13" s="151" t="s">
        <v>1775</v>
      </c>
      <c r="C13" s="96" t="s">
        <v>1685</v>
      </c>
      <c r="D13" s="83">
        <v>6028</v>
      </c>
      <c r="E13" s="83"/>
      <c r="F13" s="83" t="s">
        <v>1383</v>
      </c>
      <c r="G13" s="107">
        <v>43100</v>
      </c>
      <c r="H13" s="83"/>
      <c r="I13" s="93">
        <v>9.44</v>
      </c>
      <c r="J13" s="96" t="s">
        <v>174</v>
      </c>
      <c r="K13" s="97">
        <v>4.4400000000000002E-2</v>
      </c>
      <c r="L13" s="97">
        <v>4.4400000000000002E-2</v>
      </c>
      <c r="M13" s="93">
        <v>2133410.7200000002</v>
      </c>
      <c r="N13" s="95">
        <v>102.13</v>
      </c>
      <c r="O13" s="93">
        <v>2178.8523699999996</v>
      </c>
      <c r="P13" s="94">
        <f t="shared" si="0"/>
        <v>2.9480895818952243E-2</v>
      </c>
      <c r="Q13" s="94">
        <f>O13/'סכום נכסי הקרן'!$C$42</f>
        <v>5.0297149966363019E-4</v>
      </c>
      <c r="AQ13" s="130" t="s">
        <v>178</v>
      </c>
    </row>
    <row r="14" spans="2:43" s="130" customFormat="1">
      <c r="B14" s="151" t="s">
        <v>1775</v>
      </c>
      <c r="C14" s="96" t="s">
        <v>1685</v>
      </c>
      <c r="D14" s="83">
        <v>5212</v>
      </c>
      <c r="E14" s="83"/>
      <c r="F14" s="83" t="s">
        <v>1383</v>
      </c>
      <c r="G14" s="107">
        <v>42643</v>
      </c>
      <c r="H14" s="83"/>
      <c r="I14" s="93">
        <v>8.49</v>
      </c>
      <c r="J14" s="96" t="s">
        <v>174</v>
      </c>
      <c r="K14" s="97">
        <v>3.1800000000000002E-2</v>
      </c>
      <c r="L14" s="97">
        <v>3.1800000000000002E-2</v>
      </c>
      <c r="M14" s="93">
        <v>226924.31999999995</v>
      </c>
      <c r="N14" s="95">
        <v>99.19</v>
      </c>
      <c r="O14" s="93">
        <v>225.08622999999994</v>
      </c>
      <c r="P14" s="94">
        <f t="shared" si="0"/>
        <v>3.0455223989823243E-3</v>
      </c>
      <c r="Q14" s="94">
        <f>O14/'סכום נכסי הקרן'!$C$42</f>
        <v>5.1959444437592978E-5</v>
      </c>
      <c r="AQ14" s="130" t="s">
        <v>179</v>
      </c>
    </row>
    <row r="15" spans="2:43" s="130" customFormat="1">
      <c r="B15" s="151" t="s">
        <v>1775</v>
      </c>
      <c r="C15" s="96" t="s">
        <v>1685</v>
      </c>
      <c r="D15" s="83">
        <v>5211</v>
      </c>
      <c r="E15" s="83"/>
      <c r="F15" s="83" t="s">
        <v>1383</v>
      </c>
      <c r="G15" s="107">
        <v>42643</v>
      </c>
      <c r="H15" s="83"/>
      <c r="I15" s="93">
        <v>5.98</v>
      </c>
      <c r="J15" s="96" t="s">
        <v>174</v>
      </c>
      <c r="K15" s="97">
        <v>3.3700000000000001E-2</v>
      </c>
      <c r="L15" s="97">
        <v>3.3700000000000001E-2</v>
      </c>
      <c r="M15" s="93">
        <v>231443.89999999997</v>
      </c>
      <c r="N15" s="95">
        <v>102.84</v>
      </c>
      <c r="O15" s="93">
        <v>238.01690999999997</v>
      </c>
      <c r="P15" s="94">
        <f t="shared" si="0"/>
        <v>3.2204805720081591E-3</v>
      </c>
      <c r="Q15" s="94">
        <f>O15/'סכום נכסי הקרן'!$C$42</f>
        <v>5.4944393579085536E-5</v>
      </c>
      <c r="AQ15" s="130" t="s">
        <v>181</v>
      </c>
    </row>
    <row r="16" spans="2:43" s="130" customFormat="1">
      <c r="B16" s="151" t="s">
        <v>1775</v>
      </c>
      <c r="C16" s="96" t="s">
        <v>1685</v>
      </c>
      <c r="D16" s="83">
        <v>6027</v>
      </c>
      <c r="E16" s="83"/>
      <c r="F16" s="83" t="s">
        <v>1383</v>
      </c>
      <c r="G16" s="107">
        <v>43100</v>
      </c>
      <c r="H16" s="83"/>
      <c r="I16" s="93">
        <v>9.879999999999999</v>
      </c>
      <c r="J16" s="96" t="s">
        <v>174</v>
      </c>
      <c r="K16" s="97">
        <v>3.1699999999999999E-2</v>
      </c>
      <c r="L16" s="97">
        <v>3.1699999999999999E-2</v>
      </c>
      <c r="M16" s="93">
        <v>7986927.8299999991</v>
      </c>
      <c r="N16" s="95">
        <v>100.84</v>
      </c>
      <c r="O16" s="93">
        <v>8054.0180199999986</v>
      </c>
      <c r="P16" s="94">
        <f t="shared" si="0"/>
        <v>0.10897464621321913</v>
      </c>
      <c r="Q16" s="94">
        <f>O16/'סכום נכסי הקרן'!$C$42</f>
        <v>1.8592088099283668E-3</v>
      </c>
      <c r="AQ16" s="130" t="s">
        <v>180</v>
      </c>
    </row>
    <row r="17" spans="2:43" s="130" customFormat="1">
      <c r="B17" s="151" t="s">
        <v>1775</v>
      </c>
      <c r="C17" s="96" t="s">
        <v>1685</v>
      </c>
      <c r="D17" s="83">
        <v>6026</v>
      </c>
      <c r="E17" s="83"/>
      <c r="F17" s="83" t="s">
        <v>1383</v>
      </c>
      <c r="G17" s="107">
        <v>43100</v>
      </c>
      <c r="H17" s="83"/>
      <c r="I17" s="93">
        <v>7.8800000000000017</v>
      </c>
      <c r="J17" s="96" t="s">
        <v>174</v>
      </c>
      <c r="K17" s="97">
        <v>3.4699999999999995E-2</v>
      </c>
      <c r="L17" s="97">
        <v>3.4699999999999995E-2</v>
      </c>
      <c r="M17" s="93">
        <v>11026457.380000001</v>
      </c>
      <c r="N17" s="95">
        <v>102.53</v>
      </c>
      <c r="O17" s="93">
        <f>11305.42675-0.35</f>
        <v>11305.07675</v>
      </c>
      <c r="P17" s="94">
        <f t="shared" si="0"/>
        <v>0.15296299762246365</v>
      </c>
      <c r="Q17" s="94">
        <f>O17/'סכום נכסי הקרן'!$C$42</f>
        <v>2.6096909937775819E-3</v>
      </c>
      <c r="AQ17" s="130" t="s">
        <v>183</v>
      </c>
    </row>
    <row r="18" spans="2:43" s="130" customFormat="1">
      <c r="B18" s="151" t="s">
        <v>1775</v>
      </c>
      <c r="C18" s="96" t="s">
        <v>1685</v>
      </c>
      <c r="D18" s="83">
        <v>5210</v>
      </c>
      <c r="E18" s="83"/>
      <c r="F18" s="83" t="s">
        <v>1383</v>
      </c>
      <c r="G18" s="107">
        <v>42643</v>
      </c>
      <c r="H18" s="83"/>
      <c r="I18" s="93">
        <v>9.120000000000001</v>
      </c>
      <c r="J18" s="96" t="s">
        <v>174</v>
      </c>
      <c r="K18" s="97">
        <v>1.8600000000000002E-2</v>
      </c>
      <c r="L18" s="97">
        <v>1.8600000000000002E-2</v>
      </c>
      <c r="M18" s="93">
        <v>165560.03999999998</v>
      </c>
      <c r="N18" s="95">
        <v>103.77</v>
      </c>
      <c r="O18" s="93">
        <v>171.80158999999998</v>
      </c>
      <c r="P18" s="94">
        <f t="shared" si="0"/>
        <v>2.3245561957556346E-3</v>
      </c>
      <c r="Q18" s="94">
        <f>O18/'סכום נכסי הקרן'!$C$42</f>
        <v>3.9659090517865672E-5</v>
      </c>
      <c r="AQ18" s="130" t="s">
        <v>184</v>
      </c>
    </row>
    <row r="19" spans="2:43" s="130" customFormat="1">
      <c r="B19" s="151" t="s">
        <v>1775</v>
      </c>
      <c r="C19" s="96" t="s">
        <v>1685</v>
      </c>
      <c r="D19" s="83">
        <v>6025</v>
      </c>
      <c r="E19" s="83"/>
      <c r="F19" s="83" t="s">
        <v>1383</v>
      </c>
      <c r="G19" s="107">
        <v>43100</v>
      </c>
      <c r="H19" s="83"/>
      <c r="I19" s="93">
        <v>9.9400000000000013</v>
      </c>
      <c r="J19" s="96" t="s">
        <v>174</v>
      </c>
      <c r="K19" s="97">
        <v>2.98E-2</v>
      </c>
      <c r="L19" s="97">
        <v>2.98E-2</v>
      </c>
      <c r="M19" s="93">
        <v>4535336.9400000004</v>
      </c>
      <c r="N19" s="95">
        <v>106.07</v>
      </c>
      <c r="O19" s="93">
        <f>4810.63133-0.38</f>
        <v>4810.2513300000001</v>
      </c>
      <c r="P19" s="94">
        <f t="shared" si="0"/>
        <v>6.5084959529730091E-2</v>
      </c>
      <c r="Q19" s="94">
        <f>O19/'סכום נכסי הקרן'!$C$42</f>
        <v>1.1104099380579292E-3</v>
      </c>
      <c r="AQ19" s="130" t="s">
        <v>185</v>
      </c>
    </row>
    <row r="20" spans="2:43" s="130" customFormat="1">
      <c r="B20" s="151" t="s">
        <v>1775</v>
      </c>
      <c r="C20" s="96" t="s">
        <v>1685</v>
      </c>
      <c r="D20" s="83">
        <v>6024</v>
      </c>
      <c r="E20" s="83"/>
      <c r="F20" s="83" t="s">
        <v>1383</v>
      </c>
      <c r="G20" s="107">
        <v>43100</v>
      </c>
      <c r="H20" s="83"/>
      <c r="I20" s="93">
        <v>9.0499999999999989</v>
      </c>
      <c r="J20" s="96" t="s">
        <v>174</v>
      </c>
      <c r="K20" s="97">
        <v>2.0400000000000005E-2</v>
      </c>
      <c r="L20" s="97">
        <v>2.0400000000000005E-2</v>
      </c>
      <c r="M20" s="93">
        <v>3581857.1499999994</v>
      </c>
      <c r="N20" s="95">
        <v>107.02</v>
      </c>
      <c r="O20" s="93">
        <f>3833.30389-0.44</f>
        <v>3832.8638900000001</v>
      </c>
      <c r="P20" s="94">
        <f t="shared" si="0"/>
        <v>5.1860448456778216E-2</v>
      </c>
      <c r="Q20" s="94">
        <f>O20/'סכום נכסי הקרן'!$C$42</f>
        <v>8.8478748046609318E-4</v>
      </c>
      <c r="AQ20" s="130" t="s">
        <v>186</v>
      </c>
    </row>
    <row r="21" spans="2:43" s="130" customFormat="1">
      <c r="B21" s="151" t="s">
        <v>1775</v>
      </c>
      <c r="C21" s="96" t="s">
        <v>1685</v>
      </c>
      <c r="D21" s="83">
        <v>5209</v>
      </c>
      <c r="E21" s="83"/>
      <c r="F21" s="83" t="s">
        <v>1383</v>
      </c>
      <c r="G21" s="107">
        <v>42643</v>
      </c>
      <c r="H21" s="83"/>
      <c r="I21" s="93">
        <v>6.9899999999999993</v>
      </c>
      <c r="J21" s="96" t="s">
        <v>174</v>
      </c>
      <c r="K21" s="97">
        <v>2.2099999999999995E-2</v>
      </c>
      <c r="L21" s="97">
        <v>2.2099999999999995E-2</v>
      </c>
      <c r="M21" s="93">
        <v>130313.83999999998</v>
      </c>
      <c r="N21" s="95">
        <v>103.38</v>
      </c>
      <c r="O21" s="93">
        <v>134.71848</v>
      </c>
      <c r="P21" s="94">
        <f>O21/$O$10</f>
        <v>1.8228043021416831E-3</v>
      </c>
      <c r="Q21" s="94">
        <f>O21/'סכום נכסי הקרן'!$C$42</f>
        <v>3.1098736587649022E-5</v>
      </c>
      <c r="AQ21" s="130" t="s">
        <v>187</v>
      </c>
    </row>
    <row r="22" spans="2:43" s="130" customFormat="1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93"/>
      <c r="N22" s="95"/>
      <c r="O22" s="83"/>
      <c r="P22" s="94"/>
      <c r="Q22" s="83"/>
      <c r="AQ22" s="130" t="s">
        <v>30</v>
      </c>
    </row>
    <row r="23" spans="2:43" s="130" customFormat="1">
      <c r="B23" s="102" t="s">
        <v>40</v>
      </c>
      <c r="C23" s="81"/>
      <c r="D23" s="81"/>
      <c r="E23" s="81"/>
      <c r="F23" s="81"/>
      <c r="G23" s="81"/>
      <c r="H23" s="81"/>
      <c r="I23" s="90">
        <v>2.5646351580659297</v>
      </c>
      <c r="J23" s="81"/>
      <c r="K23" s="81"/>
      <c r="L23" s="104">
        <v>3.8725640668275559E-2</v>
      </c>
      <c r="M23" s="90"/>
      <c r="N23" s="92"/>
      <c r="O23" s="90">
        <f>SUM(O24:O64)</f>
        <v>31733.798619999994</v>
      </c>
      <c r="P23" s="91">
        <f t="shared" ref="P23:P64" si="1">O23/$O$10</f>
        <v>0.42937319844934263</v>
      </c>
      <c r="Q23" s="91">
        <f>O23/'סכום נכסי הקרן'!$C$42</f>
        <v>7.3255060791131248E-3</v>
      </c>
    </row>
    <row r="24" spans="2:43" s="130" customFormat="1">
      <c r="B24" s="86" t="s">
        <v>1776</v>
      </c>
      <c r="C24" s="96" t="s">
        <v>1685</v>
      </c>
      <c r="D24" s="83" t="s">
        <v>1686</v>
      </c>
      <c r="E24" s="83"/>
      <c r="F24" s="83" t="s">
        <v>1687</v>
      </c>
      <c r="G24" s="107">
        <v>43185</v>
      </c>
      <c r="H24" s="83" t="s">
        <v>1684</v>
      </c>
      <c r="I24" s="93">
        <v>1.4499999999999997</v>
      </c>
      <c r="J24" s="96" t="s">
        <v>173</v>
      </c>
      <c r="K24" s="97">
        <v>3.4861000000000003E-2</v>
      </c>
      <c r="L24" s="97">
        <v>3.7399999999999996E-2</v>
      </c>
      <c r="M24" s="93">
        <v>4857751.9999999991</v>
      </c>
      <c r="N24" s="95">
        <v>99.78</v>
      </c>
      <c r="O24" s="93">
        <v>17580.3037</v>
      </c>
      <c r="P24" s="94">
        <f t="shared" si="1"/>
        <v>0.23786976528622761</v>
      </c>
      <c r="Q24" s="94">
        <f>O24/'סכום נכסי הקרן'!$C$42</f>
        <v>4.0582794127217844E-3</v>
      </c>
    </row>
    <row r="25" spans="2:43" s="130" customFormat="1">
      <c r="B25" s="151" t="s">
        <v>1777</v>
      </c>
      <c r="C25" s="96" t="s">
        <v>1685</v>
      </c>
      <c r="D25" s="83" t="s">
        <v>1688</v>
      </c>
      <c r="E25" s="83"/>
      <c r="F25" s="83" t="s">
        <v>1687</v>
      </c>
      <c r="G25" s="107">
        <v>42723</v>
      </c>
      <c r="H25" s="83" t="s">
        <v>1684</v>
      </c>
      <c r="I25" s="93">
        <v>0.25999999999999995</v>
      </c>
      <c r="J25" s="96" t="s">
        <v>174</v>
      </c>
      <c r="K25" s="97">
        <v>2.0119999999999999E-2</v>
      </c>
      <c r="L25" s="97">
        <v>1.1899999999999999E-2</v>
      </c>
      <c r="M25" s="93">
        <v>502729.99999999994</v>
      </c>
      <c r="N25" s="95">
        <v>100.78</v>
      </c>
      <c r="O25" s="93">
        <v>506.65129999999994</v>
      </c>
      <c r="P25" s="94">
        <f t="shared" si="1"/>
        <v>6.8552300272811603E-3</v>
      </c>
      <c r="Q25" s="94">
        <f>O25/'סכום נכסי הקרן'!$C$42</f>
        <v>1.1695659957334687E-4</v>
      </c>
    </row>
    <row r="26" spans="2:43" s="130" customFormat="1">
      <c r="B26" s="86" t="s">
        <v>1778</v>
      </c>
      <c r="C26" s="96" t="s">
        <v>1689</v>
      </c>
      <c r="D26" s="83" t="s">
        <v>1690</v>
      </c>
      <c r="E26" s="83"/>
      <c r="F26" s="83" t="s">
        <v>528</v>
      </c>
      <c r="G26" s="107">
        <v>43011</v>
      </c>
      <c r="H26" s="83" t="s">
        <v>170</v>
      </c>
      <c r="I26" s="93">
        <v>9.67</v>
      </c>
      <c r="J26" s="96" t="s">
        <v>174</v>
      </c>
      <c r="K26" s="97">
        <v>3.9E-2</v>
      </c>
      <c r="L26" s="97">
        <v>3.6600000000000001E-2</v>
      </c>
      <c r="M26" s="93">
        <v>41071.279999999992</v>
      </c>
      <c r="N26" s="95">
        <v>104.08</v>
      </c>
      <c r="O26" s="93">
        <v>42.74698999999999</v>
      </c>
      <c r="P26" s="94">
        <f t="shared" si="1"/>
        <v>5.7838684993779242E-4</v>
      </c>
      <c r="Q26" s="94">
        <f>O26/'סכום נכסי הקרן'!$C$42</f>
        <v>9.8678175549847848E-6</v>
      </c>
    </row>
    <row r="27" spans="2:43" s="130" customFormat="1">
      <c r="B27" s="86" t="s">
        <v>1778</v>
      </c>
      <c r="C27" s="96" t="s">
        <v>1689</v>
      </c>
      <c r="D27" s="83" t="s">
        <v>1691</v>
      </c>
      <c r="E27" s="83"/>
      <c r="F27" s="83" t="s">
        <v>528</v>
      </c>
      <c r="G27" s="107">
        <v>43104</v>
      </c>
      <c r="H27" s="83" t="s">
        <v>170</v>
      </c>
      <c r="I27" s="93">
        <v>9.6800000000000015</v>
      </c>
      <c r="J27" s="96" t="s">
        <v>174</v>
      </c>
      <c r="K27" s="97">
        <v>3.8199999999999998E-2</v>
      </c>
      <c r="L27" s="97">
        <v>3.9400000000000011E-2</v>
      </c>
      <c r="M27" s="93">
        <v>73167.329999999987</v>
      </c>
      <c r="N27" s="95">
        <v>98.56</v>
      </c>
      <c r="O27" s="93">
        <v>72.113719999999986</v>
      </c>
      <c r="P27" s="94">
        <f t="shared" si="1"/>
        <v>9.7573249831382238E-4</v>
      </c>
      <c r="Q27" s="94">
        <f>O27/'סכום נכסי הקרן'!$C$42</f>
        <v>1.6646903844487233E-5</v>
      </c>
    </row>
    <row r="28" spans="2:43" s="130" customFormat="1">
      <c r="B28" s="86" t="s">
        <v>1778</v>
      </c>
      <c r="C28" s="96" t="s">
        <v>1689</v>
      </c>
      <c r="D28" s="83" t="s">
        <v>1692</v>
      </c>
      <c r="E28" s="83"/>
      <c r="F28" s="83" t="s">
        <v>528</v>
      </c>
      <c r="G28" s="107">
        <v>43194</v>
      </c>
      <c r="H28" s="83" t="s">
        <v>170</v>
      </c>
      <c r="I28" s="93">
        <v>9.7299999999999986</v>
      </c>
      <c r="J28" s="96" t="s">
        <v>174</v>
      </c>
      <c r="K28" s="97">
        <v>3.7900000000000003E-2</v>
      </c>
      <c r="L28" s="97">
        <v>3.5399999999999994E-2</v>
      </c>
      <c r="M28" s="93">
        <v>47252.98</v>
      </c>
      <c r="N28" s="95">
        <v>102.33</v>
      </c>
      <c r="O28" s="93">
        <v>48.353969999999997</v>
      </c>
      <c r="P28" s="94">
        <f t="shared" si="1"/>
        <v>6.5425192253972789E-4</v>
      </c>
      <c r="Q28" s="94">
        <f>O28/'סכום נכסי הקרן'!$C$42</f>
        <v>1.116214624747164E-5</v>
      </c>
    </row>
    <row r="29" spans="2:43" s="130" customFormat="1">
      <c r="B29" s="86" t="s">
        <v>1778</v>
      </c>
      <c r="C29" s="96" t="s">
        <v>1689</v>
      </c>
      <c r="D29" s="83" t="s">
        <v>1693</v>
      </c>
      <c r="E29" s="83"/>
      <c r="F29" s="83" t="s">
        <v>528</v>
      </c>
      <c r="G29" s="107">
        <v>43285</v>
      </c>
      <c r="H29" s="83" t="s">
        <v>170</v>
      </c>
      <c r="I29" s="93">
        <v>9.6999999999999993</v>
      </c>
      <c r="J29" s="96" t="s">
        <v>174</v>
      </c>
      <c r="K29" s="97">
        <v>4.0099999999999997E-2</v>
      </c>
      <c r="L29" s="97">
        <v>3.5500000000000004E-2</v>
      </c>
      <c r="M29" s="93">
        <v>62593.979999999989</v>
      </c>
      <c r="N29" s="95">
        <v>103.19</v>
      </c>
      <c r="O29" s="93">
        <v>64.59071999999999</v>
      </c>
      <c r="P29" s="94">
        <f t="shared" si="1"/>
        <v>8.7394277529280939E-4</v>
      </c>
      <c r="Q29" s="94">
        <f>O29/'סכום נכסי הקרן'!$C$42</f>
        <v>1.4910276506137786E-5</v>
      </c>
    </row>
    <row r="30" spans="2:43" s="130" customFormat="1">
      <c r="B30" s="86" t="s">
        <v>1778</v>
      </c>
      <c r="C30" s="96" t="s">
        <v>1689</v>
      </c>
      <c r="D30" s="83" t="s">
        <v>1694</v>
      </c>
      <c r="E30" s="83"/>
      <c r="F30" s="83" t="s">
        <v>528</v>
      </c>
      <c r="G30" s="107">
        <v>42935</v>
      </c>
      <c r="H30" s="83" t="s">
        <v>170</v>
      </c>
      <c r="I30" s="93">
        <v>11.19</v>
      </c>
      <c r="J30" s="96" t="s">
        <v>174</v>
      </c>
      <c r="K30" s="97">
        <v>4.0800000000000003E-2</v>
      </c>
      <c r="L30" s="97">
        <v>3.39E-2</v>
      </c>
      <c r="M30" s="93">
        <v>191268.23999999996</v>
      </c>
      <c r="N30" s="95">
        <v>107.27</v>
      </c>
      <c r="O30" s="93">
        <v>205.17343999999997</v>
      </c>
      <c r="P30" s="94">
        <f t="shared" si="1"/>
        <v>2.7760929986532542E-3</v>
      </c>
      <c r="Q30" s="94">
        <f>O30/'סכום נכסי הקרן'!$C$42</f>
        <v>4.7362728300837497E-5</v>
      </c>
    </row>
    <row r="31" spans="2:43" s="130" customFormat="1">
      <c r="B31" s="151" t="s">
        <v>1779</v>
      </c>
      <c r="C31" s="96" t="s">
        <v>1689</v>
      </c>
      <c r="D31" s="83" t="s">
        <v>1695</v>
      </c>
      <c r="E31" s="83"/>
      <c r="F31" s="83" t="s">
        <v>1696</v>
      </c>
      <c r="G31" s="107">
        <v>42680</v>
      </c>
      <c r="H31" s="83" t="s">
        <v>1684</v>
      </c>
      <c r="I31" s="93">
        <v>4.1999999999999993</v>
      </c>
      <c r="J31" s="96" t="s">
        <v>174</v>
      </c>
      <c r="K31" s="97">
        <v>2.3E-2</v>
      </c>
      <c r="L31" s="97">
        <v>2.2699999999999994E-2</v>
      </c>
      <c r="M31" s="93">
        <v>23190.06</v>
      </c>
      <c r="N31" s="95">
        <v>102.14</v>
      </c>
      <c r="O31" s="93">
        <v>23.686330000000002</v>
      </c>
      <c r="P31" s="94">
        <f t="shared" si="1"/>
        <v>3.2048716869391354E-4</v>
      </c>
      <c r="Q31" s="94">
        <f>O31/'סכום נכסי הקרן'!$C$42</f>
        <v>5.4678091483672372E-6</v>
      </c>
    </row>
    <row r="32" spans="2:43" s="130" customFormat="1">
      <c r="B32" s="151" t="s">
        <v>1779</v>
      </c>
      <c r="C32" s="96" t="s">
        <v>1689</v>
      </c>
      <c r="D32" s="83" t="s">
        <v>1697</v>
      </c>
      <c r="E32" s="83"/>
      <c r="F32" s="83" t="s">
        <v>1696</v>
      </c>
      <c r="G32" s="107">
        <v>42680</v>
      </c>
      <c r="H32" s="83" t="s">
        <v>1684</v>
      </c>
      <c r="I32" s="93">
        <v>3.01</v>
      </c>
      <c r="J32" s="96" t="s">
        <v>174</v>
      </c>
      <c r="K32" s="97">
        <v>2.2000000000000002E-2</v>
      </c>
      <c r="L32" s="97">
        <v>2.12E-2</v>
      </c>
      <c r="M32" s="93">
        <v>49424.849999999991</v>
      </c>
      <c r="N32" s="95">
        <v>100.37</v>
      </c>
      <c r="O32" s="93">
        <v>49.607719999999993</v>
      </c>
      <c r="P32" s="94">
        <f t="shared" si="1"/>
        <v>6.7121574883742747E-4</v>
      </c>
      <c r="Q32" s="94">
        <f>O32/'סכום נכסי הקרן'!$C$42</f>
        <v>1.1451564900330289E-5</v>
      </c>
    </row>
    <row r="33" spans="2:17" s="130" customFormat="1">
      <c r="B33" s="151" t="s">
        <v>1779</v>
      </c>
      <c r="C33" s="96" t="s">
        <v>1689</v>
      </c>
      <c r="D33" s="83" t="s">
        <v>1698</v>
      </c>
      <c r="E33" s="83"/>
      <c r="F33" s="83" t="s">
        <v>1696</v>
      </c>
      <c r="G33" s="107">
        <v>42680</v>
      </c>
      <c r="H33" s="83" t="s">
        <v>1684</v>
      </c>
      <c r="I33" s="93">
        <v>4.1399999999999997</v>
      </c>
      <c r="J33" s="96" t="s">
        <v>174</v>
      </c>
      <c r="K33" s="97">
        <v>3.3700000000000001E-2</v>
      </c>
      <c r="L33" s="97">
        <v>3.3299999999999989E-2</v>
      </c>
      <c r="M33" s="93">
        <v>11764.569999999998</v>
      </c>
      <c r="N33" s="95">
        <v>100.48</v>
      </c>
      <c r="O33" s="93">
        <v>11.82104</v>
      </c>
      <c r="P33" s="94">
        <f t="shared" si="1"/>
        <v>1.5994422270640911E-4</v>
      </c>
      <c r="Q33" s="94">
        <f>O33/'סכום נכסי הקרן'!$C$42</f>
        <v>2.7287971861919955E-6</v>
      </c>
    </row>
    <row r="34" spans="2:17" s="130" customFormat="1">
      <c r="B34" s="151" t="s">
        <v>1779</v>
      </c>
      <c r="C34" s="96" t="s">
        <v>1689</v>
      </c>
      <c r="D34" s="83" t="s">
        <v>1699</v>
      </c>
      <c r="E34" s="83"/>
      <c r="F34" s="83" t="s">
        <v>1696</v>
      </c>
      <c r="G34" s="107">
        <v>42717</v>
      </c>
      <c r="H34" s="83" t="s">
        <v>1684</v>
      </c>
      <c r="I34" s="93">
        <v>3.7300000000000004</v>
      </c>
      <c r="J34" s="96" t="s">
        <v>174</v>
      </c>
      <c r="K34" s="97">
        <v>3.85E-2</v>
      </c>
      <c r="L34" s="97">
        <v>3.9000000000000007E-2</v>
      </c>
      <c r="M34" s="93">
        <v>3238.4699999999993</v>
      </c>
      <c r="N34" s="95">
        <v>100.19</v>
      </c>
      <c r="O34" s="93">
        <v>3.244629999999999</v>
      </c>
      <c r="P34" s="94">
        <f t="shared" si="1"/>
        <v>4.3901367673224696E-5</v>
      </c>
      <c r="Q34" s="94">
        <f>O34/'סכום נכסי הקרן'!$C$42</f>
        <v>7.4899816041855291E-7</v>
      </c>
    </row>
    <row r="35" spans="2:17" s="130" customFormat="1">
      <c r="B35" s="151" t="s">
        <v>1779</v>
      </c>
      <c r="C35" s="96" t="s">
        <v>1689</v>
      </c>
      <c r="D35" s="83" t="s">
        <v>1700</v>
      </c>
      <c r="E35" s="83"/>
      <c r="F35" s="83" t="s">
        <v>1696</v>
      </c>
      <c r="G35" s="107">
        <v>42710</v>
      </c>
      <c r="H35" s="83" t="s">
        <v>1684</v>
      </c>
      <c r="I35" s="93">
        <v>3.7299999999999995</v>
      </c>
      <c r="J35" s="96" t="s">
        <v>174</v>
      </c>
      <c r="K35" s="97">
        <v>3.8399999999999997E-2</v>
      </c>
      <c r="L35" s="97">
        <v>3.8899999999999997E-2</v>
      </c>
      <c r="M35" s="93">
        <v>9681.989999999998</v>
      </c>
      <c r="N35" s="95">
        <v>100.2</v>
      </c>
      <c r="O35" s="93">
        <v>9.7013499999999979</v>
      </c>
      <c r="P35" s="94">
        <f t="shared" si="1"/>
        <v>1.3126382153793759E-4</v>
      </c>
      <c r="Q35" s="94">
        <f>O35/'סכום נכסי הקרן'!$C$42</f>
        <v>2.2394828697190525E-6</v>
      </c>
    </row>
    <row r="36" spans="2:17" s="130" customFormat="1">
      <c r="B36" s="151" t="s">
        <v>1779</v>
      </c>
      <c r="C36" s="96" t="s">
        <v>1689</v>
      </c>
      <c r="D36" s="83" t="s">
        <v>1701</v>
      </c>
      <c r="E36" s="83"/>
      <c r="F36" s="83" t="s">
        <v>1696</v>
      </c>
      <c r="G36" s="107">
        <v>42680</v>
      </c>
      <c r="H36" s="83" t="s">
        <v>1684</v>
      </c>
      <c r="I36" s="93">
        <v>5.1000000000000005</v>
      </c>
      <c r="J36" s="96" t="s">
        <v>174</v>
      </c>
      <c r="K36" s="97">
        <v>3.6699999999999997E-2</v>
      </c>
      <c r="L36" s="97">
        <v>3.6600000000000001E-2</v>
      </c>
      <c r="M36" s="93">
        <v>38528.549999999996</v>
      </c>
      <c r="N36" s="95">
        <v>100.49</v>
      </c>
      <c r="O36" s="93">
        <v>38.717339999999986</v>
      </c>
      <c r="P36" s="94">
        <f t="shared" si="1"/>
        <v>5.2386379299619655E-4</v>
      </c>
      <c r="Q36" s="94">
        <f>O36/'סכום נכסי הקרן'!$C$42</f>
        <v>8.9376034975635607E-6</v>
      </c>
    </row>
    <row r="37" spans="2:17" s="130" customFormat="1">
      <c r="B37" s="151" t="s">
        <v>1779</v>
      </c>
      <c r="C37" s="96" t="s">
        <v>1689</v>
      </c>
      <c r="D37" s="83" t="s">
        <v>1702</v>
      </c>
      <c r="E37" s="83"/>
      <c r="F37" s="83" t="s">
        <v>1696</v>
      </c>
      <c r="G37" s="107">
        <v>42680</v>
      </c>
      <c r="H37" s="83" t="s">
        <v>1684</v>
      </c>
      <c r="I37" s="93">
        <v>2.98</v>
      </c>
      <c r="J37" s="96" t="s">
        <v>174</v>
      </c>
      <c r="K37" s="97">
        <v>3.1800000000000002E-2</v>
      </c>
      <c r="L37" s="97">
        <v>3.15E-2</v>
      </c>
      <c r="M37" s="93">
        <v>50111.209999999992</v>
      </c>
      <c r="N37" s="95">
        <v>100.35</v>
      </c>
      <c r="O37" s="93">
        <v>50.286599999999993</v>
      </c>
      <c r="P37" s="94">
        <f t="shared" si="1"/>
        <v>6.8040131405934761E-4</v>
      </c>
      <c r="Q37" s="94">
        <f>O37/'סכום נכסי הקרן'!$C$42</f>
        <v>1.1608279185516873E-5</v>
      </c>
    </row>
    <row r="38" spans="2:17" s="130" customFormat="1">
      <c r="B38" s="151" t="s">
        <v>1780</v>
      </c>
      <c r="C38" s="96" t="s">
        <v>1685</v>
      </c>
      <c r="D38" s="83" t="s">
        <v>1703</v>
      </c>
      <c r="E38" s="83"/>
      <c r="F38" s="83" t="s">
        <v>1696</v>
      </c>
      <c r="G38" s="107">
        <v>42884</v>
      </c>
      <c r="H38" s="83" t="s">
        <v>1684</v>
      </c>
      <c r="I38" s="93">
        <v>1.3899999999999997</v>
      </c>
      <c r="J38" s="96" t="s">
        <v>174</v>
      </c>
      <c r="K38" s="97">
        <v>2.2099999999999998E-2</v>
      </c>
      <c r="L38" s="97">
        <v>2.0299999999999995E-2</v>
      </c>
      <c r="M38" s="93">
        <v>43203.349999999991</v>
      </c>
      <c r="N38" s="95">
        <v>100.46</v>
      </c>
      <c r="O38" s="93">
        <v>43.402080000000005</v>
      </c>
      <c r="P38" s="94">
        <f t="shared" si="1"/>
        <v>5.8725052528723243E-4</v>
      </c>
      <c r="Q38" s="94">
        <f>O38/'סכום נכסי הקרן'!$C$42</f>
        <v>1.0019040099591904E-5</v>
      </c>
    </row>
    <row r="39" spans="2:17" s="130" customFormat="1">
      <c r="B39" s="151" t="s">
        <v>1780</v>
      </c>
      <c r="C39" s="96" t="s">
        <v>1685</v>
      </c>
      <c r="D39" s="83" t="s">
        <v>1704</v>
      </c>
      <c r="E39" s="83"/>
      <c r="F39" s="83" t="s">
        <v>1696</v>
      </c>
      <c r="G39" s="107">
        <v>43006</v>
      </c>
      <c r="H39" s="83" t="s">
        <v>1684</v>
      </c>
      <c r="I39" s="93">
        <v>1.5899999999999999</v>
      </c>
      <c r="J39" s="96" t="s">
        <v>174</v>
      </c>
      <c r="K39" s="97">
        <v>2.0799999999999999E-2</v>
      </c>
      <c r="L39" s="97">
        <v>2.2599999999999999E-2</v>
      </c>
      <c r="M39" s="93">
        <v>47130.929999999993</v>
      </c>
      <c r="N39" s="95">
        <v>99.75</v>
      </c>
      <c r="O39" s="93">
        <v>47.013099999999994</v>
      </c>
      <c r="P39" s="94">
        <f t="shared" si="1"/>
        <v>6.3610932172792592E-4</v>
      </c>
      <c r="Q39" s="94">
        <f>O39/'סכום נכסי הקרן'!$C$42</f>
        <v>1.0852616605151736E-5</v>
      </c>
    </row>
    <row r="40" spans="2:17" s="130" customFormat="1">
      <c r="B40" s="151" t="s">
        <v>1780</v>
      </c>
      <c r="C40" s="96" t="s">
        <v>1685</v>
      </c>
      <c r="D40" s="83" t="s">
        <v>1705</v>
      </c>
      <c r="E40" s="83"/>
      <c r="F40" s="83" t="s">
        <v>1696</v>
      </c>
      <c r="G40" s="107">
        <v>43321</v>
      </c>
      <c r="H40" s="83" t="s">
        <v>1684</v>
      </c>
      <c r="I40" s="93">
        <v>1.92</v>
      </c>
      <c r="J40" s="96" t="s">
        <v>174</v>
      </c>
      <c r="K40" s="97">
        <v>2.4E-2</v>
      </c>
      <c r="L40" s="97">
        <v>2.1999999999999999E-2</v>
      </c>
      <c r="M40" s="93">
        <v>1993918.7099999997</v>
      </c>
      <c r="N40" s="95">
        <v>100.77</v>
      </c>
      <c r="O40" s="93">
        <v>2009.2719499999998</v>
      </c>
      <c r="P40" s="94">
        <f t="shared" si="1"/>
        <v>2.7186393096423064E-2</v>
      </c>
      <c r="Q40" s="94">
        <f>O40/'סכום נכסי הקרן'!$C$42</f>
        <v>4.6382514934849246E-4</v>
      </c>
    </row>
    <row r="41" spans="2:17" s="130" customFormat="1">
      <c r="B41" s="151" t="s">
        <v>1780</v>
      </c>
      <c r="C41" s="96" t="s">
        <v>1685</v>
      </c>
      <c r="D41" s="83" t="s">
        <v>1706</v>
      </c>
      <c r="E41" s="83"/>
      <c r="F41" s="83" t="s">
        <v>1696</v>
      </c>
      <c r="G41" s="107">
        <v>43343</v>
      </c>
      <c r="H41" s="83" t="s">
        <v>1684</v>
      </c>
      <c r="I41" s="93">
        <v>1.9800000000000002</v>
      </c>
      <c r="J41" s="96" t="s">
        <v>174</v>
      </c>
      <c r="K41" s="97">
        <v>2.3789999999999999E-2</v>
      </c>
      <c r="L41" s="97">
        <v>2.2800000000000001E-2</v>
      </c>
      <c r="M41" s="93">
        <v>1993918.7099999997</v>
      </c>
      <c r="N41" s="95">
        <v>100.42</v>
      </c>
      <c r="O41" s="93">
        <v>2002.2932099999998</v>
      </c>
      <c r="P41" s="94">
        <f t="shared" si="1"/>
        <v>2.7091967466802477E-2</v>
      </c>
      <c r="Q41" s="94">
        <f>O41/'סכום נכסי הקרן'!$C$42</f>
        <v>4.6221416029210101E-4</v>
      </c>
    </row>
    <row r="42" spans="2:17" s="130" customFormat="1">
      <c r="B42" s="151" t="s">
        <v>1780</v>
      </c>
      <c r="C42" s="96" t="s">
        <v>1685</v>
      </c>
      <c r="D42" s="83" t="s">
        <v>1707</v>
      </c>
      <c r="E42" s="83"/>
      <c r="F42" s="83" t="s">
        <v>1696</v>
      </c>
      <c r="G42" s="107">
        <v>42828</v>
      </c>
      <c r="H42" s="83" t="s">
        <v>1684</v>
      </c>
      <c r="I42" s="93">
        <v>1.23</v>
      </c>
      <c r="J42" s="96" t="s">
        <v>174</v>
      </c>
      <c r="K42" s="97">
        <v>2.2700000000000001E-2</v>
      </c>
      <c r="L42" s="97">
        <v>1.9599999999999999E-2</v>
      </c>
      <c r="M42" s="93">
        <v>43203.349999999991</v>
      </c>
      <c r="N42" s="95">
        <v>100.96</v>
      </c>
      <c r="O42" s="93">
        <v>43.618099999999991</v>
      </c>
      <c r="P42" s="94">
        <f t="shared" si="1"/>
        <v>5.9017337733654758E-4</v>
      </c>
      <c r="Q42" s="94">
        <f>O42/'סכום נכסי הקרן'!$C$42</f>
        <v>1.0068906673781752E-5</v>
      </c>
    </row>
    <row r="43" spans="2:17" s="130" customFormat="1">
      <c r="B43" s="151" t="s">
        <v>1780</v>
      </c>
      <c r="C43" s="96" t="s">
        <v>1685</v>
      </c>
      <c r="D43" s="83" t="s">
        <v>1708</v>
      </c>
      <c r="E43" s="83"/>
      <c r="F43" s="83" t="s">
        <v>1696</v>
      </c>
      <c r="G43" s="107">
        <v>42859</v>
      </c>
      <c r="H43" s="83" t="s">
        <v>1684</v>
      </c>
      <c r="I43" s="93">
        <v>1.3199999999999996</v>
      </c>
      <c r="J43" s="96" t="s">
        <v>174</v>
      </c>
      <c r="K43" s="97">
        <v>2.2799999999999997E-2</v>
      </c>
      <c r="L43" s="97">
        <v>1.9799999999999995E-2</v>
      </c>
      <c r="M43" s="93">
        <v>43203.349999999991</v>
      </c>
      <c r="N43" s="95">
        <v>100.77</v>
      </c>
      <c r="O43" s="93">
        <v>43.536010000000005</v>
      </c>
      <c r="P43" s="94">
        <f t="shared" si="1"/>
        <v>5.8906266108468082E-4</v>
      </c>
      <c r="Q43" s="94">
        <f>O43/'סכום נכסי הקרן'!$C$42</f>
        <v>1.0049956821567864E-5</v>
      </c>
    </row>
    <row r="44" spans="2:17" s="130" customFormat="1">
      <c r="B44" s="151" t="s">
        <v>1781</v>
      </c>
      <c r="C44" s="96" t="s">
        <v>1685</v>
      </c>
      <c r="D44" s="83" t="s">
        <v>1709</v>
      </c>
      <c r="E44" s="83"/>
      <c r="F44" s="83" t="s">
        <v>528</v>
      </c>
      <c r="G44" s="107">
        <v>42759</v>
      </c>
      <c r="H44" s="83" t="s">
        <v>330</v>
      </c>
      <c r="I44" s="93">
        <v>4.6100000000000003</v>
      </c>
      <c r="J44" s="96" t="s">
        <v>174</v>
      </c>
      <c r="K44" s="97">
        <v>2.4E-2</v>
      </c>
      <c r="L44" s="97">
        <v>1.21E-2</v>
      </c>
      <c r="M44" s="93">
        <v>232280.25999999995</v>
      </c>
      <c r="N44" s="95">
        <v>106.04</v>
      </c>
      <c r="O44" s="93">
        <v>246.30997999999994</v>
      </c>
      <c r="P44" s="94">
        <f t="shared" si="1"/>
        <v>3.332689703776585E-3</v>
      </c>
      <c r="Q44" s="94">
        <f>O44/'סכום נכסי הקרן'!$C$42</f>
        <v>5.6858785720630882E-5</v>
      </c>
    </row>
    <row r="45" spans="2:17" s="130" customFormat="1">
      <c r="B45" s="151" t="s">
        <v>1781</v>
      </c>
      <c r="C45" s="96" t="s">
        <v>1685</v>
      </c>
      <c r="D45" s="83" t="s">
        <v>1710</v>
      </c>
      <c r="E45" s="83"/>
      <c r="F45" s="83" t="s">
        <v>528</v>
      </c>
      <c r="G45" s="107">
        <v>42759</v>
      </c>
      <c r="H45" s="83" t="s">
        <v>330</v>
      </c>
      <c r="I45" s="93">
        <v>4.42</v>
      </c>
      <c r="J45" s="96" t="s">
        <v>174</v>
      </c>
      <c r="K45" s="97">
        <v>3.8800000000000001E-2</v>
      </c>
      <c r="L45" s="97">
        <v>3.0500000000000003E-2</v>
      </c>
      <c r="M45" s="93">
        <v>232280.25999999995</v>
      </c>
      <c r="N45" s="95">
        <v>104.48</v>
      </c>
      <c r="O45" s="93">
        <v>242.68641999999994</v>
      </c>
      <c r="P45" s="94">
        <f t="shared" si="1"/>
        <v>3.2836612352467403E-3</v>
      </c>
      <c r="Q45" s="94">
        <f>O45/'סכום נכסי הקרן'!$C$42</f>
        <v>5.6022314451436474E-5</v>
      </c>
    </row>
    <row r="46" spans="2:17" s="130" customFormat="1">
      <c r="B46" s="86" t="s">
        <v>1782</v>
      </c>
      <c r="C46" s="96" t="s">
        <v>1689</v>
      </c>
      <c r="D46" s="83" t="s">
        <v>1711</v>
      </c>
      <c r="E46" s="83"/>
      <c r="F46" s="83" t="s">
        <v>1712</v>
      </c>
      <c r="G46" s="107">
        <v>43093</v>
      </c>
      <c r="H46" s="83" t="s">
        <v>1684</v>
      </c>
      <c r="I46" s="93">
        <v>4.5600000000000005</v>
      </c>
      <c r="J46" s="96" t="s">
        <v>174</v>
      </c>
      <c r="K46" s="97">
        <v>2.6089999999999999E-2</v>
      </c>
      <c r="L46" s="97">
        <v>2.7699999999999999E-2</v>
      </c>
      <c r="M46" s="93">
        <v>253230.99999999997</v>
      </c>
      <c r="N46" s="95">
        <v>102.35</v>
      </c>
      <c r="O46" s="93">
        <v>259.18194</v>
      </c>
      <c r="P46" s="94">
        <f t="shared" si="1"/>
        <v>3.5068533676257895E-3</v>
      </c>
      <c r="Q46" s="94">
        <f>O46/'סכום נכסי הקרן'!$C$42</f>
        <v>5.9830179796683077E-5</v>
      </c>
    </row>
    <row r="47" spans="2:17" s="130" customFormat="1">
      <c r="B47" s="86" t="s">
        <v>1782</v>
      </c>
      <c r="C47" s="96" t="s">
        <v>1689</v>
      </c>
      <c r="D47" s="83" t="s">
        <v>1713</v>
      </c>
      <c r="E47" s="83"/>
      <c r="F47" s="83" t="s">
        <v>1712</v>
      </c>
      <c r="G47" s="107">
        <v>43363</v>
      </c>
      <c r="H47" s="83" t="s">
        <v>1684</v>
      </c>
      <c r="I47" s="93">
        <v>4.6500000000000004</v>
      </c>
      <c r="J47" s="96" t="s">
        <v>174</v>
      </c>
      <c r="K47" s="97">
        <v>2.6849999999999999E-2</v>
      </c>
      <c r="L47" s="97">
        <v>2.3899999999999998E-2</v>
      </c>
      <c r="M47" s="93">
        <v>354523.4</v>
      </c>
      <c r="N47" s="95">
        <v>101.41</v>
      </c>
      <c r="O47" s="93">
        <v>359.5221699999999</v>
      </c>
      <c r="P47" s="94">
        <f t="shared" si="1"/>
        <v>4.8645038022349521E-3</v>
      </c>
      <c r="Q47" s="94">
        <f>O47/'סכום נכסי הקרן'!$C$42</f>
        <v>8.299295881492998E-5</v>
      </c>
    </row>
    <row r="48" spans="2:17" s="130" customFormat="1">
      <c r="B48" s="151" t="s">
        <v>1783</v>
      </c>
      <c r="C48" s="96" t="s">
        <v>1689</v>
      </c>
      <c r="D48" s="83" t="s">
        <v>1714</v>
      </c>
      <c r="E48" s="83"/>
      <c r="F48" s="83" t="s">
        <v>555</v>
      </c>
      <c r="G48" s="107">
        <v>43301</v>
      </c>
      <c r="H48" s="83" t="s">
        <v>330</v>
      </c>
      <c r="I48" s="93">
        <v>2.21</v>
      </c>
      <c r="J48" s="96" t="s">
        <v>173</v>
      </c>
      <c r="K48" s="97">
        <v>6.0975000000000001E-2</v>
      </c>
      <c r="L48" s="97">
        <v>6.7000000000000004E-2</v>
      </c>
      <c r="M48" s="93">
        <v>886205.83999999985</v>
      </c>
      <c r="N48" s="95">
        <v>101.17</v>
      </c>
      <c r="O48" s="93">
        <v>3251.8754199999994</v>
      </c>
      <c r="P48" s="94">
        <f t="shared" si="1"/>
        <v>4.3999401608486019E-2</v>
      </c>
      <c r="Q48" s="94">
        <f>O48/'סכום נכסי הקרן'!$C$42</f>
        <v>7.5067071052487022E-4</v>
      </c>
    </row>
    <row r="49" spans="2:17" s="130" customFormat="1">
      <c r="B49" s="151" t="s">
        <v>1783</v>
      </c>
      <c r="C49" s="96" t="s">
        <v>1689</v>
      </c>
      <c r="D49" s="83" t="s">
        <v>1715</v>
      </c>
      <c r="E49" s="83"/>
      <c r="F49" s="83" t="s">
        <v>555</v>
      </c>
      <c r="G49" s="107">
        <v>43301</v>
      </c>
      <c r="H49" s="83" t="s">
        <v>330</v>
      </c>
      <c r="I49" s="93">
        <v>2.21</v>
      </c>
      <c r="J49" s="96" t="s">
        <v>173</v>
      </c>
      <c r="K49" s="97">
        <v>6.0975000000000001E-2</v>
      </c>
      <c r="L49" s="97">
        <v>6.7000000000000004E-2</v>
      </c>
      <c r="M49" s="93">
        <v>199493.37999999998</v>
      </c>
      <c r="N49" s="95">
        <v>101.17</v>
      </c>
      <c r="O49" s="93">
        <v>732.02814999999987</v>
      </c>
      <c r="P49" s="94">
        <f t="shared" si="1"/>
        <v>9.9046846513471433E-3</v>
      </c>
      <c r="Q49" s="94">
        <f>O49/'סכום נכסי הקרן'!$C$42</f>
        <v>1.6898313142780429E-4</v>
      </c>
    </row>
    <row r="50" spans="2:17" s="130" customFormat="1">
      <c r="B50" s="151" t="s">
        <v>1783</v>
      </c>
      <c r="C50" s="96" t="s">
        <v>1689</v>
      </c>
      <c r="D50" s="83" t="s">
        <v>1716</v>
      </c>
      <c r="E50" s="83"/>
      <c r="F50" s="83" t="s">
        <v>555</v>
      </c>
      <c r="G50" s="107">
        <v>43301</v>
      </c>
      <c r="H50" s="83" t="s">
        <v>330</v>
      </c>
      <c r="I50" s="93">
        <v>2.21</v>
      </c>
      <c r="J50" s="96" t="s">
        <v>173</v>
      </c>
      <c r="K50" s="97">
        <v>6.0975000000000001E-2</v>
      </c>
      <c r="L50" s="97">
        <v>6.6700000000000009E-2</v>
      </c>
      <c r="M50" s="93">
        <v>141285.83999999997</v>
      </c>
      <c r="N50" s="95">
        <v>101.22</v>
      </c>
      <c r="O50" s="93">
        <v>518.69551999999987</v>
      </c>
      <c r="P50" s="94">
        <f t="shared" si="1"/>
        <v>7.0181939801994293E-3</v>
      </c>
      <c r="Q50" s="94">
        <f>O50/'סכום נכסי הקרן'!$C$42</f>
        <v>1.1973691616527763E-4</v>
      </c>
    </row>
    <row r="51" spans="2:17" s="130" customFormat="1">
      <c r="B51" s="151" t="s">
        <v>1783</v>
      </c>
      <c r="C51" s="96" t="s">
        <v>1689</v>
      </c>
      <c r="D51" s="83" t="s">
        <v>1717</v>
      </c>
      <c r="E51" s="83"/>
      <c r="F51" s="83" t="s">
        <v>555</v>
      </c>
      <c r="G51" s="107">
        <v>43340</v>
      </c>
      <c r="H51" s="83" t="s">
        <v>330</v>
      </c>
      <c r="I51" s="93">
        <v>2.23</v>
      </c>
      <c r="J51" s="96" t="s">
        <v>173</v>
      </c>
      <c r="K51" s="97">
        <v>6.0975000000000001E-2</v>
      </c>
      <c r="L51" s="97">
        <v>6.6799999999999998E-2</v>
      </c>
      <c r="M51" s="93">
        <v>82559.089999999982</v>
      </c>
      <c r="N51" s="95">
        <v>100.54</v>
      </c>
      <c r="O51" s="93">
        <v>301.05879999999996</v>
      </c>
      <c r="P51" s="94">
        <f t="shared" si="1"/>
        <v>4.0734669500250634E-3</v>
      </c>
      <c r="Q51" s="94">
        <f>O51/'סכום נכסי הקרן'!$C$42</f>
        <v>6.9497134458418089E-5</v>
      </c>
    </row>
    <row r="52" spans="2:17" s="130" customFormat="1">
      <c r="B52" s="151" t="s">
        <v>1783</v>
      </c>
      <c r="C52" s="96" t="s">
        <v>1689</v>
      </c>
      <c r="D52" s="83" t="s">
        <v>1718</v>
      </c>
      <c r="E52" s="83"/>
      <c r="F52" s="83" t="s">
        <v>555</v>
      </c>
      <c r="G52" s="107">
        <v>43360</v>
      </c>
      <c r="H52" s="83" t="s">
        <v>330</v>
      </c>
      <c r="I52" s="93">
        <v>2.23</v>
      </c>
      <c r="J52" s="96" t="s">
        <v>173</v>
      </c>
      <c r="K52" s="97">
        <v>6.0975000000000001E-2</v>
      </c>
      <c r="L52" s="97">
        <v>6.6699999999999995E-2</v>
      </c>
      <c r="M52" s="93">
        <v>54348.649999999994</v>
      </c>
      <c r="N52" s="95">
        <v>100.22</v>
      </c>
      <c r="O52" s="93">
        <v>197.55623999999997</v>
      </c>
      <c r="P52" s="94">
        <f t="shared" si="1"/>
        <v>2.6730287053931636E-3</v>
      </c>
      <c r="Q52" s="94">
        <f>O52/'סכום נכסי הקרן'!$C$42</f>
        <v>4.5604355608869478E-5</v>
      </c>
    </row>
    <row r="53" spans="2:17" s="130" customFormat="1">
      <c r="B53" s="152" t="s">
        <v>1784</v>
      </c>
      <c r="C53" s="96" t="s">
        <v>1685</v>
      </c>
      <c r="D53" s="83" t="s">
        <v>1719</v>
      </c>
      <c r="E53" s="83"/>
      <c r="F53" s="83" t="s">
        <v>1712</v>
      </c>
      <c r="G53" s="107">
        <v>42978</v>
      </c>
      <c r="H53" s="83" t="s">
        <v>1684</v>
      </c>
      <c r="I53" s="93">
        <v>3.51</v>
      </c>
      <c r="J53" s="96" t="s">
        <v>174</v>
      </c>
      <c r="K53" s="97">
        <v>2.3E-2</v>
      </c>
      <c r="L53" s="97">
        <v>2.1099999999999997E-2</v>
      </c>
      <c r="M53" s="93">
        <v>108871.48999999998</v>
      </c>
      <c r="N53" s="95">
        <v>100.87</v>
      </c>
      <c r="O53" s="93">
        <v>109.81866999999998</v>
      </c>
      <c r="P53" s="94">
        <f t="shared" si="1"/>
        <v>1.4858981791620405E-3</v>
      </c>
      <c r="Q53" s="94">
        <f>O53/'סכום נכסי הקרן'!$C$42</f>
        <v>2.5350804809673874E-5</v>
      </c>
    </row>
    <row r="54" spans="2:17" s="130" customFormat="1">
      <c r="B54" s="152" t="s">
        <v>1784</v>
      </c>
      <c r="C54" s="96" t="s">
        <v>1685</v>
      </c>
      <c r="D54" s="83" t="s">
        <v>1720</v>
      </c>
      <c r="E54" s="83"/>
      <c r="F54" s="83" t="s">
        <v>1712</v>
      </c>
      <c r="G54" s="107">
        <v>42978</v>
      </c>
      <c r="H54" s="83" t="s">
        <v>1684</v>
      </c>
      <c r="I54" s="93">
        <v>3.4499999999999997</v>
      </c>
      <c r="J54" s="96" t="s">
        <v>174</v>
      </c>
      <c r="K54" s="97">
        <v>2.76E-2</v>
      </c>
      <c r="L54" s="97">
        <v>3.1300000000000001E-2</v>
      </c>
      <c r="M54" s="93">
        <v>254033.48999999996</v>
      </c>
      <c r="N54" s="95">
        <v>99.02</v>
      </c>
      <c r="O54" s="93">
        <v>251.54394999999997</v>
      </c>
      <c r="P54" s="94">
        <f t="shared" si="1"/>
        <v>3.4035077759021061E-3</v>
      </c>
      <c r="Q54" s="94">
        <f>O54/'סכום נכסי הקרן'!$C$42</f>
        <v>5.8067007891320889E-5</v>
      </c>
    </row>
    <row r="55" spans="2:17" s="130" customFormat="1">
      <c r="B55" s="86" t="s">
        <v>1785</v>
      </c>
      <c r="C55" s="96" t="s">
        <v>1689</v>
      </c>
      <c r="D55" s="83" t="s">
        <v>1721</v>
      </c>
      <c r="E55" s="83"/>
      <c r="F55" s="83" t="s">
        <v>555</v>
      </c>
      <c r="G55" s="107">
        <v>43227</v>
      </c>
      <c r="H55" s="83" t="s">
        <v>170</v>
      </c>
      <c r="I55" s="93">
        <v>0.1</v>
      </c>
      <c r="J55" s="96" t="s">
        <v>174</v>
      </c>
      <c r="K55" s="97">
        <v>2.6000000000000002E-2</v>
      </c>
      <c r="L55" s="97">
        <v>2.4699999999999996E-2</v>
      </c>
      <c r="M55" s="93">
        <v>2004.9099999999996</v>
      </c>
      <c r="N55" s="95">
        <v>100.18</v>
      </c>
      <c r="O55" s="93">
        <v>2.0085199999999999</v>
      </c>
      <c r="P55" s="94">
        <f t="shared" si="1"/>
        <v>2.7176218859785332E-5</v>
      </c>
      <c r="Q55" s="94">
        <f>O55/'סכום נכסי הקרן'!$C$42</f>
        <v>4.6365156740949577E-7</v>
      </c>
    </row>
    <row r="56" spans="2:17" s="130" customFormat="1">
      <c r="B56" s="86" t="s">
        <v>1785</v>
      </c>
      <c r="C56" s="96" t="s">
        <v>1689</v>
      </c>
      <c r="D56" s="83" t="s">
        <v>1722</v>
      </c>
      <c r="E56" s="83"/>
      <c r="F56" s="83" t="s">
        <v>555</v>
      </c>
      <c r="G56" s="107">
        <v>43279</v>
      </c>
      <c r="H56" s="83" t="s">
        <v>170</v>
      </c>
      <c r="I56" s="93">
        <v>0.08</v>
      </c>
      <c r="J56" s="96" t="s">
        <v>174</v>
      </c>
      <c r="K56" s="97">
        <v>2.6000000000000002E-2</v>
      </c>
      <c r="L56" s="97">
        <v>2.5600000000000001E-2</v>
      </c>
      <c r="M56" s="93">
        <v>8664.409999999998</v>
      </c>
      <c r="N56" s="95">
        <v>100.24</v>
      </c>
      <c r="O56" s="93">
        <v>8.6852099999999979</v>
      </c>
      <c r="P56" s="94">
        <f t="shared" si="1"/>
        <v>1.1751497012884916E-4</v>
      </c>
      <c r="Q56" s="94">
        <f>O56/'סכום נכסי הקרן'!$C$42</f>
        <v>2.0049146783604974E-6</v>
      </c>
    </row>
    <row r="57" spans="2:17" s="130" customFormat="1">
      <c r="B57" s="86" t="s">
        <v>1785</v>
      </c>
      <c r="C57" s="96" t="s">
        <v>1689</v>
      </c>
      <c r="D57" s="83" t="s">
        <v>1723</v>
      </c>
      <c r="E57" s="83"/>
      <c r="F57" s="83" t="s">
        <v>555</v>
      </c>
      <c r="G57" s="107">
        <v>43321</v>
      </c>
      <c r="H57" s="83" t="s">
        <v>170</v>
      </c>
      <c r="I57" s="93">
        <v>0.03</v>
      </c>
      <c r="J57" s="96" t="s">
        <v>174</v>
      </c>
      <c r="K57" s="97">
        <v>2.6000000000000002E-2</v>
      </c>
      <c r="L57" s="153">
        <v>2.6800000000000001E-2</v>
      </c>
      <c r="M57" s="93">
        <v>38251.730000000003</v>
      </c>
      <c r="N57" s="95">
        <v>100.36</v>
      </c>
      <c r="O57" s="93">
        <v>38.38942999999999</v>
      </c>
      <c r="P57" s="94">
        <f t="shared" si="1"/>
        <v>5.1942701670006205E-4</v>
      </c>
      <c r="Q57" s="94">
        <f>O57/'סכום נכסי הקרן'!$C$42</f>
        <v>8.8619079677857912E-6</v>
      </c>
    </row>
    <row r="58" spans="2:17" s="130" customFormat="1">
      <c r="B58" s="86" t="s">
        <v>1785</v>
      </c>
      <c r="C58" s="96" t="s">
        <v>1689</v>
      </c>
      <c r="D58" s="83" t="s">
        <v>1724</v>
      </c>
      <c r="E58" s="83"/>
      <c r="F58" s="83" t="s">
        <v>555</v>
      </c>
      <c r="G58" s="107">
        <v>43138</v>
      </c>
      <c r="H58" s="83" t="s">
        <v>170</v>
      </c>
      <c r="I58" s="93">
        <v>0.02</v>
      </c>
      <c r="J58" s="96" t="s">
        <v>174</v>
      </c>
      <c r="K58" s="97">
        <v>2.6000000000000002E-2</v>
      </c>
      <c r="L58" s="97">
        <v>3.95E-2</v>
      </c>
      <c r="M58" s="93">
        <v>8231.6299999999974</v>
      </c>
      <c r="N58" s="95">
        <v>100.36</v>
      </c>
      <c r="O58" s="93">
        <v>8.2612599999999983</v>
      </c>
      <c r="P58" s="94">
        <f t="shared" si="1"/>
        <v>1.1177872752951932E-4</v>
      </c>
      <c r="Q58" s="94">
        <f>O58/'סכום נכסי הקרן'!$C$42</f>
        <v>1.9070490449571677E-6</v>
      </c>
    </row>
    <row r="59" spans="2:17" s="130" customFormat="1">
      <c r="B59" s="86" t="s">
        <v>1785</v>
      </c>
      <c r="C59" s="96" t="s">
        <v>1689</v>
      </c>
      <c r="D59" s="83" t="s">
        <v>1725</v>
      </c>
      <c r="E59" s="83"/>
      <c r="F59" s="83" t="s">
        <v>555</v>
      </c>
      <c r="G59" s="107">
        <v>43227</v>
      </c>
      <c r="H59" s="83" t="s">
        <v>170</v>
      </c>
      <c r="I59" s="93">
        <v>9.9700000000000006</v>
      </c>
      <c r="J59" s="96" t="s">
        <v>174</v>
      </c>
      <c r="K59" s="97">
        <v>2.9805999999999999E-2</v>
      </c>
      <c r="L59" s="97">
        <v>2.8600000000000004E-2</v>
      </c>
      <c r="M59" s="93">
        <v>43716.029999999992</v>
      </c>
      <c r="N59" s="95">
        <v>101.2</v>
      </c>
      <c r="O59" s="93">
        <v>44.240629999999989</v>
      </c>
      <c r="P59" s="94">
        <f t="shared" si="1"/>
        <v>5.9859650059485817E-4</v>
      </c>
      <c r="Q59" s="94">
        <f>O59/'סכום נכסי הקרן'!$C$42</f>
        <v>1.0212612990004361E-5</v>
      </c>
    </row>
    <row r="60" spans="2:17" s="130" customFormat="1">
      <c r="B60" s="86" t="s">
        <v>1785</v>
      </c>
      <c r="C60" s="96" t="s">
        <v>1689</v>
      </c>
      <c r="D60" s="83" t="s">
        <v>1726</v>
      </c>
      <c r="E60" s="83"/>
      <c r="F60" s="83" t="s">
        <v>555</v>
      </c>
      <c r="G60" s="107">
        <v>43279</v>
      </c>
      <c r="H60" s="83" t="s">
        <v>170</v>
      </c>
      <c r="I60" s="93">
        <v>9.99</v>
      </c>
      <c r="J60" s="96" t="s">
        <v>174</v>
      </c>
      <c r="K60" s="97">
        <v>2.9796999999999997E-2</v>
      </c>
      <c r="L60" s="97">
        <v>2.75E-2</v>
      </c>
      <c r="M60" s="93">
        <v>51127.69999999999</v>
      </c>
      <c r="N60" s="95">
        <v>101.32</v>
      </c>
      <c r="O60" s="93">
        <v>51.802579999999985</v>
      </c>
      <c r="P60" s="94">
        <f t="shared" si="1"/>
        <v>7.0091323540793127E-4</v>
      </c>
      <c r="Q60" s="94">
        <f>O60/'סכום נכסי הקרן'!$C$42</f>
        <v>1.1958231639643017E-5</v>
      </c>
    </row>
    <row r="61" spans="2:17" s="130" customFormat="1">
      <c r="B61" s="86" t="s">
        <v>1785</v>
      </c>
      <c r="C61" s="96" t="s">
        <v>1689</v>
      </c>
      <c r="D61" s="83" t="s">
        <v>1727</v>
      </c>
      <c r="E61" s="83"/>
      <c r="F61" s="83" t="s">
        <v>555</v>
      </c>
      <c r="G61" s="107">
        <v>43321</v>
      </c>
      <c r="H61" s="83" t="s">
        <v>170</v>
      </c>
      <c r="I61" s="93">
        <v>10.000000000000002</v>
      </c>
      <c r="J61" s="96" t="s">
        <v>174</v>
      </c>
      <c r="K61" s="97">
        <v>3.0529000000000001E-2</v>
      </c>
      <c r="L61" s="97">
        <v>2.6800000000000001E-2</v>
      </c>
      <c r="M61" s="93">
        <v>286203.55</v>
      </c>
      <c r="N61" s="95">
        <v>102.64</v>
      </c>
      <c r="O61" s="93">
        <v>293.75934999999993</v>
      </c>
      <c r="P61" s="94">
        <f t="shared" si="1"/>
        <v>3.9747019634896732E-3</v>
      </c>
      <c r="Q61" s="94">
        <f>O61/'סכום נכסי הקרן'!$C$42</f>
        <v>6.7812111937493597E-5</v>
      </c>
    </row>
    <row r="62" spans="2:17" s="130" customFormat="1">
      <c r="B62" s="86" t="s">
        <v>1785</v>
      </c>
      <c r="C62" s="96" t="s">
        <v>1689</v>
      </c>
      <c r="D62" s="83" t="s">
        <v>1728</v>
      </c>
      <c r="E62" s="83"/>
      <c r="F62" s="83" t="s">
        <v>555</v>
      </c>
      <c r="G62" s="107">
        <v>43138</v>
      </c>
      <c r="H62" s="83" t="s">
        <v>170</v>
      </c>
      <c r="I62" s="93">
        <v>9.93</v>
      </c>
      <c r="J62" s="96" t="s">
        <v>174</v>
      </c>
      <c r="K62" s="97">
        <v>2.8239999999999998E-2</v>
      </c>
      <c r="L62" s="97">
        <v>3.1099999999999999E-2</v>
      </c>
      <c r="M62" s="93">
        <v>274528.22999999992</v>
      </c>
      <c r="N62" s="95">
        <v>97.13</v>
      </c>
      <c r="O62" s="93">
        <v>266.64926999999994</v>
      </c>
      <c r="P62" s="94">
        <f t="shared" si="1"/>
        <v>3.60788984940254E-3</v>
      </c>
      <c r="Q62" s="94">
        <f>O62/'סכום נכסי הקרן'!$C$42</f>
        <v>6.1553956138897208E-5</v>
      </c>
    </row>
    <row r="63" spans="2:17" s="130" customFormat="1">
      <c r="B63" s="86" t="s">
        <v>1786</v>
      </c>
      <c r="C63" s="96" t="s">
        <v>1689</v>
      </c>
      <c r="D63" s="83" t="s">
        <v>1729</v>
      </c>
      <c r="E63" s="83"/>
      <c r="F63" s="83" t="s">
        <v>1383</v>
      </c>
      <c r="G63" s="107">
        <v>43276</v>
      </c>
      <c r="H63" s="83"/>
      <c r="I63" s="93">
        <v>11.210000000000003</v>
      </c>
      <c r="J63" s="96" t="s">
        <v>174</v>
      </c>
      <c r="K63" s="97">
        <v>3.56E-2</v>
      </c>
      <c r="L63" s="97">
        <v>3.5800000000000005E-2</v>
      </c>
      <c r="M63" s="93">
        <v>283428.15999999992</v>
      </c>
      <c r="N63" s="95">
        <v>100.54</v>
      </c>
      <c r="O63" s="93">
        <v>284.9586599999999</v>
      </c>
      <c r="P63" s="94">
        <f t="shared" si="1"/>
        <v>3.8556244947280357E-3</v>
      </c>
      <c r="Q63" s="94">
        <f>O63/'סכום נכסי הקרן'!$C$42</f>
        <v>6.5780539579346763E-5</v>
      </c>
    </row>
    <row r="64" spans="2:17" s="130" customFormat="1">
      <c r="B64" s="86" t="s">
        <v>1786</v>
      </c>
      <c r="C64" s="96" t="s">
        <v>1689</v>
      </c>
      <c r="D64" s="83" t="s">
        <v>1730</v>
      </c>
      <c r="E64" s="83"/>
      <c r="F64" s="83" t="s">
        <v>1383</v>
      </c>
      <c r="G64" s="107">
        <v>43222</v>
      </c>
      <c r="H64" s="83"/>
      <c r="I64" s="93">
        <v>11.21</v>
      </c>
      <c r="J64" s="96" t="s">
        <v>174</v>
      </c>
      <c r="K64" s="97">
        <v>3.5200000000000002E-2</v>
      </c>
      <c r="L64" s="97">
        <v>3.5799999999999998E-2</v>
      </c>
      <c r="M64" s="93">
        <v>1355619.2099999997</v>
      </c>
      <c r="N64" s="95">
        <v>100.96</v>
      </c>
      <c r="O64" s="93">
        <v>1368.6331499999997</v>
      </c>
      <c r="P64" s="94">
        <f t="shared" si="1"/>
        <v>1.8518249269689823E-2</v>
      </c>
      <c r="Q64" s="94">
        <f>O64/'סכום נכסי הקרן'!$C$42</f>
        <v>3.1593855436146785E-4</v>
      </c>
    </row>
    <row r="65" spans="2:17" s="130" customFormat="1">
      <c r="B65" s="82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93"/>
      <c r="N65" s="95"/>
      <c r="O65" s="83"/>
      <c r="P65" s="94"/>
      <c r="Q65" s="83"/>
    </row>
    <row r="66" spans="2:17" s="130" customFormat="1">
      <c r="B66" s="80" t="s">
        <v>42</v>
      </c>
      <c r="C66" s="81"/>
      <c r="D66" s="81"/>
      <c r="E66" s="81"/>
      <c r="F66" s="81"/>
      <c r="G66" s="81"/>
      <c r="H66" s="81"/>
      <c r="I66" s="90">
        <v>6.5499999999999989</v>
      </c>
      <c r="J66" s="81"/>
      <c r="K66" s="81"/>
      <c r="L66" s="104">
        <v>5.0899999999999987E-2</v>
      </c>
      <c r="M66" s="90"/>
      <c r="N66" s="92"/>
      <c r="O66" s="90">
        <f>O67</f>
        <v>11222.780480000001</v>
      </c>
      <c r="P66" s="91">
        <f t="shared" ref="P66:P68" si="2">O66/$O$10</f>
        <v>0.15184949044062629</v>
      </c>
      <c r="Q66" s="91">
        <f>O66/'סכום נכסי הקרן'!$C$42</f>
        <v>2.590693525702853E-3</v>
      </c>
    </row>
    <row r="67" spans="2:17" s="130" customFormat="1">
      <c r="B67" s="102" t="s">
        <v>40</v>
      </c>
      <c r="C67" s="81"/>
      <c r="D67" s="81"/>
      <c r="E67" s="81"/>
      <c r="F67" s="81"/>
      <c r="G67" s="81"/>
      <c r="H67" s="81"/>
      <c r="I67" s="90">
        <v>6.5499999999999989</v>
      </c>
      <c r="J67" s="81"/>
      <c r="K67" s="81"/>
      <c r="L67" s="104">
        <v>5.0899999999999987E-2</v>
      </c>
      <c r="M67" s="90"/>
      <c r="N67" s="92"/>
      <c r="O67" s="90">
        <f>O68</f>
        <v>11222.780480000001</v>
      </c>
      <c r="P67" s="91">
        <f t="shared" si="2"/>
        <v>0.15184949044062629</v>
      </c>
      <c r="Q67" s="91">
        <f>O67/'סכום נכסי הקרן'!$C$42</f>
        <v>2.590693525702853E-3</v>
      </c>
    </row>
    <row r="68" spans="2:17" s="130" customFormat="1">
      <c r="B68" s="86" t="s">
        <v>1787</v>
      </c>
      <c r="C68" s="96" t="s">
        <v>1685</v>
      </c>
      <c r="D68" s="83" t="s">
        <v>1731</v>
      </c>
      <c r="E68" s="83"/>
      <c r="F68" s="83" t="s">
        <v>1732</v>
      </c>
      <c r="G68" s="107">
        <v>43186</v>
      </c>
      <c r="H68" s="83" t="s">
        <v>1684</v>
      </c>
      <c r="I68" s="93">
        <v>6.5499999999999989</v>
      </c>
      <c r="J68" s="96" t="s">
        <v>173</v>
      </c>
      <c r="K68" s="97">
        <v>4.8000000000000001E-2</v>
      </c>
      <c r="L68" s="97">
        <v>5.0899999999999987E-2</v>
      </c>
      <c r="M68" s="93">
        <v>3134351.9999999995</v>
      </c>
      <c r="N68" s="95">
        <v>98.72</v>
      </c>
      <c r="O68" s="93">
        <v>11222.780480000001</v>
      </c>
      <c r="P68" s="94">
        <f t="shared" si="2"/>
        <v>0.15184949044062629</v>
      </c>
      <c r="Q68" s="94">
        <f>O68/'סכום נכסי הקרן'!$C$42</f>
        <v>2.590693525702853E-3</v>
      </c>
    </row>
    <row r="69" spans="2:17" s="130" customFormat="1">
      <c r="B69" s="144"/>
      <c r="C69" s="144"/>
      <c r="D69" s="144"/>
      <c r="E69" s="144"/>
    </row>
    <row r="70" spans="2:17" s="130" customFormat="1">
      <c r="B70" s="144"/>
      <c r="C70" s="144"/>
      <c r="D70" s="144"/>
      <c r="E70" s="144"/>
    </row>
    <row r="71" spans="2:17" s="130" customFormat="1">
      <c r="B71" s="144"/>
      <c r="C71" s="144"/>
      <c r="D71" s="144"/>
      <c r="E71" s="144"/>
    </row>
    <row r="72" spans="2:17" s="130" customFormat="1">
      <c r="B72" s="145" t="s">
        <v>265</v>
      </c>
      <c r="C72" s="144"/>
      <c r="D72" s="144"/>
      <c r="E72" s="144"/>
    </row>
    <row r="73" spans="2:17" s="130" customFormat="1">
      <c r="B73" s="145" t="s">
        <v>122</v>
      </c>
      <c r="C73" s="144"/>
      <c r="D73" s="144"/>
      <c r="E73" s="144"/>
    </row>
    <row r="74" spans="2:17" s="130" customFormat="1">
      <c r="B74" s="145" t="s">
        <v>248</v>
      </c>
      <c r="C74" s="144"/>
      <c r="D74" s="144"/>
      <c r="E74" s="144"/>
    </row>
    <row r="75" spans="2:17">
      <c r="B75" s="98" t="s">
        <v>256</v>
      </c>
    </row>
  </sheetData>
  <sheetProtection sheet="1" objects="1" scenarios="1"/>
  <mergeCells count="1">
    <mergeCell ref="B6:Q6"/>
  </mergeCells>
  <phoneticPr fontId="6" type="noConversion"/>
  <conditionalFormatting sqref="B65:B67">
    <cfRule type="cellIs" dxfId="52" priority="56" operator="equal">
      <formula>2958465</formula>
    </cfRule>
    <cfRule type="cellIs" dxfId="51" priority="57" operator="equal">
      <formula>"NR3"</formula>
    </cfRule>
    <cfRule type="cellIs" dxfId="50" priority="58" operator="equal">
      <formula>"דירוג פנימי"</formula>
    </cfRule>
  </conditionalFormatting>
  <conditionalFormatting sqref="B65:B67">
    <cfRule type="cellIs" dxfId="49" priority="55" operator="equal">
      <formula>2958465</formula>
    </cfRule>
  </conditionalFormatting>
  <conditionalFormatting sqref="B11:B12 B22:B23">
    <cfRule type="cellIs" dxfId="48" priority="54" operator="equal">
      <formula>"NR3"</formula>
    </cfRule>
  </conditionalFormatting>
  <conditionalFormatting sqref="B13:B21">
    <cfRule type="cellIs" dxfId="47" priority="44" operator="equal">
      <formula>"NR3"</formula>
    </cfRule>
  </conditionalFormatting>
  <conditionalFormatting sqref="B24">
    <cfRule type="cellIs" dxfId="46" priority="43" operator="equal">
      <formula>"NR3"</formula>
    </cfRule>
  </conditionalFormatting>
  <conditionalFormatting sqref="B25">
    <cfRule type="cellIs" dxfId="45" priority="42" operator="equal">
      <formula>"NR3"</formula>
    </cfRule>
  </conditionalFormatting>
  <conditionalFormatting sqref="B26:B30">
    <cfRule type="cellIs" dxfId="44" priority="39" operator="equal">
      <formula>2958465</formula>
    </cfRule>
    <cfRule type="cellIs" dxfId="43" priority="40" operator="equal">
      <formula>"NR3"</formula>
    </cfRule>
    <cfRule type="cellIs" dxfId="42" priority="41" operator="equal">
      <formula>"דירוג פנימי"</formula>
    </cfRule>
  </conditionalFormatting>
  <conditionalFormatting sqref="B26:B30">
    <cfRule type="cellIs" dxfId="41" priority="38" operator="equal">
      <formula>2958465</formula>
    </cfRule>
  </conditionalFormatting>
  <conditionalFormatting sqref="B31">
    <cfRule type="cellIs" dxfId="40" priority="35" operator="equal">
      <formula>2958465</formula>
    </cfRule>
    <cfRule type="cellIs" dxfId="39" priority="36" operator="equal">
      <formula>"NR3"</formula>
    </cfRule>
    <cfRule type="cellIs" dxfId="38" priority="37" operator="equal">
      <formula>"דירוג פנימי"</formula>
    </cfRule>
  </conditionalFormatting>
  <conditionalFormatting sqref="B31">
    <cfRule type="cellIs" dxfId="37" priority="34" operator="equal">
      <formula>2958465</formula>
    </cfRule>
  </conditionalFormatting>
  <conditionalFormatting sqref="B32:B37">
    <cfRule type="cellIs" dxfId="36" priority="31" operator="equal">
      <formula>2958465</formula>
    </cfRule>
    <cfRule type="cellIs" dxfId="35" priority="32" operator="equal">
      <formula>"NR3"</formula>
    </cfRule>
    <cfRule type="cellIs" dxfId="34" priority="33" operator="equal">
      <formula>"דירוג פנימי"</formula>
    </cfRule>
  </conditionalFormatting>
  <conditionalFormatting sqref="B32:B37">
    <cfRule type="cellIs" dxfId="33" priority="30" operator="equal">
      <formula>2958465</formula>
    </cfRule>
  </conditionalFormatting>
  <conditionalFormatting sqref="B38:B43">
    <cfRule type="cellIs" dxfId="32" priority="27" operator="equal">
      <formula>2958465</formula>
    </cfRule>
    <cfRule type="cellIs" dxfId="31" priority="28" operator="equal">
      <formula>"NR3"</formula>
    </cfRule>
    <cfRule type="cellIs" dxfId="30" priority="29" operator="equal">
      <formula>"דירוג פנימי"</formula>
    </cfRule>
  </conditionalFormatting>
  <conditionalFormatting sqref="B38:B43">
    <cfRule type="cellIs" dxfId="29" priority="26" operator="equal">
      <formula>2958465</formula>
    </cfRule>
  </conditionalFormatting>
  <conditionalFormatting sqref="B44:B45">
    <cfRule type="cellIs" dxfId="28" priority="23" operator="equal">
      <formula>2958465</formula>
    </cfRule>
    <cfRule type="cellIs" dxfId="27" priority="24" operator="equal">
      <formula>"NR3"</formula>
    </cfRule>
    <cfRule type="cellIs" dxfId="26" priority="25" operator="equal">
      <formula>"דירוג פנימי"</formula>
    </cfRule>
  </conditionalFormatting>
  <conditionalFormatting sqref="B44:B45">
    <cfRule type="cellIs" dxfId="25" priority="22" operator="equal">
      <formula>2958465</formula>
    </cfRule>
  </conditionalFormatting>
  <conditionalFormatting sqref="B46:B47">
    <cfRule type="cellIs" dxfId="24" priority="19" operator="equal">
      <formula>2958465</formula>
    </cfRule>
    <cfRule type="cellIs" dxfId="23" priority="20" operator="equal">
      <formula>"NR3"</formula>
    </cfRule>
    <cfRule type="cellIs" dxfId="22" priority="21" operator="equal">
      <formula>"דירוג פנימי"</formula>
    </cfRule>
  </conditionalFormatting>
  <conditionalFormatting sqref="B46:B47">
    <cfRule type="cellIs" dxfId="21" priority="18" operator="equal">
      <formula>2958465</formula>
    </cfRule>
  </conditionalFormatting>
  <conditionalFormatting sqref="B48:B52">
    <cfRule type="cellIs" dxfId="20" priority="15" operator="equal">
      <formula>2958465</formula>
    </cfRule>
    <cfRule type="cellIs" dxfId="19" priority="16" operator="equal">
      <formula>"NR3"</formula>
    </cfRule>
    <cfRule type="cellIs" dxfId="18" priority="17" operator="equal">
      <formula>"דירוג פנימי"</formula>
    </cfRule>
  </conditionalFormatting>
  <conditionalFormatting sqref="B48:B52">
    <cfRule type="cellIs" dxfId="17" priority="14" operator="equal">
      <formula>2958465</formula>
    </cfRule>
  </conditionalFormatting>
  <conditionalFormatting sqref="B53:B54">
    <cfRule type="cellIs" dxfId="16" priority="11" operator="equal">
      <formula>2958465</formula>
    </cfRule>
    <cfRule type="cellIs" dxfId="15" priority="12" operator="equal">
      <formula>"NR3"</formula>
    </cfRule>
    <cfRule type="cellIs" dxfId="14" priority="13" operator="equal">
      <formula>"דירוג פנימי"</formula>
    </cfRule>
  </conditionalFormatting>
  <conditionalFormatting sqref="B53:B54">
    <cfRule type="cellIs" dxfId="13" priority="10" operator="equal">
      <formula>2958465</formula>
    </cfRule>
  </conditionalFormatting>
  <conditionalFormatting sqref="B55:B62">
    <cfRule type="cellIs" dxfId="12" priority="7" operator="equal">
      <formula>2958465</formula>
    </cfRule>
    <cfRule type="cellIs" dxfId="11" priority="8" operator="equal">
      <formula>"NR3"</formula>
    </cfRule>
    <cfRule type="cellIs" dxfId="10" priority="9" operator="equal">
      <formula>"דירוג פנימי"</formula>
    </cfRule>
  </conditionalFormatting>
  <conditionalFormatting sqref="B55:B62">
    <cfRule type="cellIs" dxfId="9" priority="6" operator="equal">
      <formula>2958465</formula>
    </cfRule>
  </conditionalFormatting>
  <conditionalFormatting sqref="B63:B64">
    <cfRule type="cellIs" dxfId="8" priority="5" operator="equal">
      <formula>"NR3"</formula>
    </cfRule>
  </conditionalFormatting>
  <conditionalFormatting sqref="B68">
    <cfRule type="cellIs" dxfId="7" priority="2" operator="equal">
      <formula>2958465</formula>
    </cfRule>
    <cfRule type="cellIs" dxfId="6" priority="3" operator="equal">
      <formula>"NR3"</formula>
    </cfRule>
    <cfRule type="cellIs" dxfId="5" priority="4" operator="equal">
      <formula>"דירוג פנימי"</formula>
    </cfRule>
  </conditionalFormatting>
  <conditionalFormatting sqref="B68">
    <cfRule type="cellIs" dxfId="4" priority="1" operator="equal">
      <formula>2958465</formula>
    </cfRule>
  </conditionalFormatting>
  <dataValidations count="1">
    <dataValidation allowBlank="1" showInputMessage="1" showErrorMessage="1" sqref="D1:Q9 C5:C9 B1:B9 B69:Q1048576 A1:A1048576 B63:B64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8"/>
  <sheetViews>
    <sheetView rightToLeft="1" workbookViewId="0">
      <selection activeCell="N11" sqref="N11:N18"/>
    </sheetView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4.28515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189</v>
      </c>
      <c r="C1" s="77" t="s" vm="1">
        <v>266</v>
      </c>
    </row>
    <row r="2" spans="2:64">
      <c r="B2" s="56" t="s">
        <v>188</v>
      </c>
      <c r="C2" s="77" t="s">
        <v>267</v>
      </c>
    </row>
    <row r="3" spans="2:64">
      <c r="B3" s="56" t="s">
        <v>190</v>
      </c>
      <c r="C3" s="77" t="s">
        <v>268</v>
      </c>
    </row>
    <row r="4" spans="2:64">
      <c r="B4" s="56" t="s">
        <v>191</v>
      </c>
      <c r="C4" s="77">
        <v>8801</v>
      </c>
    </row>
    <row r="6" spans="2:64" ht="26.25" customHeight="1">
      <c r="B6" s="221" t="s">
        <v>222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3"/>
    </row>
    <row r="7" spans="2:64" s="3" customFormat="1" ht="63">
      <c r="B7" s="59" t="s">
        <v>126</v>
      </c>
      <c r="C7" s="60" t="s">
        <v>49</v>
      </c>
      <c r="D7" s="60" t="s">
        <v>127</v>
      </c>
      <c r="E7" s="60" t="s">
        <v>15</v>
      </c>
      <c r="F7" s="60" t="s">
        <v>70</v>
      </c>
      <c r="G7" s="60" t="s">
        <v>18</v>
      </c>
      <c r="H7" s="60" t="s">
        <v>111</v>
      </c>
      <c r="I7" s="60" t="s">
        <v>57</v>
      </c>
      <c r="J7" s="60" t="s">
        <v>19</v>
      </c>
      <c r="K7" s="60" t="s">
        <v>250</v>
      </c>
      <c r="L7" s="60" t="s">
        <v>249</v>
      </c>
      <c r="M7" s="60" t="s">
        <v>120</v>
      </c>
      <c r="N7" s="60" t="s">
        <v>192</v>
      </c>
      <c r="O7" s="62" t="s">
        <v>194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257</v>
      </c>
      <c r="L8" s="32"/>
      <c r="M8" s="32" t="s">
        <v>253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3" t="s">
        <v>44</v>
      </c>
      <c r="C10" s="124"/>
      <c r="D10" s="124"/>
      <c r="E10" s="124"/>
      <c r="F10" s="124"/>
      <c r="G10" s="125">
        <v>0.27972520319433991</v>
      </c>
      <c r="H10" s="124"/>
      <c r="I10" s="124"/>
      <c r="J10" s="126">
        <v>2.6787992995204318E-3</v>
      </c>
      <c r="K10" s="125"/>
      <c r="L10" s="129"/>
      <c r="M10" s="125">
        <v>74696.100089999978</v>
      </c>
      <c r="N10" s="126">
        <f>M10/$M$10</f>
        <v>1</v>
      </c>
      <c r="O10" s="126">
        <f>M10/'סכום נכסי הקרן'!$C$42</f>
        <v>1.7243026649525556E-2</v>
      </c>
      <c r="P10" s="99"/>
      <c r="Q10" s="99"/>
      <c r="R10" s="99"/>
      <c r="S10" s="99"/>
      <c r="T10" s="99"/>
      <c r="U10" s="99"/>
      <c r="BL10" s="99"/>
    </row>
    <row r="11" spans="2:64" s="99" customFormat="1" ht="20.25" customHeight="1">
      <c r="B11" s="127" t="s">
        <v>244</v>
      </c>
      <c r="C11" s="124"/>
      <c r="D11" s="124"/>
      <c r="E11" s="124"/>
      <c r="F11" s="124"/>
      <c r="G11" s="125">
        <v>0.27972520319433991</v>
      </c>
      <c r="H11" s="124"/>
      <c r="I11" s="124"/>
      <c r="J11" s="126">
        <v>2.6787992995204318E-3</v>
      </c>
      <c r="K11" s="125"/>
      <c r="L11" s="129"/>
      <c r="M11" s="125">
        <v>74696.100089999978</v>
      </c>
      <c r="N11" s="126">
        <f t="shared" ref="N11:N18" si="0">M11/$M$10</f>
        <v>1</v>
      </c>
      <c r="O11" s="126">
        <f>M11/'סכום נכסי הקרן'!$C$42</f>
        <v>1.7243026649525556E-2</v>
      </c>
    </row>
    <row r="12" spans="2:64">
      <c r="B12" s="102" t="s">
        <v>65</v>
      </c>
      <c r="C12" s="81"/>
      <c r="D12" s="81"/>
      <c r="E12" s="81"/>
      <c r="F12" s="81"/>
      <c r="G12" s="90">
        <v>0.27972520319433991</v>
      </c>
      <c r="H12" s="81"/>
      <c r="I12" s="81"/>
      <c r="J12" s="91">
        <v>2.6787992995204318E-3</v>
      </c>
      <c r="K12" s="90"/>
      <c r="L12" s="92"/>
      <c r="M12" s="90">
        <v>74696.100089999978</v>
      </c>
      <c r="N12" s="91">
        <f t="shared" si="0"/>
        <v>1</v>
      </c>
      <c r="O12" s="91">
        <f>M12/'סכום נכסי הקרן'!$C$42</f>
        <v>1.7243026649525556E-2</v>
      </c>
    </row>
    <row r="13" spans="2:64">
      <c r="B13" s="86" t="s">
        <v>1733</v>
      </c>
      <c r="C13" s="83" t="s">
        <v>1734</v>
      </c>
      <c r="D13" s="83" t="s">
        <v>333</v>
      </c>
      <c r="E13" s="83" t="s">
        <v>329</v>
      </c>
      <c r="F13" s="83" t="s">
        <v>330</v>
      </c>
      <c r="G13" s="93">
        <v>0.19</v>
      </c>
      <c r="H13" s="96" t="s">
        <v>174</v>
      </c>
      <c r="I13" s="97">
        <v>3.3E-3</v>
      </c>
      <c r="J13" s="94">
        <v>2.7000000000000006E-3</v>
      </c>
      <c r="K13" s="93">
        <v>8499999.9999999981</v>
      </c>
      <c r="L13" s="95">
        <v>100.28</v>
      </c>
      <c r="M13" s="93">
        <v>8523.8003999999983</v>
      </c>
      <c r="N13" s="94">
        <f t="shared" si="0"/>
        <v>0.11411305797397489</v>
      </c>
      <c r="O13" s="94">
        <f>M13/'סכום נכסי הקרן'!$C$42</f>
        <v>1.9676544997041037E-3</v>
      </c>
    </row>
    <row r="14" spans="2:64">
      <c r="B14" s="86" t="s">
        <v>1735</v>
      </c>
      <c r="C14" s="83" t="s">
        <v>1736</v>
      </c>
      <c r="D14" s="83" t="s">
        <v>333</v>
      </c>
      <c r="E14" s="83" t="s">
        <v>329</v>
      </c>
      <c r="F14" s="83" t="s">
        <v>330</v>
      </c>
      <c r="G14" s="93">
        <v>0.37</v>
      </c>
      <c r="H14" s="96" t="s">
        <v>174</v>
      </c>
      <c r="I14" s="97">
        <v>2.3999999999999998E-3</v>
      </c>
      <c r="J14" s="94">
        <v>1.9000000000000002E-3</v>
      </c>
      <c r="K14" s="93">
        <v>17999999.999999996</v>
      </c>
      <c r="L14" s="95">
        <v>100.17</v>
      </c>
      <c r="M14" s="93">
        <v>18030.599629999997</v>
      </c>
      <c r="N14" s="94">
        <f t="shared" si="0"/>
        <v>0.24138609121862123</v>
      </c>
      <c r="O14" s="94">
        <f>M14/'סכום נכסי הקרן'!$C$42</f>
        <v>4.1622268037074927E-3</v>
      </c>
    </row>
    <row r="15" spans="2:64">
      <c r="B15" s="86" t="s">
        <v>1737</v>
      </c>
      <c r="C15" s="83" t="s">
        <v>1738</v>
      </c>
      <c r="D15" s="83" t="s">
        <v>333</v>
      </c>
      <c r="E15" s="83" t="s">
        <v>329</v>
      </c>
      <c r="F15" s="83" t="s">
        <v>330</v>
      </c>
      <c r="G15" s="93">
        <v>0.26</v>
      </c>
      <c r="H15" s="96" t="s">
        <v>174</v>
      </c>
      <c r="I15" s="97">
        <v>3.7000000000000002E-3</v>
      </c>
      <c r="J15" s="94">
        <v>3.0999999999999999E-3</v>
      </c>
      <c r="K15" s="93">
        <v>9999999.9999999981</v>
      </c>
      <c r="L15" s="95">
        <v>100.29</v>
      </c>
      <c r="M15" s="93">
        <v>10029.000229999998</v>
      </c>
      <c r="N15" s="94">
        <f t="shared" si="0"/>
        <v>0.13426404079886683</v>
      </c>
      <c r="O15" s="94">
        <f>M15/'סכום נכסי הקרן'!$C$42</f>
        <v>2.3151184335678475E-3</v>
      </c>
    </row>
    <row r="16" spans="2:64">
      <c r="B16" s="86" t="s">
        <v>1739</v>
      </c>
      <c r="C16" s="83" t="s">
        <v>1740</v>
      </c>
      <c r="D16" s="83" t="s">
        <v>333</v>
      </c>
      <c r="E16" s="83" t="s">
        <v>329</v>
      </c>
      <c r="F16" s="83" t="s">
        <v>330</v>
      </c>
      <c r="G16" s="93">
        <v>0.43000000000000005</v>
      </c>
      <c r="H16" s="96" t="s">
        <v>174</v>
      </c>
      <c r="I16" s="97">
        <v>3.7000000000000002E-3</v>
      </c>
      <c r="J16" s="94">
        <v>3.0000000000000005E-3</v>
      </c>
      <c r="K16" s="93">
        <v>18999999.999999996</v>
      </c>
      <c r="L16" s="95">
        <v>100.24</v>
      </c>
      <c r="M16" s="93">
        <v>19045.599379999996</v>
      </c>
      <c r="N16" s="94">
        <f t="shared" si="0"/>
        <v>0.25497448135916467</v>
      </c>
      <c r="O16" s="94">
        <f>M16/'סכום נכסי הקרן'!$C$42</f>
        <v>4.3965317770250333E-3</v>
      </c>
    </row>
    <row r="17" spans="2:15">
      <c r="B17" s="86" t="s">
        <v>1741</v>
      </c>
      <c r="C17" s="83" t="s">
        <v>1742</v>
      </c>
      <c r="D17" s="83" t="s">
        <v>333</v>
      </c>
      <c r="E17" s="83" t="s">
        <v>329</v>
      </c>
      <c r="F17" s="83" t="s">
        <v>330</v>
      </c>
      <c r="G17" s="93">
        <v>0.09</v>
      </c>
      <c r="H17" s="96" t="s">
        <v>174</v>
      </c>
      <c r="I17" s="97">
        <v>3.4000000000000002E-3</v>
      </c>
      <c r="J17" s="94">
        <v>2.1999999999999993E-3</v>
      </c>
      <c r="K17" s="93">
        <v>9999999.9999999981</v>
      </c>
      <c r="L17" s="95">
        <v>100.32</v>
      </c>
      <c r="M17" s="93">
        <v>10032.000179999999</v>
      </c>
      <c r="N17" s="94">
        <f t="shared" si="0"/>
        <v>0.13430420286885961</v>
      </c>
      <c r="O17" s="94">
        <f>M17/'סכום נכסי הקרן'!$C$42</f>
        <v>2.3158109492110329E-3</v>
      </c>
    </row>
    <row r="18" spans="2:15">
      <c r="B18" s="86" t="s">
        <v>1743</v>
      </c>
      <c r="C18" s="83" t="s">
        <v>1744</v>
      </c>
      <c r="D18" s="83" t="s">
        <v>333</v>
      </c>
      <c r="E18" s="83" t="s">
        <v>329</v>
      </c>
      <c r="F18" s="83" t="s">
        <v>330</v>
      </c>
      <c r="G18" s="93">
        <v>9.9999999999999992E-2</v>
      </c>
      <c r="H18" s="96" t="s">
        <v>174</v>
      </c>
      <c r="I18" s="97">
        <v>3.9000000000000003E-3</v>
      </c>
      <c r="J18" s="94">
        <v>3.5999999999999999E-3</v>
      </c>
      <c r="K18" s="93">
        <v>8999999.9999999981</v>
      </c>
      <c r="L18" s="95">
        <v>100.39</v>
      </c>
      <c r="M18" s="93">
        <v>9035.100269999999</v>
      </c>
      <c r="N18" s="94">
        <f t="shared" si="0"/>
        <v>0.1209581257805129</v>
      </c>
      <c r="O18" s="94">
        <f>M18/'סכום נכסי הקרן'!$C$42</f>
        <v>2.0856841863100485E-3</v>
      </c>
    </row>
    <row r="19" spans="2:15">
      <c r="B19" s="82"/>
      <c r="C19" s="83"/>
      <c r="D19" s="83"/>
      <c r="E19" s="83"/>
      <c r="F19" s="83"/>
      <c r="G19" s="83"/>
      <c r="H19" s="83"/>
      <c r="I19" s="83"/>
      <c r="J19" s="94"/>
      <c r="K19" s="93"/>
      <c r="L19" s="95"/>
      <c r="M19" s="83"/>
      <c r="N19" s="94"/>
      <c r="O19" s="83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98" t="s">
        <v>265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98" t="s">
        <v>122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98" t="s">
        <v>248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98" t="s">
        <v>256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</sheetData>
  <sheetProtection sheet="1" objects="1" scenarios="1"/>
  <mergeCells count="1">
    <mergeCell ref="B6:O6"/>
  </mergeCells>
  <phoneticPr fontId="6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A10" sqref="A10:XFD17"/>
    </sheetView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189</v>
      </c>
      <c r="C1" s="77" t="s" vm="1">
        <v>266</v>
      </c>
    </row>
    <row r="2" spans="2:56">
      <c r="B2" s="56" t="s">
        <v>188</v>
      </c>
      <c r="C2" s="77" t="s">
        <v>267</v>
      </c>
    </row>
    <row r="3" spans="2:56">
      <c r="B3" s="56" t="s">
        <v>190</v>
      </c>
      <c r="C3" s="77" t="s">
        <v>268</v>
      </c>
    </row>
    <row r="4" spans="2:56">
      <c r="B4" s="56" t="s">
        <v>191</v>
      </c>
      <c r="C4" s="77">
        <v>8801</v>
      </c>
    </row>
    <row r="6" spans="2:56" ht="26.25" customHeight="1">
      <c r="B6" s="221" t="s">
        <v>223</v>
      </c>
      <c r="C6" s="222"/>
      <c r="D6" s="222"/>
      <c r="E6" s="222"/>
      <c r="F6" s="222"/>
      <c r="G6" s="222"/>
      <c r="H6" s="222"/>
      <c r="I6" s="222"/>
      <c r="J6" s="223"/>
    </row>
    <row r="7" spans="2:56" s="3" customFormat="1" ht="78.75">
      <c r="B7" s="59" t="s">
        <v>126</v>
      </c>
      <c r="C7" s="61" t="s">
        <v>59</v>
      </c>
      <c r="D7" s="61" t="s">
        <v>94</v>
      </c>
      <c r="E7" s="61" t="s">
        <v>60</v>
      </c>
      <c r="F7" s="61" t="s">
        <v>111</v>
      </c>
      <c r="G7" s="61" t="s">
        <v>234</v>
      </c>
      <c r="H7" s="61" t="s">
        <v>192</v>
      </c>
      <c r="I7" s="63" t="s">
        <v>193</v>
      </c>
      <c r="J7" s="76" t="s">
        <v>260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254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141" customFormat="1" ht="18" customHeight="1">
      <c r="B10" s="123" t="s">
        <v>45</v>
      </c>
      <c r="C10" s="123"/>
      <c r="D10" s="123"/>
      <c r="E10" s="126">
        <v>7.7600000000000002E-2</v>
      </c>
      <c r="F10" s="124"/>
      <c r="G10" s="125">
        <v>8110.511309999999</v>
      </c>
      <c r="H10" s="126">
        <f>G10/$G$10</f>
        <v>1</v>
      </c>
      <c r="I10" s="126">
        <f>G10/'סכום נכסי הקרן'!$C$42</f>
        <v>1.8722498562991372E-3</v>
      </c>
      <c r="J10" s="124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</row>
    <row r="11" spans="2:56" s="146" customFormat="1" ht="22.5" customHeight="1">
      <c r="B11" s="127" t="s">
        <v>247</v>
      </c>
      <c r="C11" s="123"/>
      <c r="D11" s="123"/>
      <c r="E11" s="126">
        <v>7.7600000000000002E-2</v>
      </c>
      <c r="F11" s="133" t="s">
        <v>174</v>
      </c>
      <c r="G11" s="125">
        <v>8110.511309999999</v>
      </c>
      <c r="H11" s="126">
        <f t="shared" ref="H11:H13" si="0">G11/$G$10</f>
        <v>1</v>
      </c>
      <c r="I11" s="126">
        <f>G11/'סכום נכסי הקרן'!$C$42</f>
        <v>1.8722498562991372E-3</v>
      </c>
      <c r="J11" s="124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</row>
    <row r="12" spans="2:56" s="130" customFormat="1">
      <c r="B12" s="102" t="s">
        <v>95</v>
      </c>
      <c r="C12" s="106"/>
      <c r="D12" s="106"/>
      <c r="E12" s="126">
        <v>7.7600000000000002E-2</v>
      </c>
      <c r="F12" s="122" t="s">
        <v>174</v>
      </c>
      <c r="G12" s="90">
        <v>8110.511309999999</v>
      </c>
      <c r="H12" s="91">
        <f t="shared" si="0"/>
        <v>1</v>
      </c>
      <c r="I12" s="91">
        <f>G12/'סכום נכסי הקרן'!$C$42</f>
        <v>1.8722498562991372E-3</v>
      </c>
      <c r="J12" s="81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</row>
    <row r="13" spans="2:56" s="130" customFormat="1">
      <c r="B13" s="86" t="s">
        <v>1745</v>
      </c>
      <c r="C13" s="107">
        <v>43100</v>
      </c>
      <c r="D13" s="101" t="s">
        <v>1746</v>
      </c>
      <c r="E13" s="94">
        <v>7.7600000000000002E-2</v>
      </c>
      <c r="F13" s="96" t="s">
        <v>174</v>
      </c>
      <c r="G13" s="93">
        <v>8110.511309999999</v>
      </c>
      <c r="H13" s="94">
        <f t="shared" si="0"/>
        <v>1</v>
      </c>
      <c r="I13" s="94">
        <f>G13/'סכום נכסי הקרן'!$C$42</f>
        <v>1.8722498562991372E-3</v>
      </c>
      <c r="J13" s="83" t="s">
        <v>1747</v>
      </c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</row>
    <row r="14" spans="2:56" s="130" customFormat="1">
      <c r="B14" s="105"/>
      <c r="C14" s="101"/>
      <c r="D14" s="101"/>
      <c r="E14" s="83"/>
      <c r="F14" s="83"/>
      <c r="G14" s="83"/>
      <c r="H14" s="94"/>
      <c r="I14" s="83"/>
      <c r="J14" s="83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  <c r="BA14" s="142"/>
      <c r="BB14" s="142"/>
      <c r="BC14" s="142"/>
      <c r="BD14" s="142"/>
    </row>
    <row r="15" spans="2:56" s="130" customFormat="1">
      <c r="B15" s="101"/>
      <c r="C15" s="101"/>
      <c r="D15" s="101"/>
      <c r="E15" s="101"/>
      <c r="F15" s="101"/>
      <c r="G15" s="101"/>
      <c r="H15" s="101"/>
      <c r="I15" s="101"/>
      <c r="J15" s="101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</row>
    <row r="16" spans="2:56" s="130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</row>
    <row r="17" spans="2:56" s="130" customFormat="1">
      <c r="B17" s="154"/>
      <c r="C17" s="101"/>
      <c r="D17" s="101"/>
      <c r="E17" s="101"/>
      <c r="F17" s="101"/>
      <c r="G17" s="101"/>
      <c r="H17" s="101"/>
      <c r="I17" s="101"/>
      <c r="J17" s="101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</row>
    <row r="18" spans="2:56">
      <c r="B18" s="117"/>
      <c r="C18" s="101"/>
      <c r="D18" s="101"/>
      <c r="E18" s="101"/>
      <c r="F18" s="101"/>
      <c r="G18" s="101"/>
      <c r="H18" s="101"/>
      <c r="I18" s="101"/>
      <c r="J18" s="101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B110" s="101"/>
      <c r="C110" s="101"/>
      <c r="D110" s="101"/>
      <c r="E110" s="101"/>
      <c r="F110" s="101"/>
      <c r="G110" s="101"/>
      <c r="H110" s="101"/>
      <c r="I110" s="101"/>
      <c r="J110" s="101"/>
    </row>
    <row r="111" spans="2:10">
      <c r="B111" s="101"/>
      <c r="C111" s="101"/>
      <c r="D111" s="101"/>
      <c r="E111" s="101"/>
      <c r="F111" s="101"/>
      <c r="G111" s="101"/>
      <c r="H111" s="101"/>
      <c r="I111" s="101"/>
      <c r="J111" s="101"/>
    </row>
    <row r="112" spans="2:10">
      <c r="B112" s="101"/>
      <c r="C112" s="101"/>
      <c r="D112" s="101"/>
      <c r="E112" s="101"/>
      <c r="F112" s="101"/>
      <c r="G112" s="101"/>
      <c r="H112" s="101"/>
      <c r="I112" s="101"/>
      <c r="J112" s="101"/>
    </row>
    <row r="113" spans="2:10">
      <c r="B113" s="101"/>
      <c r="C113" s="101"/>
      <c r="D113" s="101"/>
      <c r="E113" s="101"/>
      <c r="F113" s="101"/>
      <c r="G113" s="101"/>
      <c r="H113" s="101"/>
      <c r="I113" s="101"/>
      <c r="J113" s="101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6" type="noConversion"/>
  <dataValidations count="1">
    <dataValidation allowBlank="1" showInputMessage="1" showErrorMessage="1" sqref="D1:J9 C5:C9 A1:A1048576 B1:B9 B114:J1048576 B17:B18 K1:XFD27 K30:XFD1048576 K28:AF29 AH28:XFD29 E10:E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189</v>
      </c>
      <c r="C1" s="77" t="s" vm="1">
        <v>266</v>
      </c>
    </row>
    <row r="2" spans="2:60">
      <c r="B2" s="56" t="s">
        <v>188</v>
      </c>
      <c r="C2" s="77" t="s">
        <v>267</v>
      </c>
    </row>
    <row r="3" spans="2:60">
      <c r="B3" s="56" t="s">
        <v>190</v>
      </c>
      <c r="C3" s="77" t="s">
        <v>268</v>
      </c>
    </row>
    <row r="4" spans="2:60">
      <c r="B4" s="56" t="s">
        <v>191</v>
      </c>
      <c r="C4" s="77">
        <v>8801</v>
      </c>
    </row>
    <row r="6" spans="2:60" ht="26.25" customHeight="1">
      <c r="B6" s="221" t="s">
        <v>224</v>
      </c>
      <c r="C6" s="222"/>
      <c r="D6" s="222"/>
      <c r="E6" s="222"/>
      <c r="F6" s="222"/>
      <c r="G6" s="222"/>
      <c r="H6" s="222"/>
      <c r="I6" s="222"/>
      <c r="J6" s="222"/>
      <c r="K6" s="223"/>
    </row>
    <row r="7" spans="2:60" s="3" customFormat="1" ht="66">
      <c r="B7" s="59" t="s">
        <v>126</v>
      </c>
      <c r="C7" s="59" t="s">
        <v>127</v>
      </c>
      <c r="D7" s="59" t="s">
        <v>15</v>
      </c>
      <c r="E7" s="59" t="s">
        <v>16</v>
      </c>
      <c r="F7" s="59" t="s">
        <v>61</v>
      </c>
      <c r="G7" s="59" t="s">
        <v>111</v>
      </c>
      <c r="H7" s="59" t="s">
        <v>58</v>
      </c>
      <c r="I7" s="59" t="s">
        <v>120</v>
      </c>
      <c r="J7" s="59" t="s">
        <v>192</v>
      </c>
      <c r="K7" s="59" t="s">
        <v>193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253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7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7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A1:BH613"/>
  <sheetViews>
    <sheetView rightToLeft="1" workbookViewId="0">
      <selection activeCell="L21" sqref="L2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1.2851562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56" t="s">
        <v>189</v>
      </c>
      <c r="C1" s="77" t="s" vm="1">
        <v>266</v>
      </c>
    </row>
    <row r="2" spans="1:60">
      <c r="B2" s="56" t="s">
        <v>188</v>
      </c>
      <c r="C2" s="77" t="s">
        <v>267</v>
      </c>
    </row>
    <row r="3" spans="1:60">
      <c r="B3" s="56" t="s">
        <v>190</v>
      </c>
      <c r="C3" s="77" t="s">
        <v>268</v>
      </c>
    </row>
    <row r="4" spans="1:60">
      <c r="B4" s="56" t="s">
        <v>191</v>
      </c>
      <c r="C4" s="77">
        <v>8801</v>
      </c>
    </row>
    <row r="6" spans="1:60" ht="26.25" customHeight="1">
      <c r="B6" s="221" t="s">
        <v>225</v>
      </c>
      <c r="C6" s="222"/>
      <c r="D6" s="222"/>
      <c r="E6" s="222"/>
      <c r="F6" s="222"/>
      <c r="G6" s="222"/>
      <c r="H6" s="222"/>
      <c r="I6" s="222"/>
      <c r="J6" s="222"/>
      <c r="K6" s="223"/>
    </row>
    <row r="7" spans="1:60" s="3" customFormat="1" ht="63">
      <c r="B7" s="59" t="s">
        <v>126</v>
      </c>
      <c r="C7" s="61" t="s">
        <v>49</v>
      </c>
      <c r="D7" s="61" t="s">
        <v>15</v>
      </c>
      <c r="E7" s="61" t="s">
        <v>16</v>
      </c>
      <c r="F7" s="61" t="s">
        <v>61</v>
      </c>
      <c r="G7" s="61" t="s">
        <v>111</v>
      </c>
      <c r="H7" s="61" t="s">
        <v>58</v>
      </c>
      <c r="I7" s="61" t="s">
        <v>120</v>
      </c>
      <c r="J7" s="61" t="s">
        <v>192</v>
      </c>
      <c r="K7" s="63" t="s">
        <v>193</v>
      </c>
    </row>
    <row r="8" spans="1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253</v>
      </c>
      <c r="J8" s="32" t="s">
        <v>20</v>
      </c>
      <c r="K8" s="17" t="s">
        <v>20</v>
      </c>
    </row>
    <row r="9" spans="1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60" s="4" customFormat="1" ht="18" customHeight="1">
      <c r="A10" s="166"/>
      <c r="B10" s="205" t="s">
        <v>1793</v>
      </c>
      <c r="C10" s="200"/>
      <c r="D10" s="200"/>
      <c r="E10" s="200"/>
      <c r="F10" s="200"/>
      <c r="G10" s="200"/>
      <c r="H10" s="202"/>
      <c r="I10" s="201">
        <v>23253.162889999996</v>
      </c>
      <c r="J10" s="202">
        <v>1</v>
      </c>
      <c r="K10" s="202">
        <v>5.396784761811357E-3</v>
      </c>
      <c r="L10" s="203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6"/>
      <c r="AB10" s="196"/>
      <c r="AC10" s="196"/>
      <c r="AD10" s="196"/>
      <c r="AE10" s="196"/>
      <c r="AF10" s="19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  <c r="BA10" s="196"/>
      <c r="BB10" s="196"/>
      <c r="BC10" s="196"/>
      <c r="BD10" s="196"/>
      <c r="BE10" s="196"/>
      <c r="BF10" s="196"/>
      <c r="BG10" s="196"/>
      <c r="BH10" s="198"/>
    </row>
    <row r="11" spans="1:60" ht="21" customHeight="1">
      <c r="A11" s="164"/>
      <c r="B11" s="205" t="s">
        <v>244</v>
      </c>
      <c r="C11" s="200"/>
      <c r="D11" s="200"/>
      <c r="E11" s="200"/>
      <c r="F11" s="200"/>
      <c r="G11" s="200"/>
      <c r="H11" s="202"/>
      <c r="I11" s="201">
        <v>23253.162889999996</v>
      </c>
      <c r="J11" s="202">
        <v>1</v>
      </c>
      <c r="K11" s="202">
        <v>5.396784761811357E-3</v>
      </c>
      <c r="L11" s="203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  <c r="BA11" s="198"/>
      <c r="BB11" s="198"/>
      <c r="BC11" s="198"/>
      <c r="BD11" s="198"/>
      <c r="BE11" s="198"/>
      <c r="BF11" s="198"/>
      <c r="BG11" s="198"/>
      <c r="BH11" s="198"/>
    </row>
    <row r="12" spans="1:60">
      <c r="A12" s="164"/>
      <c r="B12" s="204" t="s">
        <v>1794</v>
      </c>
      <c r="C12" s="199"/>
      <c r="D12" s="199"/>
      <c r="E12" s="199"/>
      <c r="F12" s="199"/>
      <c r="G12" s="199"/>
      <c r="H12" s="199"/>
      <c r="I12" s="206">
        <v>23253.162889999996</v>
      </c>
      <c r="J12" s="197">
        <v>1</v>
      </c>
      <c r="K12" s="197">
        <v>5.396784761811357E-3</v>
      </c>
      <c r="L12" s="203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  <c r="BD12" s="194"/>
      <c r="BE12" s="194"/>
      <c r="BF12" s="194"/>
      <c r="BG12" s="194"/>
      <c r="BH12" s="194"/>
    </row>
    <row r="13" spans="1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1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6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N53"/>
  <sheetViews>
    <sheetView rightToLeft="1" topLeftCell="A16" workbookViewId="0">
      <selection activeCell="A11" sqref="A11:XFD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10" style="3" customWidth="1"/>
    <col min="6" max="6" width="9.5703125" style="3" customWidth="1"/>
    <col min="7" max="7" width="6.140625" style="3" customWidth="1"/>
    <col min="8" max="9" width="5.7109375" style="3" customWidth="1"/>
    <col min="10" max="10" width="6.85546875" style="3" customWidth="1"/>
    <col min="11" max="11" width="6.42578125" style="1" customWidth="1"/>
    <col min="12" max="12" width="6.7109375" style="1" customWidth="1"/>
    <col min="13" max="13" width="7.28515625" style="1" customWidth="1"/>
    <col min="14" max="25" width="5.7109375" style="1" customWidth="1"/>
    <col min="26" max="16384" width="9.140625" style="1"/>
  </cols>
  <sheetData>
    <row r="1" spans="2:40">
      <c r="B1" s="56" t="s">
        <v>189</v>
      </c>
      <c r="C1" s="77" t="s" vm="1">
        <v>266</v>
      </c>
    </row>
    <row r="2" spans="2:40">
      <c r="B2" s="56" t="s">
        <v>188</v>
      </c>
      <c r="C2" s="77" t="s">
        <v>267</v>
      </c>
    </row>
    <row r="3" spans="2:40">
      <c r="B3" s="56" t="s">
        <v>190</v>
      </c>
      <c r="C3" s="77" t="s">
        <v>268</v>
      </c>
    </row>
    <row r="4" spans="2:40">
      <c r="B4" s="56" t="s">
        <v>191</v>
      </c>
      <c r="C4" s="77">
        <v>8801</v>
      </c>
    </row>
    <row r="6" spans="2:40" ht="26.25" customHeight="1">
      <c r="B6" s="221" t="s">
        <v>226</v>
      </c>
      <c r="C6" s="222"/>
      <c r="D6" s="223"/>
    </row>
    <row r="7" spans="2:40" s="3" customFormat="1" ht="33">
      <c r="B7" s="59" t="s">
        <v>126</v>
      </c>
      <c r="C7" s="64" t="s">
        <v>117</v>
      </c>
      <c r="D7" s="65" t="s">
        <v>116</v>
      </c>
    </row>
    <row r="8" spans="2:40" s="3" customFormat="1">
      <c r="B8" s="15"/>
      <c r="C8" s="32" t="s">
        <v>253</v>
      </c>
      <c r="D8" s="17" t="s">
        <v>22</v>
      </c>
    </row>
    <row r="9" spans="2:40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</row>
    <row r="10" spans="2:40" s="4" customFormat="1" ht="18" customHeight="1">
      <c r="B10" s="106" t="s">
        <v>1772</v>
      </c>
      <c r="C10" s="137">
        <f>C11+C19</f>
        <v>174778.41263135086</v>
      </c>
      <c r="D10" s="101"/>
      <c r="E10" s="3"/>
      <c r="F10" s="3"/>
      <c r="G10" s="3"/>
      <c r="H10" s="3"/>
      <c r="I10" s="3"/>
      <c r="J10" s="3"/>
    </row>
    <row r="11" spans="2:40" s="130" customFormat="1">
      <c r="B11" s="106" t="s">
        <v>28</v>
      </c>
      <c r="C11" s="137">
        <f>SUM(C12:C17)</f>
        <v>18180.096084614248</v>
      </c>
      <c r="D11" s="101"/>
      <c r="E11" s="142"/>
      <c r="F11" s="142"/>
      <c r="G11" s="142"/>
      <c r="H11" s="142"/>
      <c r="I11" s="142"/>
      <c r="J11" s="142"/>
    </row>
    <row r="12" spans="2:40" s="130" customFormat="1">
      <c r="B12" s="155" t="s">
        <v>1788</v>
      </c>
      <c r="C12" s="156">
        <v>3077.91453</v>
      </c>
      <c r="D12" s="157">
        <v>44246</v>
      </c>
      <c r="E12" s="142"/>
      <c r="F12" s="142"/>
      <c r="G12" s="142"/>
      <c r="H12" s="142"/>
      <c r="I12" s="142"/>
      <c r="J12" s="142"/>
    </row>
    <row r="13" spans="2:40" s="130" customFormat="1">
      <c r="B13" s="155" t="s">
        <v>1789</v>
      </c>
      <c r="C13" s="158">
        <v>2029.5788726759201</v>
      </c>
      <c r="D13" s="157">
        <v>46100</v>
      </c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</row>
    <row r="14" spans="2:40" s="130" customFormat="1">
      <c r="B14" s="155" t="s">
        <v>1790</v>
      </c>
      <c r="C14" s="158">
        <v>3028.9989999999998</v>
      </c>
      <c r="D14" s="157">
        <v>43800</v>
      </c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</row>
    <row r="15" spans="2:40" s="130" customFormat="1">
      <c r="B15" s="155" t="s">
        <v>1791</v>
      </c>
      <c r="C15" s="158">
        <v>1806.2614999999998</v>
      </c>
      <c r="D15" s="157">
        <v>44739</v>
      </c>
      <c r="E15" s="142"/>
      <c r="F15" s="142"/>
      <c r="G15" s="142"/>
      <c r="H15" s="142"/>
      <c r="I15" s="142"/>
      <c r="J15" s="142"/>
    </row>
    <row r="16" spans="2:40" s="130" customFormat="1">
      <c r="B16" s="159" t="s">
        <v>1555</v>
      </c>
      <c r="C16" s="158">
        <v>984.62780873530414</v>
      </c>
      <c r="D16" s="157">
        <v>46631</v>
      </c>
      <c r="E16" s="142"/>
      <c r="F16" s="142"/>
      <c r="G16" s="142"/>
      <c r="H16" s="142"/>
      <c r="I16" s="142"/>
      <c r="J16" s="142"/>
    </row>
    <row r="17" spans="2:40" s="130" customFormat="1">
      <c r="B17" s="155" t="s">
        <v>1792</v>
      </c>
      <c r="C17" s="158">
        <v>7252.7143732030254</v>
      </c>
      <c r="D17" s="157">
        <v>44255</v>
      </c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</row>
    <row r="18" spans="2:40" s="130" customFormat="1">
      <c r="B18" s="159"/>
      <c r="C18" s="158"/>
      <c r="D18" s="157"/>
      <c r="E18" s="142"/>
      <c r="F18" s="142"/>
      <c r="G18" s="142"/>
      <c r="H18" s="142"/>
      <c r="I18" s="142"/>
      <c r="J18" s="142"/>
    </row>
    <row r="19" spans="2:40" s="130" customFormat="1">
      <c r="B19" s="160" t="s">
        <v>1773</v>
      </c>
      <c r="C19" s="161">
        <f>SUM(C20:C51)</f>
        <v>156598.31654673661</v>
      </c>
      <c r="D19" s="157"/>
      <c r="E19" s="142"/>
      <c r="F19" s="142"/>
      <c r="G19" s="142"/>
      <c r="H19" s="142"/>
      <c r="I19" s="142"/>
      <c r="J19" s="142"/>
    </row>
    <row r="20" spans="2:40" s="130" customFormat="1">
      <c r="B20" s="159" t="s">
        <v>1763</v>
      </c>
      <c r="C20" s="158">
        <v>12596.446963547827</v>
      </c>
      <c r="D20" s="157">
        <v>45778</v>
      </c>
      <c r="E20" s="142"/>
      <c r="F20" s="142"/>
      <c r="G20" s="142"/>
      <c r="H20" s="142"/>
      <c r="I20" s="142"/>
      <c r="J20" s="142"/>
    </row>
    <row r="21" spans="2:40" s="130" customFormat="1">
      <c r="B21" s="159" t="s">
        <v>1758</v>
      </c>
      <c r="C21" s="158">
        <v>2064.3368333426633</v>
      </c>
      <c r="D21" s="157">
        <v>46601</v>
      </c>
      <c r="E21" s="142"/>
      <c r="F21" s="142"/>
      <c r="G21" s="142"/>
      <c r="H21" s="142"/>
      <c r="I21" s="142"/>
      <c r="J21" s="142"/>
    </row>
    <row r="22" spans="2:40" s="130" customFormat="1">
      <c r="B22" s="159" t="s">
        <v>1770</v>
      </c>
      <c r="C22" s="158">
        <v>50.320449127824354</v>
      </c>
      <c r="D22" s="157">
        <v>44429</v>
      </c>
      <c r="E22" s="142"/>
      <c r="F22" s="142"/>
      <c r="G22" s="142"/>
      <c r="H22" s="142"/>
      <c r="I22" s="142"/>
      <c r="J22" s="142"/>
    </row>
    <row r="23" spans="2:40" s="130" customFormat="1">
      <c r="B23" s="159" t="s">
        <v>1755</v>
      </c>
      <c r="C23" s="158">
        <v>1577.2797879027316</v>
      </c>
      <c r="D23" s="157">
        <v>45382</v>
      </c>
      <c r="E23" s="142"/>
      <c r="F23" s="142"/>
      <c r="G23" s="142"/>
      <c r="H23" s="142"/>
      <c r="I23" s="142"/>
      <c r="J23" s="142"/>
    </row>
    <row r="24" spans="2:40" s="130" customFormat="1">
      <c r="B24" s="159" t="s">
        <v>1751</v>
      </c>
      <c r="C24" s="158">
        <v>66.070118427957311</v>
      </c>
      <c r="D24" s="157">
        <v>44722</v>
      </c>
      <c r="E24" s="142"/>
      <c r="F24" s="142"/>
      <c r="G24" s="142"/>
      <c r="H24" s="142"/>
      <c r="I24" s="142"/>
      <c r="J24" s="142"/>
    </row>
    <row r="25" spans="2:40" s="130" customFormat="1">
      <c r="B25" s="159" t="s">
        <v>1764</v>
      </c>
      <c r="C25" s="158">
        <v>11254.03900438979</v>
      </c>
      <c r="D25" s="157">
        <v>46742</v>
      </c>
      <c r="E25" s="142"/>
      <c r="F25" s="142"/>
      <c r="G25" s="142"/>
      <c r="H25" s="142"/>
      <c r="I25" s="142"/>
      <c r="J25" s="142"/>
    </row>
    <row r="26" spans="2:40" s="130" customFormat="1">
      <c r="B26" s="162" t="s">
        <v>1569</v>
      </c>
      <c r="C26" s="156">
        <v>13396.920524910001</v>
      </c>
      <c r="D26" s="157">
        <v>45557</v>
      </c>
      <c r="E26" s="142"/>
      <c r="F26" s="142"/>
      <c r="G26" s="142"/>
      <c r="H26" s="142"/>
      <c r="I26" s="142"/>
      <c r="J26" s="142"/>
    </row>
    <row r="27" spans="2:40" s="130" customFormat="1">
      <c r="B27" s="162" t="s">
        <v>1570</v>
      </c>
      <c r="C27" s="156">
        <v>18405.982458817401</v>
      </c>
      <c r="D27" s="157">
        <v>50041</v>
      </c>
      <c r="E27" s="142"/>
      <c r="F27" s="142"/>
      <c r="G27" s="142"/>
      <c r="H27" s="142"/>
      <c r="I27" s="142"/>
      <c r="J27" s="142"/>
    </row>
    <row r="28" spans="2:40">
      <c r="B28" s="134" t="s">
        <v>1767</v>
      </c>
      <c r="C28" s="135">
        <v>1403.5810179782657</v>
      </c>
      <c r="D28" s="136">
        <v>46971</v>
      </c>
    </row>
    <row r="29" spans="2:40">
      <c r="B29" s="134" t="s">
        <v>1754</v>
      </c>
      <c r="C29" s="135">
        <v>1097.944062230441</v>
      </c>
      <c r="D29" s="136">
        <v>46012</v>
      </c>
    </row>
    <row r="30" spans="2:40">
      <c r="B30" s="134" t="s">
        <v>1573</v>
      </c>
      <c r="C30" s="135">
        <v>144.23935328135909</v>
      </c>
      <c r="D30" s="136">
        <v>46199</v>
      </c>
    </row>
    <row r="31" spans="2:40">
      <c r="B31" s="134" t="s">
        <v>1756</v>
      </c>
      <c r="C31" s="135">
        <v>411.43661659447577</v>
      </c>
      <c r="D31" s="136">
        <v>46201</v>
      </c>
    </row>
    <row r="32" spans="2:40">
      <c r="B32" s="134" t="s">
        <v>1575</v>
      </c>
      <c r="C32" s="135">
        <v>431.70125733482547</v>
      </c>
      <c r="D32" s="136">
        <v>46201</v>
      </c>
    </row>
    <row r="33" spans="2:4">
      <c r="B33" s="134" t="s">
        <v>1557</v>
      </c>
      <c r="C33" s="135">
        <v>1331.841425501425</v>
      </c>
      <c r="D33" s="136">
        <v>47262</v>
      </c>
    </row>
    <row r="34" spans="2:4">
      <c r="B34" s="134" t="s">
        <v>1759</v>
      </c>
      <c r="C34" s="135">
        <v>8450.4843465119993</v>
      </c>
      <c r="D34" s="136">
        <v>45485</v>
      </c>
    </row>
    <row r="35" spans="2:4">
      <c r="B35" s="134" t="s">
        <v>1576</v>
      </c>
      <c r="C35" s="135">
        <v>13077.74215235852</v>
      </c>
      <c r="D35" s="136">
        <v>45777</v>
      </c>
    </row>
    <row r="36" spans="2:4">
      <c r="B36" s="134" t="s">
        <v>1578</v>
      </c>
      <c r="C36" s="135">
        <v>8532.2291304876253</v>
      </c>
      <c r="D36" s="136">
        <v>47178</v>
      </c>
    </row>
    <row r="37" spans="2:4">
      <c r="B37" s="134" t="s">
        <v>1579</v>
      </c>
      <c r="C37" s="135">
        <v>370.92813966</v>
      </c>
      <c r="D37" s="136">
        <v>46201</v>
      </c>
    </row>
    <row r="38" spans="2:4">
      <c r="B38" s="134" t="s">
        <v>1580</v>
      </c>
      <c r="C38" s="135">
        <v>5913.8508345839991</v>
      </c>
      <c r="D38" s="136">
        <v>45710</v>
      </c>
    </row>
    <row r="39" spans="2:4">
      <c r="B39" s="134" t="s">
        <v>1761</v>
      </c>
      <c r="C39" s="135">
        <v>11257.644441549119</v>
      </c>
      <c r="D39" s="136">
        <v>46844</v>
      </c>
    </row>
    <row r="40" spans="2:4">
      <c r="B40" s="134" t="s">
        <v>1750</v>
      </c>
      <c r="C40" s="135">
        <v>2192.7655866841274</v>
      </c>
      <c r="D40" s="136">
        <v>46201</v>
      </c>
    </row>
    <row r="41" spans="2:4">
      <c r="B41" s="134" t="s">
        <v>1760</v>
      </c>
      <c r="C41" s="135">
        <v>5692.3653360599992</v>
      </c>
      <c r="D41" s="136">
        <v>44258</v>
      </c>
    </row>
    <row r="42" spans="2:4">
      <c r="B42" s="134" t="s">
        <v>1766</v>
      </c>
      <c r="C42" s="135">
        <v>2234.08521531</v>
      </c>
      <c r="D42" s="136">
        <v>47992</v>
      </c>
    </row>
    <row r="43" spans="2:4">
      <c r="B43" s="134" t="s">
        <v>1762</v>
      </c>
      <c r="C43" s="135">
        <v>8443.2333311618404</v>
      </c>
      <c r="D43" s="136">
        <v>44044</v>
      </c>
    </row>
    <row r="44" spans="2:4">
      <c r="B44" s="134" t="s">
        <v>1753</v>
      </c>
      <c r="C44" s="135">
        <v>91.603152601801597</v>
      </c>
      <c r="D44" s="136">
        <v>46722</v>
      </c>
    </row>
    <row r="45" spans="2:4">
      <c r="B45" s="134" t="s">
        <v>1768</v>
      </c>
      <c r="C45" s="135">
        <v>1000.8701588665987</v>
      </c>
      <c r="D45" s="136">
        <v>48213</v>
      </c>
    </row>
    <row r="46" spans="2:4">
      <c r="B46" s="134" t="s">
        <v>1771</v>
      </c>
      <c r="C46" s="135">
        <v>136.11393042179131</v>
      </c>
      <c r="D46" s="136">
        <v>47031</v>
      </c>
    </row>
    <row r="47" spans="2:4">
      <c r="B47" s="134" t="s">
        <v>1765</v>
      </c>
      <c r="C47" s="135">
        <v>5565.9967361568079</v>
      </c>
      <c r="D47" s="136">
        <v>48723</v>
      </c>
    </row>
    <row r="48" spans="2:4">
      <c r="B48" s="134" t="s">
        <v>1769</v>
      </c>
      <c r="C48" s="135">
        <v>10531.983365280001</v>
      </c>
      <c r="D48" s="136">
        <v>46637</v>
      </c>
    </row>
    <row r="49" spans="2:4">
      <c r="B49" s="134" t="s">
        <v>1560</v>
      </c>
      <c r="C49" s="135">
        <v>7821.5693678942489</v>
      </c>
      <c r="D49" s="136">
        <v>48069</v>
      </c>
    </row>
    <row r="50" spans="2:4">
      <c r="B50" s="134" t="s">
        <v>1752</v>
      </c>
      <c r="C50" s="135">
        <v>90.823068361123788</v>
      </c>
      <c r="D50" s="136">
        <v>47102</v>
      </c>
    </row>
    <row r="51" spans="2:4">
      <c r="B51" s="134" t="s">
        <v>1757</v>
      </c>
      <c r="C51" s="135">
        <v>961.88837940000019</v>
      </c>
      <c r="D51" s="136">
        <v>46482</v>
      </c>
    </row>
    <row r="52" spans="2:4">
      <c r="B52" s="101"/>
      <c r="C52" s="101"/>
      <c r="D52" s="101"/>
    </row>
    <row r="53" spans="2:4">
      <c r="B53" s="101"/>
      <c r="C53" s="101"/>
      <c r="D53" s="101"/>
    </row>
  </sheetData>
  <sheetProtection sheet="1" objects="1" scenarios="1"/>
  <sortState ref="B25:E56">
    <sortCondition ref="B25"/>
  </sortState>
  <mergeCells count="1">
    <mergeCell ref="B6:D6"/>
  </mergeCells>
  <phoneticPr fontId="6" type="noConversion"/>
  <conditionalFormatting sqref="B12">
    <cfRule type="cellIs" dxfId="3" priority="4" operator="equal">
      <formula>"NR3"</formula>
    </cfRule>
  </conditionalFormatting>
  <conditionalFormatting sqref="B13">
    <cfRule type="cellIs" dxfId="2" priority="3" operator="equal">
      <formula>"NR3"</formula>
    </cfRule>
  </conditionalFormatting>
  <conditionalFormatting sqref="B14">
    <cfRule type="cellIs" dxfId="1" priority="2" operator="equal">
      <formula>"NR3"</formula>
    </cfRule>
  </conditionalFormatting>
  <conditionalFormatting sqref="B17">
    <cfRule type="cellIs" dxfId="0" priority="1" operator="equal">
      <formula>"NR3"</formula>
    </cfRule>
  </conditionalFormatting>
  <dataValidations count="1">
    <dataValidation allowBlank="1" showInputMessage="1" showErrorMessage="1" sqref="AA23:XFD24 C5:C11 A1:B11 A12:A1048576 C12:D1048576 B12 B14:B1048576 E12:XFD22 D1:XFD11 E25:XFD1048576 E23:Y2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189</v>
      </c>
      <c r="C1" s="77" t="s" vm="1">
        <v>266</v>
      </c>
    </row>
    <row r="2" spans="2:18">
      <c r="B2" s="56" t="s">
        <v>188</v>
      </c>
      <c r="C2" s="77" t="s">
        <v>267</v>
      </c>
    </row>
    <row r="3" spans="2:18">
      <c r="B3" s="56" t="s">
        <v>190</v>
      </c>
      <c r="C3" s="77" t="s">
        <v>268</v>
      </c>
    </row>
    <row r="4" spans="2:18">
      <c r="B4" s="56" t="s">
        <v>191</v>
      </c>
      <c r="C4" s="77">
        <v>8801</v>
      </c>
    </row>
    <row r="6" spans="2:18" ht="26.25" customHeight="1">
      <c r="B6" s="221" t="s">
        <v>229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</row>
    <row r="7" spans="2:18" s="3" customFormat="1" ht="78.75">
      <c r="B7" s="22" t="s">
        <v>126</v>
      </c>
      <c r="C7" s="30" t="s">
        <v>49</v>
      </c>
      <c r="D7" s="30" t="s">
        <v>69</v>
      </c>
      <c r="E7" s="30" t="s">
        <v>15</v>
      </c>
      <c r="F7" s="30" t="s">
        <v>70</v>
      </c>
      <c r="G7" s="30" t="s">
        <v>112</v>
      </c>
      <c r="H7" s="30" t="s">
        <v>18</v>
      </c>
      <c r="I7" s="30" t="s">
        <v>111</v>
      </c>
      <c r="J7" s="30" t="s">
        <v>17</v>
      </c>
      <c r="K7" s="30" t="s">
        <v>227</v>
      </c>
      <c r="L7" s="30" t="s">
        <v>255</v>
      </c>
      <c r="M7" s="30" t="s">
        <v>228</v>
      </c>
      <c r="N7" s="30" t="s">
        <v>63</v>
      </c>
      <c r="O7" s="30" t="s">
        <v>192</v>
      </c>
      <c r="P7" s="31" t="s">
        <v>194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257</v>
      </c>
      <c r="M8" s="32" t="s">
        <v>253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8" t="s">
        <v>265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8" t="s">
        <v>122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8" t="s">
        <v>256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J12" sqref="J12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73" t="s">
        <v>189</v>
      </c>
      <c r="C1" s="174" t="s" vm="1">
        <v>266</v>
      </c>
      <c r="D1" s="163"/>
      <c r="E1" s="163"/>
      <c r="F1" s="163"/>
      <c r="G1" s="163"/>
      <c r="H1" s="163"/>
      <c r="I1" s="163"/>
      <c r="J1" s="163"/>
      <c r="K1" s="163"/>
      <c r="L1" s="163"/>
    </row>
    <row r="2" spans="2:13">
      <c r="B2" s="173" t="s">
        <v>188</v>
      </c>
      <c r="C2" s="174" t="s">
        <v>267</v>
      </c>
      <c r="D2" s="163"/>
      <c r="E2" s="163"/>
      <c r="F2" s="163"/>
      <c r="G2" s="163"/>
      <c r="H2" s="163"/>
      <c r="I2" s="163"/>
      <c r="J2" s="163"/>
      <c r="K2" s="163"/>
      <c r="L2" s="163"/>
    </row>
    <row r="3" spans="2:13">
      <c r="B3" s="173" t="s">
        <v>190</v>
      </c>
      <c r="C3" s="174" t="s">
        <v>268</v>
      </c>
      <c r="D3" s="163"/>
      <c r="E3" s="163"/>
      <c r="F3" s="163"/>
      <c r="G3" s="163"/>
      <c r="H3" s="163"/>
      <c r="I3" s="163"/>
      <c r="J3" s="163"/>
      <c r="K3" s="163"/>
      <c r="L3" s="163"/>
    </row>
    <row r="4" spans="2:13">
      <c r="B4" s="173" t="s">
        <v>191</v>
      </c>
      <c r="C4" s="174">
        <v>8801</v>
      </c>
      <c r="D4" s="163"/>
      <c r="E4" s="163"/>
      <c r="F4" s="163"/>
      <c r="G4" s="163"/>
      <c r="H4" s="163"/>
      <c r="I4" s="163"/>
      <c r="J4" s="163"/>
      <c r="K4" s="163"/>
      <c r="L4" s="163"/>
    </row>
    <row r="6" spans="2:13" ht="26.25" customHeight="1">
      <c r="B6" s="210" t="s">
        <v>218</v>
      </c>
      <c r="C6" s="211"/>
      <c r="D6" s="211"/>
      <c r="E6" s="211"/>
      <c r="F6" s="211"/>
      <c r="G6" s="211"/>
      <c r="H6" s="211"/>
      <c r="I6" s="211"/>
      <c r="J6" s="211"/>
      <c r="K6" s="211"/>
      <c r="L6" s="211"/>
    </row>
    <row r="7" spans="2:13" s="3" customFormat="1" ht="63">
      <c r="B7" s="167" t="s">
        <v>125</v>
      </c>
      <c r="C7" s="168" t="s">
        <v>49</v>
      </c>
      <c r="D7" s="168" t="s">
        <v>127</v>
      </c>
      <c r="E7" s="168" t="s">
        <v>15</v>
      </c>
      <c r="F7" s="168" t="s">
        <v>70</v>
      </c>
      <c r="G7" s="168" t="s">
        <v>111</v>
      </c>
      <c r="H7" s="168" t="s">
        <v>17</v>
      </c>
      <c r="I7" s="168" t="s">
        <v>19</v>
      </c>
      <c r="J7" s="168" t="s">
        <v>66</v>
      </c>
      <c r="K7" s="168" t="s">
        <v>192</v>
      </c>
      <c r="L7" s="168" t="s">
        <v>193</v>
      </c>
      <c r="M7" s="1"/>
    </row>
    <row r="8" spans="2:13" s="3" customFormat="1" ht="28.5" customHeight="1">
      <c r="B8" s="169"/>
      <c r="C8" s="170"/>
      <c r="D8" s="170"/>
      <c r="E8" s="170"/>
      <c r="F8" s="170"/>
      <c r="G8" s="170"/>
      <c r="H8" s="170" t="s">
        <v>20</v>
      </c>
      <c r="I8" s="170" t="s">
        <v>20</v>
      </c>
      <c r="J8" s="170" t="s">
        <v>253</v>
      </c>
      <c r="K8" s="170" t="s">
        <v>20</v>
      </c>
      <c r="L8" s="170" t="s">
        <v>20</v>
      </c>
    </row>
    <row r="9" spans="2:13" s="4" customFormat="1" ht="18" customHeight="1">
      <c r="B9" s="171"/>
      <c r="C9" s="172" t="s">
        <v>1</v>
      </c>
      <c r="D9" s="172" t="s">
        <v>2</v>
      </c>
      <c r="E9" s="172" t="s">
        <v>3</v>
      </c>
      <c r="F9" s="172" t="s">
        <v>4</v>
      </c>
      <c r="G9" s="172" t="s">
        <v>5</v>
      </c>
      <c r="H9" s="172" t="s">
        <v>6</v>
      </c>
      <c r="I9" s="172" t="s">
        <v>7</v>
      </c>
      <c r="J9" s="172" t="s">
        <v>8</v>
      </c>
      <c r="K9" s="172" t="s">
        <v>9</v>
      </c>
      <c r="L9" s="172" t="s">
        <v>10</v>
      </c>
    </row>
    <row r="10" spans="2:13" s="4" customFormat="1" ht="18.75" customHeight="1">
      <c r="B10" s="189" t="s">
        <v>48</v>
      </c>
      <c r="C10" s="190"/>
      <c r="D10" s="190"/>
      <c r="E10" s="190"/>
      <c r="F10" s="190"/>
      <c r="G10" s="190"/>
      <c r="H10" s="190"/>
      <c r="I10" s="190"/>
      <c r="J10" s="191">
        <v>546214.693449824</v>
      </c>
      <c r="K10" s="192">
        <v>1</v>
      </c>
      <c r="L10" s="192">
        <v>0.12676998601145878</v>
      </c>
    </row>
    <row r="11" spans="2:13" s="99" customFormat="1">
      <c r="B11" s="193" t="s">
        <v>244</v>
      </c>
      <c r="C11" s="190"/>
      <c r="D11" s="190"/>
      <c r="E11" s="190"/>
      <c r="F11" s="190"/>
      <c r="G11" s="190"/>
      <c r="H11" s="190"/>
      <c r="I11" s="190"/>
      <c r="J11" s="191">
        <v>546214.693449824</v>
      </c>
      <c r="K11" s="192">
        <v>1</v>
      </c>
      <c r="L11" s="192">
        <v>0.12676998601145878</v>
      </c>
    </row>
    <row r="12" spans="2:13">
      <c r="B12" s="187" t="s">
        <v>46</v>
      </c>
      <c r="C12" s="175"/>
      <c r="D12" s="175"/>
      <c r="E12" s="175"/>
      <c r="F12" s="175"/>
      <c r="G12" s="175"/>
      <c r="H12" s="175"/>
      <c r="I12" s="175"/>
      <c r="J12" s="179">
        <v>510266.79927982402</v>
      </c>
      <c r="K12" s="180">
        <v>0.93418724431787514</v>
      </c>
      <c r="L12" s="180">
        <v>0.11842690389426026</v>
      </c>
    </row>
    <row r="13" spans="2:13">
      <c r="B13" s="178" t="s">
        <v>1670</v>
      </c>
      <c r="C13" s="177" t="s">
        <v>1671</v>
      </c>
      <c r="D13" s="177">
        <v>12</v>
      </c>
      <c r="E13" s="177" t="s">
        <v>329</v>
      </c>
      <c r="F13" s="177" t="s">
        <v>330</v>
      </c>
      <c r="G13" s="183" t="s">
        <v>174</v>
      </c>
      <c r="H13" s="184">
        <v>0</v>
      </c>
      <c r="I13" s="184">
        <v>0</v>
      </c>
      <c r="J13" s="181">
        <v>168.58927982399996</v>
      </c>
      <c r="K13" s="182">
        <v>3.0865020997368465E-4</v>
      </c>
      <c r="L13" s="182">
        <v>3.9127582800797815E-5</v>
      </c>
    </row>
    <row r="14" spans="2:13">
      <c r="B14" s="178" t="s">
        <v>1672</v>
      </c>
      <c r="C14" s="177" t="s">
        <v>1673</v>
      </c>
      <c r="D14" s="177">
        <v>10</v>
      </c>
      <c r="E14" s="177" t="s">
        <v>329</v>
      </c>
      <c r="F14" s="177" t="s">
        <v>330</v>
      </c>
      <c r="G14" s="183" t="s">
        <v>174</v>
      </c>
      <c r="H14" s="184">
        <v>0</v>
      </c>
      <c r="I14" s="184">
        <v>0</v>
      </c>
      <c r="J14" s="181">
        <v>510098.21</v>
      </c>
      <c r="K14" s="182">
        <v>0.93387859410790153</v>
      </c>
      <c r="L14" s="182">
        <v>0.11838777631145947</v>
      </c>
    </row>
    <row r="15" spans="2:13">
      <c r="B15" s="176"/>
      <c r="C15" s="177"/>
      <c r="D15" s="177"/>
      <c r="E15" s="177"/>
      <c r="F15" s="177"/>
      <c r="G15" s="177"/>
      <c r="H15" s="177"/>
      <c r="I15" s="177"/>
      <c r="J15" s="177"/>
      <c r="K15" s="182"/>
      <c r="L15" s="177"/>
    </row>
    <row r="16" spans="2:13">
      <c r="B16" s="187" t="s">
        <v>47</v>
      </c>
      <c r="C16" s="175"/>
      <c r="D16" s="175"/>
      <c r="E16" s="175"/>
      <c r="F16" s="175"/>
      <c r="G16" s="175"/>
      <c r="H16" s="175"/>
      <c r="I16" s="175"/>
      <c r="J16" s="179">
        <v>35947.89417</v>
      </c>
      <c r="K16" s="180">
        <v>6.5812755682124871E-2</v>
      </c>
      <c r="L16" s="180">
        <v>8.3430821171985251E-3</v>
      </c>
    </row>
    <row r="17" spans="2:12">
      <c r="B17" s="178" t="s">
        <v>1672</v>
      </c>
      <c r="C17" s="177" t="s">
        <v>1674</v>
      </c>
      <c r="D17" s="177">
        <v>10</v>
      </c>
      <c r="E17" s="177" t="s">
        <v>329</v>
      </c>
      <c r="F17" s="177" t="s">
        <v>330</v>
      </c>
      <c r="G17" s="183" t="s">
        <v>177</v>
      </c>
      <c r="H17" s="184">
        <v>0</v>
      </c>
      <c r="I17" s="184">
        <v>0</v>
      </c>
      <c r="J17" s="181">
        <v>90.485189999999989</v>
      </c>
      <c r="K17" s="182">
        <v>1.6565865233047247E-4</v>
      </c>
      <c r="L17" s="182">
        <v>2.1000545038611109E-5</v>
      </c>
    </row>
    <row r="18" spans="2:12">
      <c r="B18" s="178" t="s">
        <v>1672</v>
      </c>
      <c r="C18" s="177" t="s">
        <v>1675</v>
      </c>
      <c r="D18" s="177">
        <v>10</v>
      </c>
      <c r="E18" s="177" t="s">
        <v>329</v>
      </c>
      <c r="F18" s="177" t="s">
        <v>330</v>
      </c>
      <c r="G18" s="183" t="s">
        <v>182</v>
      </c>
      <c r="H18" s="184">
        <v>0</v>
      </c>
      <c r="I18" s="184">
        <v>0</v>
      </c>
      <c r="J18" s="181">
        <v>20.185459999999996</v>
      </c>
      <c r="K18" s="182">
        <v>3.6955175761587706E-5</v>
      </c>
      <c r="L18" s="182">
        <v>4.6848071143474739E-6</v>
      </c>
    </row>
    <row r="19" spans="2:12">
      <c r="B19" s="178" t="s">
        <v>1672</v>
      </c>
      <c r="C19" s="177" t="s">
        <v>1676</v>
      </c>
      <c r="D19" s="177">
        <v>10</v>
      </c>
      <c r="E19" s="177" t="s">
        <v>329</v>
      </c>
      <c r="F19" s="177" t="s">
        <v>330</v>
      </c>
      <c r="G19" s="183" t="s">
        <v>176</v>
      </c>
      <c r="H19" s="184">
        <v>0</v>
      </c>
      <c r="I19" s="184">
        <v>0</v>
      </c>
      <c r="J19" s="181">
        <v>875.38589999999999</v>
      </c>
      <c r="K19" s="182">
        <v>1.6026407024519454E-3</v>
      </c>
      <c r="L19" s="182">
        <v>2.031667394312276E-4</v>
      </c>
    </row>
    <row r="20" spans="2:12">
      <c r="B20" s="178" t="s">
        <v>1672</v>
      </c>
      <c r="C20" s="177" t="s">
        <v>1677</v>
      </c>
      <c r="D20" s="177">
        <v>10</v>
      </c>
      <c r="E20" s="177" t="s">
        <v>329</v>
      </c>
      <c r="F20" s="177" t="s">
        <v>330</v>
      </c>
      <c r="G20" s="183" t="s">
        <v>180</v>
      </c>
      <c r="H20" s="184">
        <v>0</v>
      </c>
      <c r="I20" s="184">
        <v>0</v>
      </c>
      <c r="J20" s="181">
        <v>1.2941699999999998</v>
      </c>
      <c r="K20" s="182">
        <v>2.369343072457797E-6</v>
      </c>
      <c r="L20" s="182">
        <v>3.0036158815182172E-7</v>
      </c>
    </row>
    <row r="21" spans="2:12">
      <c r="B21" s="178" t="s">
        <v>1672</v>
      </c>
      <c r="C21" s="177" t="s">
        <v>1678</v>
      </c>
      <c r="D21" s="177">
        <v>10</v>
      </c>
      <c r="E21" s="177" t="s">
        <v>329</v>
      </c>
      <c r="F21" s="177" t="s">
        <v>330</v>
      </c>
      <c r="G21" s="183" t="s">
        <v>178</v>
      </c>
      <c r="H21" s="184">
        <v>0</v>
      </c>
      <c r="I21" s="184">
        <v>0</v>
      </c>
      <c r="J21" s="181">
        <v>12.801629999999998</v>
      </c>
      <c r="K21" s="182">
        <v>2.3436993097249903E-5</v>
      </c>
      <c r="L21" s="182">
        <v>2.9711072870890262E-6</v>
      </c>
    </row>
    <row r="22" spans="2:12">
      <c r="B22" s="178" t="s">
        <v>1672</v>
      </c>
      <c r="C22" s="177" t="s">
        <v>1679</v>
      </c>
      <c r="D22" s="177">
        <v>10</v>
      </c>
      <c r="E22" s="177" t="s">
        <v>329</v>
      </c>
      <c r="F22" s="177" t="s">
        <v>330</v>
      </c>
      <c r="G22" s="183" t="s">
        <v>183</v>
      </c>
      <c r="H22" s="184">
        <v>0</v>
      </c>
      <c r="I22" s="184">
        <v>0</v>
      </c>
      <c r="J22" s="181">
        <v>57.45</v>
      </c>
      <c r="K22" s="182">
        <v>1.0517842285998012E-4</v>
      </c>
      <c r="L22" s="182">
        <v>1.3333467194666977E-5</v>
      </c>
    </row>
    <row r="23" spans="2:12">
      <c r="B23" s="178" t="s">
        <v>1672</v>
      </c>
      <c r="C23" s="177" t="s">
        <v>1680</v>
      </c>
      <c r="D23" s="177">
        <v>10</v>
      </c>
      <c r="E23" s="177" t="s">
        <v>329</v>
      </c>
      <c r="F23" s="177" t="s">
        <v>330</v>
      </c>
      <c r="G23" s="183" t="s">
        <v>173</v>
      </c>
      <c r="H23" s="184">
        <v>0</v>
      </c>
      <c r="I23" s="184">
        <v>0</v>
      </c>
      <c r="J23" s="181">
        <v>34856.224020000001</v>
      </c>
      <c r="K23" s="182">
        <v>6.3814145679334314E-2</v>
      </c>
      <c r="L23" s="182">
        <v>8.0897183551024033E-3</v>
      </c>
    </row>
    <row r="24" spans="2:12">
      <c r="B24" s="178" t="s">
        <v>1672</v>
      </c>
      <c r="C24" s="177" t="s">
        <v>1681</v>
      </c>
      <c r="D24" s="177">
        <v>10</v>
      </c>
      <c r="E24" s="177" t="s">
        <v>329</v>
      </c>
      <c r="F24" s="177" t="s">
        <v>330</v>
      </c>
      <c r="G24" s="183" t="s">
        <v>175</v>
      </c>
      <c r="H24" s="184">
        <v>0</v>
      </c>
      <c r="I24" s="184">
        <v>0</v>
      </c>
      <c r="J24" s="181">
        <v>29.28</v>
      </c>
      <c r="K24" s="182">
        <v>5.3605295410621725E-5</v>
      </c>
      <c r="L24" s="182">
        <v>6.7955425493446311E-6</v>
      </c>
    </row>
    <row r="25" spans="2:12">
      <c r="B25" s="178" t="s">
        <v>1672</v>
      </c>
      <c r="C25" s="177" t="s">
        <v>1682</v>
      </c>
      <c r="D25" s="177">
        <v>10</v>
      </c>
      <c r="E25" s="177" t="s">
        <v>329</v>
      </c>
      <c r="F25" s="177" t="s">
        <v>330</v>
      </c>
      <c r="G25" s="183" t="s">
        <v>181</v>
      </c>
      <c r="H25" s="184">
        <v>0</v>
      </c>
      <c r="I25" s="184">
        <v>0</v>
      </c>
      <c r="J25" s="181">
        <v>0.16424</v>
      </c>
      <c r="K25" s="182">
        <v>3.0068762698908852E-7</v>
      </c>
      <c r="L25" s="182">
        <v>3.8118166267225486E-8</v>
      </c>
    </row>
    <row r="26" spans="2:12">
      <c r="B26" s="178" t="s">
        <v>1672</v>
      </c>
      <c r="C26" s="177" t="s">
        <v>1683</v>
      </c>
      <c r="D26" s="177">
        <v>10</v>
      </c>
      <c r="E26" s="177" t="s">
        <v>329</v>
      </c>
      <c r="F26" s="177" t="s">
        <v>330</v>
      </c>
      <c r="G26" s="183" t="s">
        <v>993</v>
      </c>
      <c r="H26" s="184">
        <v>0</v>
      </c>
      <c r="I26" s="184">
        <v>0</v>
      </c>
      <c r="J26" s="181">
        <v>4.6235600000000003</v>
      </c>
      <c r="K26" s="182">
        <v>8.4647301792600467E-6</v>
      </c>
      <c r="L26" s="182">
        <v>1.0730737264155691E-6</v>
      </c>
    </row>
    <row r="27" spans="2:12">
      <c r="B27" s="176"/>
      <c r="C27" s="177"/>
      <c r="D27" s="177"/>
      <c r="E27" s="177"/>
      <c r="F27" s="177"/>
      <c r="G27" s="177"/>
      <c r="H27" s="177"/>
      <c r="I27" s="177"/>
      <c r="J27" s="177"/>
      <c r="K27" s="182"/>
      <c r="L27" s="177"/>
    </row>
    <row r="28" spans="2:12">
      <c r="B28" s="176"/>
      <c r="C28" s="177"/>
      <c r="D28" s="177"/>
      <c r="E28" s="177"/>
      <c r="F28" s="177"/>
      <c r="G28" s="177"/>
      <c r="H28" s="177"/>
      <c r="I28" s="177"/>
      <c r="J28" s="177"/>
      <c r="K28" s="182"/>
      <c r="L28" s="177"/>
    </row>
    <row r="29" spans="2:12" s="99" customFormat="1"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</row>
    <row r="30" spans="2:12" s="99" customFormat="1"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</row>
    <row r="31" spans="2:12">
      <c r="B31" s="185" t="s">
        <v>265</v>
      </c>
      <c r="C31" s="186"/>
      <c r="D31" s="186"/>
      <c r="E31" s="186"/>
      <c r="F31" s="186"/>
      <c r="G31" s="186"/>
      <c r="H31" s="186"/>
      <c r="I31" s="186"/>
      <c r="J31" s="186"/>
      <c r="K31" s="186"/>
      <c r="L31" s="186"/>
    </row>
    <row r="32" spans="2:12">
      <c r="B32" s="188"/>
      <c r="C32" s="186"/>
      <c r="D32" s="186"/>
      <c r="E32" s="186"/>
      <c r="F32" s="186"/>
      <c r="G32" s="186"/>
      <c r="H32" s="186"/>
      <c r="I32" s="186"/>
      <c r="J32" s="186"/>
      <c r="K32" s="186"/>
      <c r="L32" s="186"/>
    </row>
    <row r="33" spans="2:12"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</row>
    <row r="34" spans="2:12"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</row>
    <row r="35" spans="2:12"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</row>
    <row r="36" spans="2:12"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</row>
    <row r="37" spans="2:12"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</row>
    <row r="38" spans="2:12"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</row>
    <row r="39" spans="2:12"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</row>
    <row r="40" spans="2:12"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</row>
    <row r="41" spans="2:12"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</row>
    <row r="42" spans="2:12"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</row>
    <row r="43" spans="2:12"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</row>
    <row r="44" spans="2:12"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</row>
    <row r="45" spans="2:12"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</row>
    <row r="46" spans="2:12"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</row>
    <row r="47" spans="2:12"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</row>
    <row r="48" spans="2:12"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</row>
    <row r="49" spans="2:12"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</row>
    <row r="50" spans="2:12"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</row>
    <row r="51" spans="2:12"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</row>
    <row r="52" spans="2:12">
      <c r="B52" s="186"/>
      <c r="C52" s="186"/>
      <c r="D52" s="186"/>
      <c r="E52" s="186"/>
      <c r="F52" s="186"/>
      <c r="G52" s="186"/>
      <c r="H52" s="186"/>
      <c r="I52" s="186"/>
      <c r="J52" s="186"/>
      <c r="K52" s="186"/>
      <c r="L52" s="186"/>
    </row>
    <row r="53" spans="2:12"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</row>
    <row r="54" spans="2:12"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6"/>
    </row>
    <row r="55" spans="2:12"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</row>
    <row r="56" spans="2:12"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</row>
    <row r="57" spans="2:12"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</row>
    <row r="58" spans="2:12"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</row>
    <row r="59" spans="2:12"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</row>
    <row r="60" spans="2:12"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</row>
    <row r="61" spans="2:12"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</row>
    <row r="62" spans="2:12"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</row>
    <row r="63" spans="2:12">
      <c r="B63" s="186"/>
      <c r="C63" s="186"/>
      <c r="D63" s="186"/>
      <c r="E63" s="186"/>
      <c r="F63" s="186"/>
      <c r="G63" s="186"/>
      <c r="H63" s="186"/>
      <c r="I63" s="186"/>
      <c r="J63" s="186"/>
      <c r="K63" s="186"/>
      <c r="L63" s="186"/>
    </row>
    <row r="64" spans="2:12">
      <c r="B64" s="186"/>
      <c r="C64" s="186"/>
      <c r="D64" s="186"/>
      <c r="E64" s="186"/>
      <c r="F64" s="186"/>
      <c r="G64" s="186"/>
      <c r="H64" s="186"/>
      <c r="I64" s="186"/>
      <c r="J64" s="186"/>
      <c r="K64" s="186"/>
      <c r="L64" s="186"/>
    </row>
    <row r="65" spans="2:12"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</row>
    <row r="66" spans="2:12">
      <c r="B66" s="186"/>
      <c r="C66" s="186"/>
      <c r="D66" s="186"/>
      <c r="E66" s="186"/>
      <c r="F66" s="186"/>
      <c r="G66" s="186"/>
      <c r="H66" s="186"/>
      <c r="I66" s="186"/>
      <c r="J66" s="186"/>
      <c r="K66" s="186"/>
      <c r="L66" s="186"/>
    </row>
    <row r="67" spans="2:12">
      <c r="B67" s="186"/>
      <c r="C67" s="186"/>
      <c r="D67" s="186"/>
      <c r="E67" s="186"/>
      <c r="F67" s="186"/>
      <c r="G67" s="186"/>
      <c r="H67" s="186"/>
      <c r="I67" s="186"/>
      <c r="J67" s="186"/>
      <c r="K67" s="186"/>
      <c r="L67" s="186"/>
    </row>
    <row r="68" spans="2:12">
      <c r="B68" s="186"/>
      <c r="C68" s="186"/>
      <c r="D68" s="186"/>
      <c r="E68" s="186"/>
      <c r="F68" s="186"/>
      <c r="G68" s="186"/>
      <c r="H68" s="186"/>
      <c r="I68" s="186"/>
      <c r="J68" s="186"/>
      <c r="K68" s="186"/>
      <c r="L68" s="186"/>
    </row>
    <row r="69" spans="2:12">
      <c r="B69" s="186"/>
      <c r="C69" s="186"/>
      <c r="D69" s="186"/>
      <c r="E69" s="186"/>
      <c r="F69" s="186"/>
      <c r="G69" s="186"/>
      <c r="H69" s="186"/>
      <c r="I69" s="186"/>
      <c r="J69" s="186"/>
      <c r="K69" s="186"/>
      <c r="L69" s="186"/>
    </row>
    <row r="70" spans="2:12"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</row>
    <row r="71" spans="2:12"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</row>
    <row r="72" spans="2:12"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</row>
    <row r="73" spans="2:12"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</row>
    <row r="74" spans="2:12"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</row>
    <row r="75" spans="2:12"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</row>
    <row r="76" spans="2:12">
      <c r="B76" s="186"/>
      <c r="C76" s="186"/>
      <c r="D76" s="186"/>
      <c r="E76" s="186"/>
      <c r="F76" s="186"/>
      <c r="G76" s="186"/>
      <c r="H76" s="186"/>
      <c r="I76" s="186"/>
      <c r="J76" s="186"/>
      <c r="K76" s="186"/>
      <c r="L76" s="186"/>
    </row>
    <row r="77" spans="2:12">
      <c r="B77" s="186"/>
      <c r="C77" s="186"/>
      <c r="D77" s="186"/>
      <c r="E77" s="186"/>
      <c r="F77" s="186"/>
      <c r="G77" s="186"/>
      <c r="H77" s="186"/>
      <c r="I77" s="186"/>
      <c r="J77" s="186"/>
      <c r="K77" s="186"/>
      <c r="L77" s="186"/>
    </row>
    <row r="78" spans="2:12">
      <c r="B78" s="186"/>
      <c r="C78" s="186"/>
      <c r="D78" s="186"/>
      <c r="E78" s="186"/>
      <c r="F78" s="186"/>
      <c r="G78" s="186"/>
      <c r="H78" s="186"/>
      <c r="I78" s="186"/>
      <c r="J78" s="186"/>
      <c r="K78" s="186"/>
      <c r="L78" s="186"/>
    </row>
    <row r="79" spans="2:12">
      <c r="B79" s="186"/>
      <c r="C79" s="186"/>
      <c r="D79" s="186"/>
      <c r="E79" s="186"/>
      <c r="F79" s="186"/>
      <c r="G79" s="186"/>
      <c r="H79" s="186"/>
      <c r="I79" s="186"/>
      <c r="J79" s="186"/>
      <c r="K79" s="186"/>
      <c r="L79" s="186"/>
    </row>
    <row r="80" spans="2:12">
      <c r="B80" s="186"/>
      <c r="C80" s="186"/>
      <c r="D80" s="186"/>
      <c r="E80" s="186"/>
      <c r="F80" s="186"/>
      <c r="G80" s="186"/>
      <c r="H80" s="186"/>
      <c r="I80" s="186"/>
      <c r="J80" s="186"/>
      <c r="K80" s="186"/>
      <c r="L80" s="186"/>
    </row>
    <row r="81" spans="2:12">
      <c r="B81" s="186"/>
      <c r="C81" s="186"/>
      <c r="D81" s="186"/>
      <c r="E81" s="186"/>
      <c r="F81" s="186"/>
      <c r="G81" s="186"/>
      <c r="H81" s="186"/>
      <c r="I81" s="186"/>
      <c r="J81" s="186"/>
      <c r="K81" s="186"/>
      <c r="L81" s="186"/>
    </row>
    <row r="82" spans="2:12">
      <c r="B82" s="186"/>
      <c r="C82" s="186"/>
      <c r="D82" s="186"/>
      <c r="E82" s="186"/>
      <c r="F82" s="186"/>
      <c r="G82" s="186"/>
      <c r="H82" s="186"/>
      <c r="I82" s="186"/>
      <c r="J82" s="186"/>
      <c r="K82" s="186"/>
      <c r="L82" s="186"/>
    </row>
    <row r="83" spans="2:12">
      <c r="B83" s="186"/>
      <c r="C83" s="186"/>
      <c r="D83" s="186"/>
      <c r="E83" s="186"/>
      <c r="F83" s="186"/>
      <c r="G83" s="186"/>
      <c r="H83" s="186"/>
      <c r="I83" s="186"/>
      <c r="J83" s="186"/>
      <c r="K83" s="186"/>
      <c r="L83" s="186"/>
    </row>
    <row r="84" spans="2:12">
      <c r="B84" s="186"/>
      <c r="C84" s="186"/>
      <c r="D84" s="186"/>
      <c r="E84" s="186"/>
      <c r="F84" s="186"/>
      <c r="G84" s="186"/>
      <c r="H84" s="186"/>
      <c r="I84" s="186"/>
      <c r="J84" s="186"/>
      <c r="K84" s="186"/>
      <c r="L84" s="186"/>
    </row>
    <row r="85" spans="2:12">
      <c r="B85" s="186"/>
      <c r="C85" s="186"/>
      <c r="D85" s="186"/>
      <c r="E85" s="186"/>
      <c r="F85" s="186"/>
      <c r="G85" s="186"/>
      <c r="H85" s="186"/>
      <c r="I85" s="186"/>
      <c r="J85" s="186"/>
      <c r="K85" s="186"/>
      <c r="L85" s="186"/>
    </row>
    <row r="86" spans="2:12"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</row>
    <row r="87" spans="2:12">
      <c r="B87" s="186"/>
      <c r="C87" s="186"/>
      <c r="D87" s="186"/>
      <c r="E87" s="186"/>
      <c r="F87" s="186"/>
      <c r="G87" s="186"/>
      <c r="H87" s="186"/>
      <c r="I87" s="186"/>
      <c r="J87" s="186"/>
      <c r="K87" s="186"/>
      <c r="L87" s="186"/>
    </row>
    <row r="88" spans="2:12">
      <c r="B88" s="186"/>
      <c r="C88" s="186"/>
      <c r="D88" s="186"/>
      <c r="E88" s="186"/>
      <c r="F88" s="186"/>
      <c r="G88" s="186"/>
      <c r="H88" s="186"/>
      <c r="I88" s="186"/>
      <c r="J88" s="186"/>
      <c r="K88" s="186"/>
      <c r="L88" s="186"/>
    </row>
    <row r="89" spans="2:12">
      <c r="B89" s="186"/>
      <c r="C89" s="186"/>
      <c r="D89" s="186"/>
      <c r="E89" s="186"/>
      <c r="F89" s="186"/>
      <c r="G89" s="186"/>
      <c r="H89" s="186"/>
      <c r="I89" s="186"/>
      <c r="J89" s="186"/>
      <c r="K89" s="186"/>
      <c r="L89" s="186"/>
    </row>
    <row r="90" spans="2:12">
      <c r="B90" s="186"/>
      <c r="C90" s="186"/>
      <c r="D90" s="186"/>
      <c r="E90" s="186"/>
      <c r="F90" s="186"/>
      <c r="G90" s="186"/>
      <c r="H90" s="186"/>
      <c r="I90" s="186"/>
      <c r="J90" s="186"/>
      <c r="K90" s="186"/>
      <c r="L90" s="186"/>
    </row>
    <row r="91" spans="2:12">
      <c r="B91" s="186"/>
      <c r="C91" s="186"/>
      <c r="D91" s="186"/>
      <c r="E91" s="186"/>
      <c r="F91" s="186"/>
      <c r="G91" s="186"/>
      <c r="H91" s="186"/>
      <c r="I91" s="186"/>
      <c r="J91" s="186"/>
      <c r="K91" s="186"/>
      <c r="L91" s="186"/>
    </row>
    <row r="92" spans="2:12">
      <c r="B92" s="186"/>
      <c r="C92" s="186"/>
      <c r="D92" s="186"/>
      <c r="E92" s="186"/>
      <c r="F92" s="186"/>
      <c r="G92" s="186"/>
      <c r="H92" s="186"/>
      <c r="I92" s="186"/>
      <c r="J92" s="186"/>
      <c r="K92" s="186"/>
      <c r="L92" s="186"/>
    </row>
    <row r="93" spans="2:12">
      <c r="B93" s="186"/>
      <c r="C93" s="186"/>
      <c r="D93" s="186"/>
      <c r="E93" s="186"/>
      <c r="F93" s="186"/>
      <c r="G93" s="186"/>
      <c r="H93" s="186"/>
      <c r="I93" s="186"/>
      <c r="J93" s="186"/>
      <c r="K93" s="186"/>
      <c r="L93" s="186"/>
    </row>
    <row r="94" spans="2:12">
      <c r="B94" s="186"/>
      <c r="C94" s="186"/>
      <c r="D94" s="186"/>
      <c r="E94" s="186"/>
      <c r="F94" s="186"/>
      <c r="G94" s="186"/>
      <c r="H94" s="186"/>
      <c r="I94" s="186"/>
      <c r="J94" s="186"/>
      <c r="K94" s="186"/>
      <c r="L94" s="186"/>
    </row>
    <row r="95" spans="2:12">
      <c r="B95" s="186"/>
      <c r="C95" s="186"/>
      <c r="D95" s="186"/>
      <c r="E95" s="186"/>
      <c r="F95" s="186"/>
      <c r="G95" s="186"/>
      <c r="H95" s="186"/>
      <c r="I95" s="186"/>
      <c r="J95" s="186"/>
      <c r="K95" s="186"/>
      <c r="L95" s="186"/>
    </row>
    <row r="96" spans="2:12">
      <c r="B96" s="186"/>
      <c r="C96" s="186"/>
      <c r="D96" s="186"/>
      <c r="E96" s="186"/>
      <c r="F96" s="186"/>
      <c r="G96" s="186"/>
      <c r="H96" s="186"/>
      <c r="I96" s="186"/>
      <c r="J96" s="186"/>
      <c r="K96" s="186"/>
      <c r="L96" s="186"/>
    </row>
    <row r="97" spans="2:12">
      <c r="B97" s="186"/>
      <c r="C97" s="186"/>
      <c r="D97" s="186"/>
      <c r="E97" s="186"/>
      <c r="F97" s="186"/>
      <c r="G97" s="186"/>
      <c r="H97" s="186"/>
      <c r="I97" s="186"/>
      <c r="J97" s="186"/>
      <c r="K97" s="186"/>
      <c r="L97" s="186"/>
    </row>
    <row r="98" spans="2:12">
      <c r="B98" s="186"/>
      <c r="C98" s="186"/>
      <c r="D98" s="186"/>
      <c r="E98" s="186"/>
      <c r="F98" s="186"/>
      <c r="G98" s="186"/>
      <c r="H98" s="186"/>
      <c r="I98" s="186"/>
      <c r="J98" s="186"/>
      <c r="K98" s="186"/>
      <c r="L98" s="186"/>
    </row>
    <row r="99" spans="2:12">
      <c r="B99" s="186"/>
      <c r="C99" s="186"/>
      <c r="D99" s="186"/>
      <c r="E99" s="186"/>
      <c r="F99" s="186"/>
      <c r="G99" s="186"/>
      <c r="H99" s="186"/>
      <c r="I99" s="186"/>
      <c r="J99" s="186"/>
      <c r="K99" s="186"/>
      <c r="L99" s="186"/>
    </row>
    <row r="100" spans="2:12"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</row>
    <row r="101" spans="2:12">
      <c r="B101" s="186"/>
      <c r="C101" s="186"/>
      <c r="D101" s="186"/>
      <c r="E101" s="186"/>
      <c r="F101" s="186"/>
      <c r="G101" s="186"/>
      <c r="H101" s="186"/>
      <c r="I101" s="186"/>
      <c r="J101" s="186"/>
      <c r="K101" s="186"/>
      <c r="L101" s="186"/>
    </row>
    <row r="102" spans="2:12"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</row>
    <row r="103" spans="2:12">
      <c r="B103" s="186"/>
      <c r="C103" s="186"/>
      <c r="D103" s="186"/>
      <c r="E103" s="186"/>
      <c r="F103" s="186"/>
      <c r="G103" s="186"/>
      <c r="H103" s="186"/>
      <c r="I103" s="186"/>
      <c r="J103" s="186"/>
      <c r="K103" s="186"/>
      <c r="L103" s="186"/>
    </row>
    <row r="104" spans="2:12"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</row>
    <row r="105" spans="2:12">
      <c r="B105" s="186"/>
      <c r="C105" s="186"/>
      <c r="D105" s="186"/>
      <c r="E105" s="186"/>
      <c r="F105" s="186"/>
      <c r="G105" s="186"/>
      <c r="H105" s="186"/>
      <c r="I105" s="186"/>
      <c r="J105" s="186"/>
      <c r="K105" s="186"/>
      <c r="L105" s="186"/>
    </row>
    <row r="106" spans="2:12">
      <c r="B106" s="186"/>
      <c r="C106" s="186"/>
      <c r="D106" s="186"/>
      <c r="E106" s="186"/>
      <c r="F106" s="186"/>
      <c r="G106" s="186"/>
      <c r="H106" s="186"/>
      <c r="I106" s="186"/>
      <c r="J106" s="186"/>
      <c r="K106" s="186"/>
      <c r="L106" s="186"/>
    </row>
    <row r="107" spans="2:12"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</row>
    <row r="108" spans="2:12">
      <c r="B108" s="186"/>
      <c r="C108" s="186"/>
      <c r="D108" s="186"/>
      <c r="E108" s="186"/>
      <c r="F108" s="186"/>
      <c r="G108" s="186"/>
      <c r="H108" s="186"/>
      <c r="I108" s="186"/>
      <c r="J108" s="186"/>
      <c r="K108" s="186"/>
      <c r="L108" s="186"/>
    </row>
    <row r="109" spans="2:12">
      <c r="B109" s="186"/>
      <c r="C109" s="186"/>
      <c r="D109" s="186"/>
      <c r="E109" s="186"/>
      <c r="F109" s="186"/>
      <c r="G109" s="186"/>
      <c r="H109" s="186"/>
      <c r="I109" s="186"/>
      <c r="J109" s="186"/>
      <c r="K109" s="186"/>
      <c r="L109" s="186"/>
    </row>
    <row r="110" spans="2:12">
      <c r="B110" s="186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</row>
    <row r="111" spans="2:12">
      <c r="B111" s="186"/>
      <c r="C111" s="186"/>
      <c r="D111" s="186"/>
      <c r="E111" s="186"/>
      <c r="F111" s="186"/>
      <c r="G111" s="186"/>
      <c r="H111" s="186"/>
      <c r="I111" s="186"/>
      <c r="J111" s="186"/>
      <c r="K111" s="186"/>
      <c r="L111" s="186"/>
    </row>
    <row r="112" spans="2:12">
      <c r="B112" s="186"/>
      <c r="C112" s="186"/>
      <c r="D112" s="186"/>
      <c r="E112" s="186"/>
      <c r="F112" s="186"/>
      <c r="G112" s="186"/>
      <c r="H112" s="186"/>
      <c r="I112" s="186"/>
      <c r="J112" s="186"/>
      <c r="K112" s="186"/>
      <c r="L112" s="186"/>
    </row>
    <row r="113" spans="2:12">
      <c r="B113" s="186"/>
      <c r="C113" s="186"/>
      <c r="D113" s="186"/>
      <c r="E113" s="186"/>
      <c r="F113" s="186"/>
      <c r="G113" s="186"/>
      <c r="H113" s="186"/>
      <c r="I113" s="186"/>
      <c r="J113" s="186"/>
      <c r="K113" s="186"/>
      <c r="L113" s="186"/>
    </row>
    <row r="114" spans="2:12">
      <c r="B114" s="186"/>
      <c r="C114" s="186"/>
      <c r="D114" s="186"/>
      <c r="E114" s="186"/>
      <c r="F114" s="186"/>
      <c r="G114" s="186"/>
      <c r="H114" s="186"/>
      <c r="I114" s="186"/>
      <c r="J114" s="186"/>
      <c r="K114" s="186"/>
      <c r="L114" s="186"/>
    </row>
    <row r="115" spans="2:12"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</row>
    <row r="116" spans="2:12">
      <c r="B116" s="186"/>
      <c r="C116" s="186"/>
      <c r="D116" s="186"/>
      <c r="E116" s="186"/>
      <c r="F116" s="186"/>
      <c r="G116" s="186"/>
      <c r="H116" s="186"/>
      <c r="I116" s="186"/>
      <c r="J116" s="186"/>
      <c r="K116" s="186"/>
      <c r="L116" s="186"/>
    </row>
    <row r="117" spans="2:12">
      <c r="B117" s="186"/>
      <c r="C117" s="186"/>
      <c r="D117" s="186"/>
      <c r="E117" s="186"/>
      <c r="F117" s="186"/>
      <c r="G117" s="186"/>
      <c r="H117" s="186"/>
      <c r="I117" s="186"/>
      <c r="J117" s="186"/>
      <c r="K117" s="186"/>
      <c r="L117" s="186"/>
    </row>
    <row r="118" spans="2:12">
      <c r="B118" s="186"/>
      <c r="C118" s="186"/>
      <c r="D118" s="186"/>
      <c r="E118" s="186"/>
      <c r="F118" s="186"/>
      <c r="G118" s="186"/>
      <c r="H118" s="186"/>
      <c r="I118" s="186"/>
      <c r="J118" s="186"/>
      <c r="K118" s="186"/>
      <c r="L118" s="186"/>
    </row>
    <row r="119" spans="2:12">
      <c r="B119" s="186"/>
      <c r="C119" s="186"/>
      <c r="D119" s="186"/>
      <c r="E119" s="186"/>
      <c r="F119" s="186"/>
      <c r="G119" s="186"/>
      <c r="H119" s="186"/>
      <c r="I119" s="186"/>
      <c r="J119" s="186"/>
      <c r="K119" s="186"/>
      <c r="L119" s="186"/>
    </row>
    <row r="120" spans="2:12">
      <c r="B120" s="186"/>
      <c r="C120" s="186"/>
      <c r="D120" s="186"/>
      <c r="E120" s="186"/>
      <c r="F120" s="186"/>
      <c r="G120" s="186"/>
      <c r="H120" s="186"/>
      <c r="I120" s="186"/>
      <c r="J120" s="186"/>
      <c r="K120" s="186"/>
      <c r="L120" s="186"/>
    </row>
    <row r="121" spans="2:12">
      <c r="B121" s="186"/>
      <c r="C121" s="186"/>
      <c r="D121" s="186"/>
      <c r="E121" s="186"/>
      <c r="F121" s="186"/>
      <c r="G121" s="186"/>
      <c r="H121" s="186"/>
      <c r="I121" s="186"/>
      <c r="J121" s="186"/>
      <c r="K121" s="186"/>
      <c r="L121" s="186"/>
    </row>
    <row r="122" spans="2:12">
      <c r="B122" s="186"/>
      <c r="C122" s="186"/>
      <c r="D122" s="186"/>
      <c r="E122" s="186"/>
      <c r="F122" s="186"/>
      <c r="G122" s="186"/>
      <c r="H122" s="186"/>
      <c r="I122" s="186"/>
      <c r="J122" s="186"/>
      <c r="K122" s="186"/>
      <c r="L122" s="186"/>
    </row>
    <row r="123" spans="2:12">
      <c r="B123" s="186"/>
      <c r="C123" s="186"/>
      <c r="D123" s="186"/>
      <c r="E123" s="186"/>
      <c r="F123" s="186"/>
      <c r="G123" s="186"/>
      <c r="H123" s="186"/>
      <c r="I123" s="186"/>
      <c r="J123" s="186"/>
      <c r="K123" s="186"/>
      <c r="L123" s="186"/>
    </row>
    <row r="124" spans="2:12">
      <c r="B124" s="186"/>
      <c r="C124" s="186"/>
      <c r="D124" s="186"/>
      <c r="E124" s="186"/>
      <c r="F124" s="186"/>
      <c r="G124" s="186"/>
      <c r="H124" s="186"/>
      <c r="I124" s="186"/>
      <c r="J124" s="186"/>
      <c r="K124" s="186"/>
      <c r="L124" s="186"/>
    </row>
    <row r="125" spans="2:12">
      <c r="B125" s="186"/>
      <c r="C125" s="186"/>
      <c r="D125" s="186"/>
      <c r="E125" s="186"/>
      <c r="F125" s="186"/>
      <c r="G125" s="186"/>
      <c r="H125" s="186"/>
      <c r="I125" s="186"/>
      <c r="J125" s="186"/>
      <c r="K125" s="186"/>
      <c r="L125" s="186"/>
    </row>
    <row r="126" spans="2:12">
      <c r="B126" s="186"/>
      <c r="C126" s="186"/>
      <c r="D126" s="186"/>
      <c r="E126" s="186"/>
      <c r="F126" s="186"/>
      <c r="G126" s="186"/>
      <c r="H126" s="186"/>
      <c r="I126" s="186"/>
      <c r="J126" s="186"/>
      <c r="K126" s="186"/>
      <c r="L126" s="186"/>
    </row>
    <row r="127" spans="2:12">
      <c r="B127" s="186"/>
      <c r="C127" s="186"/>
      <c r="D127" s="186"/>
      <c r="E127" s="186"/>
      <c r="F127" s="186"/>
      <c r="G127" s="186"/>
      <c r="H127" s="186"/>
      <c r="I127" s="186"/>
      <c r="J127" s="186"/>
      <c r="K127" s="186"/>
      <c r="L127" s="186"/>
    </row>
    <row r="128" spans="2:12">
      <c r="B128" s="163"/>
      <c r="C128" s="163"/>
      <c r="D128" s="164"/>
      <c r="E128" s="163"/>
      <c r="F128" s="163"/>
      <c r="G128" s="163"/>
      <c r="H128" s="163"/>
      <c r="I128" s="163"/>
      <c r="J128" s="163"/>
      <c r="K128" s="163"/>
      <c r="L128" s="163"/>
    </row>
    <row r="129" spans="2:12">
      <c r="B129" s="101"/>
      <c r="C129" s="101"/>
      <c r="D129" s="164"/>
      <c r="E129" s="101"/>
      <c r="F129" s="101"/>
      <c r="G129" s="101"/>
      <c r="H129" s="101"/>
      <c r="I129" s="101"/>
      <c r="J129" s="101"/>
      <c r="K129" s="101"/>
      <c r="L129" s="101"/>
    </row>
    <row r="130" spans="2:12">
      <c r="B130" s="101"/>
      <c r="C130" s="101"/>
      <c r="D130" s="164"/>
      <c r="E130" s="101"/>
      <c r="F130" s="101"/>
      <c r="G130" s="101"/>
      <c r="H130" s="101"/>
      <c r="I130" s="101"/>
      <c r="J130" s="101"/>
      <c r="K130" s="101"/>
      <c r="L130" s="101"/>
    </row>
    <row r="131" spans="2:12">
      <c r="B131" s="101"/>
      <c r="C131" s="101"/>
      <c r="D131" s="164"/>
      <c r="E131" s="101"/>
      <c r="F131" s="101"/>
      <c r="G131" s="101"/>
      <c r="H131" s="101"/>
      <c r="I131" s="101"/>
      <c r="J131" s="101"/>
      <c r="K131" s="101"/>
      <c r="L131" s="101"/>
    </row>
    <row r="132" spans="2:12">
      <c r="D132" s="164"/>
    </row>
    <row r="133" spans="2:12">
      <c r="D133" s="164"/>
    </row>
    <row r="134" spans="2:12">
      <c r="D134" s="164"/>
    </row>
    <row r="135" spans="2:12">
      <c r="D135" s="164"/>
    </row>
    <row r="136" spans="2:12">
      <c r="D136" s="164"/>
    </row>
    <row r="137" spans="2:12">
      <c r="D137" s="164"/>
    </row>
    <row r="138" spans="2:12">
      <c r="D138" s="164"/>
    </row>
    <row r="139" spans="2:12">
      <c r="D139" s="164"/>
    </row>
    <row r="140" spans="2:12">
      <c r="D140" s="164"/>
    </row>
    <row r="141" spans="2:12">
      <c r="D141" s="164"/>
    </row>
    <row r="142" spans="2:12">
      <c r="D142" s="164"/>
    </row>
    <row r="143" spans="2:12">
      <c r="D143" s="164"/>
    </row>
    <row r="144" spans="2:12">
      <c r="D144" s="164"/>
    </row>
    <row r="145" spans="4:4">
      <c r="D145" s="164"/>
    </row>
    <row r="146" spans="4:4">
      <c r="D146" s="164"/>
    </row>
    <row r="147" spans="4:4">
      <c r="D147" s="164"/>
    </row>
    <row r="148" spans="4:4">
      <c r="D148" s="164"/>
    </row>
    <row r="149" spans="4:4">
      <c r="D149" s="164"/>
    </row>
    <row r="150" spans="4:4">
      <c r="D150" s="164"/>
    </row>
    <row r="151" spans="4:4">
      <c r="D151" s="164"/>
    </row>
    <row r="152" spans="4:4">
      <c r="D152" s="164"/>
    </row>
    <row r="153" spans="4:4">
      <c r="D153" s="164"/>
    </row>
    <row r="154" spans="4:4">
      <c r="D154" s="164"/>
    </row>
    <row r="155" spans="4:4">
      <c r="D155" s="164"/>
    </row>
    <row r="156" spans="4:4">
      <c r="D156" s="164"/>
    </row>
    <row r="157" spans="4:4">
      <c r="D157" s="164"/>
    </row>
    <row r="158" spans="4:4">
      <c r="D158" s="164"/>
    </row>
    <row r="159" spans="4:4">
      <c r="D159" s="164"/>
    </row>
    <row r="160" spans="4:4">
      <c r="D160" s="164"/>
    </row>
    <row r="161" spans="4:4">
      <c r="D161" s="164"/>
    </row>
    <row r="162" spans="4:4">
      <c r="D162" s="164"/>
    </row>
    <row r="163" spans="4:4">
      <c r="D163" s="164"/>
    </row>
    <row r="164" spans="4:4">
      <c r="D164" s="164"/>
    </row>
    <row r="165" spans="4:4">
      <c r="D165" s="164"/>
    </row>
    <row r="166" spans="4:4">
      <c r="D166" s="164"/>
    </row>
    <row r="167" spans="4:4">
      <c r="D167" s="164"/>
    </row>
    <row r="168" spans="4:4">
      <c r="D168" s="164"/>
    </row>
    <row r="169" spans="4:4">
      <c r="D169" s="164"/>
    </row>
    <row r="170" spans="4:4">
      <c r="D170" s="164"/>
    </row>
    <row r="171" spans="4:4">
      <c r="D171" s="164"/>
    </row>
    <row r="172" spans="4:4">
      <c r="D172" s="164"/>
    </row>
    <row r="173" spans="4:4">
      <c r="D173" s="164"/>
    </row>
    <row r="174" spans="4:4">
      <c r="D174" s="164"/>
    </row>
    <row r="175" spans="4:4">
      <c r="D175" s="164"/>
    </row>
    <row r="176" spans="4:4">
      <c r="D176" s="164"/>
    </row>
    <row r="177" spans="4:4">
      <c r="D177" s="164"/>
    </row>
    <row r="178" spans="4:4">
      <c r="D178" s="164"/>
    </row>
    <row r="179" spans="4:4">
      <c r="D179" s="164"/>
    </row>
    <row r="180" spans="4:4">
      <c r="D180" s="164"/>
    </row>
    <row r="181" spans="4:4">
      <c r="D181" s="164"/>
    </row>
    <row r="182" spans="4:4">
      <c r="D182" s="164"/>
    </row>
    <row r="183" spans="4:4">
      <c r="D183" s="164"/>
    </row>
    <row r="184" spans="4:4">
      <c r="D184" s="164"/>
    </row>
    <row r="185" spans="4:4">
      <c r="D185" s="164"/>
    </row>
    <row r="186" spans="4:4">
      <c r="D186" s="164"/>
    </row>
    <row r="187" spans="4:4">
      <c r="D187" s="164"/>
    </row>
    <row r="188" spans="4:4">
      <c r="D188" s="164"/>
    </row>
    <row r="189" spans="4:4">
      <c r="D189" s="164"/>
    </row>
    <row r="190" spans="4:4">
      <c r="D190" s="164"/>
    </row>
    <row r="191" spans="4:4">
      <c r="D191" s="164"/>
    </row>
    <row r="192" spans="4:4">
      <c r="D192" s="164"/>
    </row>
    <row r="193" spans="4:4">
      <c r="D193" s="164"/>
    </row>
    <row r="194" spans="4:4">
      <c r="D194" s="164"/>
    </row>
    <row r="195" spans="4:4">
      <c r="D195" s="164"/>
    </row>
    <row r="196" spans="4:4">
      <c r="D196" s="164"/>
    </row>
    <row r="197" spans="4:4">
      <c r="D197" s="164"/>
    </row>
    <row r="198" spans="4:4">
      <c r="D198" s="164"/>
    </row>
    <row r="199" spans="4:4">
      <c r="D199" s="164"/>
    </row>
    <row r="200" spans="4:4">
      <c r="D200" s="164"/>
    </row>
    <row r="201" spans="4:4">
      <c r="D201" s="164"/>
    </row>
    <row r="202" spans="4:4">
      <c r="D202" s="164"/>
    </row>
    <row r="203" spans="4:4">
      <c r="D203" s="164"/>
    </row>
    <row r="204" spans="4:4">
      <c r="D204" s="164"/>
    </row>
    <row r="205" spans="4:4">
      <c r="D205" s="164"/>
    </row>
    <row r="206" spans="4:4">
      <c r="D206" s="164"/>
    </row>
    <row r="207" spans="4:4">
      <c r="D207" s="164"/>
    </row>
    <row r="208" spans="4:4">
      <c r="D208" s="164"/>
    </row>
    <row r="209" spans="4:4">
      <c r="D209" s="164"/>
    </row>
    <row r="210" spans="4:4">
      <c r="D210" s="164"/>
    </row>
    <row r="211" spans="4:4">
      <c r="D211" s="164"/>
    </row>
    <row r="212" spans="4:4">
      <c r="D212" s="164"/>
    </row>
    <row r="213" spans="4:4">
      <c r="D213" s="164"/>
    </row>
    <row r="214" spans="4:4">
      <c r="D214" s="164"/>
    </row>
    <row r="215" spans="4:4">
      <c r="D215" s="164"/>
    </row>
    <row r="216" spans="4:4">
      <c r="D216" s="164"/>
    </row>
    <row r="217" spans="4:4">
      <c r="D217" s="164"/>
    </row>
    <row r="218" spans="4:4">
      <c r="D218" s="164"/>
    </row>
    <row r="219" spans="4:4">
      <c r="D219" s="164"/>
    </row>
    <row r="220" spans="4:4">
      <c r="D220" s="164"/>
    </row>
    <row r="221" spans="4:4">
      <c r="D221" s="164"/>
    </row>
    <row r="222" spans="4:4">
      <c r="D222" s="164"/>
    </row>
    <row r="223" spans="4:4">
      <c r="D223" s="164"/>
    </row>
    <row r="224" spans="4:4">
      <c r="D224" s="164"/>
    </row>
    <row r="225" spans="4:4">
      <c r="D225" s="164"/>
    </row>
    <row r="226" spans="4:4">
      <c r="D226" s="164"/>
    </row>
    <row r="227" spans="4:4">
      <c r="D227" s="164"/>
    </row>
    <row r="228" spans="4:4">
      <c r="D228" s="164"/>
    </row>
    <row r="229" spans="4:4">
      <c r="D229" s="164"/>
    </row>
    <row r="230" spans="4:4">
      <c r="D230" s="164"/>
    </row>
    <row r="231" spans="4:4">
      <c r="D231" s="164"/>
    </row>
    <row r="232" spans="4:4">
      <c r="D232" s="164"/>
    </row>
    <row r="233" spans="4:4">
      <c r="D233" s="164"/>
    </row>
    <row r="234" spans="4:4">
      <c r="D234" s="164"/>
    </row>
    <row r="235" spans="4:4">
      <c r="D235" s="164"/>
    </row>
    <row r="236" spans="4:4">
      <c r="D236" s="164"/>
    </row>
    <row r="237" spans="4:4">
      <c r="D237" s="164"/>
    </row>
    <row r="238" spans="4:4">
      <c r="D238" s="164"/>
    </row>
    <row r="239" spans="4:4">
      <c r="D239" s="164"/>
    </row>
    <row r="240" spans="4:4">
      <c r="D240" s="164"/>
    </row>
    <row r="241" spans="4:4">
      <c r="D241" s="164"/>
    </row>
    <row r="242" spans="4:4">
      <c r="D242" s="164"/>
    </row>
    <row r="243" spans="4:4">
      <c r="D243" s="164"/>
    </row>
    <row r="244" spans="4:4">
      <c r="D244" s="164"/>
    </row>
    <row r="245" spans="4:4">
      <c r="D245" s="164"/>
    </row>
    <row r="246" spans="4:4">
      <c r="D246" s="164"/>
    </row>
    <row r="247" spans="4:4">
      <c r="D247" s="164"/>
    </row>
    <row r="248" spans="4:4">
      <c r="D248" s="164"/>
    </row>
    <row r="249" spans="4:4">
      <c r="D249" s="164"/>
    </row>
    <row r="250" spans="4:4">
      <c r="D250" s="164"/>
    </row>
    <row r="251" spans="4:4">
      <c r="D251" s="164"/>
    </row>
    <row r="252" spans="4:4">
      <c r="D252" s="164"/>
    </row>
    <row r="253" spans="4:4">
      <c r="D253" s="164"/>
    </row>
    <row r="254" spans="4:4">
      <c r="D254" s="164"/>
    </row>
    <row r="255" spans="4:4">
      <c r="D255" s="164"/>
    </row>
    <row r="256" spans="4:4">
      <c r="D256" s="164"/>
    </row>
    <row r="257" spans="4:4">
      <c r="D257" s="164"/>
    </row>
    <row r="258" spans="4:4">
      <c r="D258" s="164"/>
    </row>
    <row r="259" spans="4:4">
      <c r="D259" s="164"/>
    </row>
    <row r="260" spans="4:4">
      <c r="D260" s="164"/>
    </row>
    <row r="261" spans="4:4">
      <c r="D261" s="164"/>
    </row>
    <row r="262" spans="4:4">
      <c r="D262" s="164"/>
    </row>
    <row r="263" spans="4:4">
      <c r="D263" s="164"/>
    </row>
    <row r="264" spans="4:4">
      <c r="D264" s="164"/>
    </row>
    <row r="265" spans="4:4">
      <c r="D265" s="164"/>
    </row>
    <row r="266" spans="4:4">
      <c r="D266" s="164"/>
    </row>
    <row r="267" spans="4:4">
      <c r="D267" s="164"/>
    </row>
    <row r="268" spans="4:4">
      <c r="D268" s="164"/>
    </row>
    <row r="269" spans="4:4">
      <c r="D269" s="164"/>
    </row>
    <row r="270" spans="4:4">
      <c r="D270" s="164"/>
    </row>
    <row r="271" spans="4:4">
      <c r="D271" s="164"/>
    </row>
    <row r="272" spans="4:4">
      <c r="D272" s="164"/>
    </row>
    <row r="273" spans="4:4">
      <c r="D273" s="164"/>
    </row>
    <row r="274" spans="4:4">
      <c r="D274" s="164"/>
    </row>
    <row r="275" spans="4:4">
      <c r="D275" s="164"/>
    </row>
    <row r="276" spans="4:4">
      <c r="D276" s="164"/>
    </row>
    <row r="277" spans="4:4">
      <c r="D277" s="164"/>
    </row>
    <row r="278" spans="4:4">
      <c r="D278" s="164"/>
    </row>
    <row r="279" spans="4:4">
      <c r="D279" s="164"/>
    </row>
    <row r="280" spans="4:4">
      <c r="D280" s="164"/>
    </row>
    <row r="281" spans="4:4">
      <c r="D281" s="164"/>
    </row>
    <row r="282" spans="4:4">
      <c r="D282" s="164"/>
    </row>
    <row r="283" spans="4:4">
      <c r="D283" s="164"/>
    </row>
    <row r="284" spans="4:4">
      <c r="D284" s="164"/>
    </row>
    <row r="285" spans="4:4">
      <c r="D285" s="164"/>
    </row>
    <row r="286" spans="4:4">
      <c r="D286" s="164"/>
    </row>
    <row r="287" spans="4:4">
      <c r="D287" s="164"/>
    </row>
    <row r="288" spans="4:4">
      <c r="D288" s="164"/>
    </row>
    <row r="289" spans="4:4">
      <c r="D289" s="164"/>
    </row>
    <row r="290" spans="4:4">
      <c r="D290" s="164"/>
    </row>
    <row r="291" spans="4:4">
      <c r="D291" s="164"/>
    </row>
    <row r="292" spans="4:4">
      <c r="D292" s="164"/>
    </row>
    <row r="293" spans="4:4">
      <c r="D293" s="164"/>
    </row>
    <row r="294" spans="4:4">
      <c r="D294" s="164"/>
    </row>
    <row r="295" spans="4:4">
      <c r="D295" s="164"/>
    </row>
    <row r="296" spans="4:4">
      <c r="D296" s="164"/>
    </row>
    <row r="297" spans="4:4">
      <c r="D297" s="164"/>
    </row>
    <row r="298" spans="4:4">
      <c r="D298" s="164"/>
    </row>
    <row r="299" spans="4:4">
      <c r="D299" s="164"/>
    </row>
    <row r="300" spans="4:4">
      <c r="D300" s="164"/>
    </row>
    <row r="301" spans="4:4">
      <c r="D301" s="164"/>
    </row>
    <row r="302" spans="4:4">
      <c r="D302" s="164"/>
    </row>
    <row r="303" spans="4:4">
      <c r="D303" s="164"/>
    </row>
    <row r="304" spans="4:4">
      <c r="D304" s="164"/>
    </row>
    <row r="305" spans="4:4">
      <c r="D305" s="164"/>
    </row>
    <row r="306" spans="4:4">
      <c r="D306" s="164"/>
    </row>
    <row r="307" spans="4:4">
      <c r="D307" s="164"/>
    </row>
    <row r="308" spans="4:4">
      <c r="D308" s="164"/>
    </row>
    <row r="309" spans="4:4">
      <c r="D309" s="164"/>
    </row>
    <row r="310" spans="4:4">
      <c r="D310" s="164"/>
    </row>
    <row r="311" spans="4:4">
      <c r="D311" s="164"/>
    </row>
    <row r="312" spans="4:4">
      <c r="D312" s="164"/>
    </row>
    <row r="313" spans="4:4">
      <c r="D313" s="164"/>
    </row>
    <row r="314" spans="4:4">
      <c r="D314" s="164"/>
    </row>
    <row r="315" spans="4:4">
      <c r="D315" s="164"/>
    </row>
    <row r="316" spans="4:4">
      <c r="D316" s="164"/>
    </row>
    <row r="317" spans="4:4">
      <c r="D317" s="164"/>
    </row>
    <row r="318" spans="4:4">
      <c r="D318" s="164"/>
    </row>
    <row r="319" spans="4:4">
      <c r="D319" s="164"/>
    </row>
    <row r="320" spans="4:4">
      <c r="D320" s="164"/>
    </row>
    <row r="321" spans="4:4">
      <c r="D321" s="164"/>
    </row>
    <row r="322" spans="4:4">
      <c r="D322" s="164"/>
    </row>
    <row r="323" spans="4:4">
      <c r="D323" s="164"/>
    </row>
    <row r="324" spans="4:4">
      <c r="D324" s="164"/>
    </row>
    <row r="325" spans="4:4">
      <c r="D325" s="164"/>
    </row>
    <row r="326" spans="4:4">
      <c r="D326" s="164"/>
    </row>
    <row r="327" spans="4:4">
      <c r="D327" s="164"/>
    </row>
    <row r="328" spans="4:4">
      <c r="D328" s="164"/>
    </row>
    <row r="329" spans="4:4">
      <c r="D329" s="164"/>
    </row>
    <row r="330" spans="4:4">
      <c r="D330" s="164"/>
    </row>
    <row r="331" spans="4:4">
      <c r="D331" s="164"/>
    </row>
    <row r="332" spans="4:4">
      <c r="D332" s="164"/>
    </row>
    <row r="333" spans="4:4">
      <c r="D333" s="164"/>
    </row>
    <row r="334" spans="4:4">
      <c r="D334" s="164"/>
    </row>
    <row r="335" spans="4:4">
      <c r="D335" s="164"/>
    </row>
    <row r="336" spans="4:4">
      <c r="D336" s="164"/>
    </row>
    <row r="337" spans="4:4">
      <c r="D337" s="164"/>
    </row>
    <row r="338" spans="4:4">
      <c r="D338" s="164"/>
    </row>
    <row r="339" spans="4:4">
      <c r="D339" s="164"/>
    </row>
    <row r="340" spans="4:4">
      <c r="D340" s="164"/>
    </row>
    <row r="341" spans="4:4">
      <c r="D341" s="164"/>
    </row>
    <row r="342" spans="4:4">
      <c r="D342" s="164"/>
    </row>
    <row r="343" spans="4:4">
      <c r="D343" s="164"/>
    </row>
    <row r="344" spans="4:4">
      <c r="D344" s="164"/>
    </row>
    <row r="345" spans="4:4">
      <c r="D345" s="164"/>
    </row>
    <row r="346" spans="4:4">
      <c r="D346" s="164"/>
    </row>
    <row r="347" spans="4:4">
      <c r="D347" s="164"/>
    </row>
    <row r="348" spans="4:4">
      <c r="D348" s="164"/>
    </row>
    <row r="349" spans="4:4">
      <c r="D349" s="164"/>
    </row>
    <row r="350" spans="4:4">
      <c r="D350" s="164"/>
    </row>
    <row r="351" spans="4:4">
      <c r="D351" s="164"/>
    </row>
    <row r="352" spans="4:4">
      <c r="D352" s="164"/>
    </row>
    <row r="353" spans="4:4">
      <c r="D353" s="164"/>
    </row>
    <row r="354" spans="4:4">
      <c r="D354" s="164"/>
    </row>
    <row r="355" spans="4:4">
      <c r="D355" s="164"/>
    </row>
    <row r="356" spans="4:4">
      <c r="D356" s="164"/>
    </row>
    <row r="357" spans="4:4">
      <c r="D357" s="164"/>
    </row>
    <row r="358" spans="4:4">
      <c r="D358" s="164"/>
    </row>
    <row r="359" spans="4:4">
      <c r="D359" s="164"/>
    </row>
    <row r="360" spans="4:4">
      <c r="D360" s="164"/>
    </row>
    <row r="361" spans="4:4">
      <c r="D361" s="164"/>
    </row>
    <row r="362" spans="4:4">
      <c r="D362" s="164"/>
    </row>
    <row r="363" spans="4:4">
      <c r="D363" s="164"/>
    </row>
    <row r="364" spans="4:4">
      <c r="D364" s="164"/>
    </row>
    <row r="365" spans="4:4">
      <c r="D365" s="164"/>
    </row>
    <row r="366" spans="4:4">
      <c r="D366" s="164"/>
    </row>
    <row r="367" spans="4:4">
      <c r="D367" s="164"/>
    </row>
    <row r="368" spans="4:4">
      <c r="D368" s="164"/>
    </row>
    <row r="369" spans="4:4">
      <c r="D369" s="164"/>
    </row>
    <row r="370" spans="4:4">
      <c r="D370" s="164"/>
    </row>
    <row r="371" spans="4:4">
      <c r="D371" s="164"/>
    </row>
    <row r="372" spans="4:4">
      <c r="D372" s="164"/>
    </row>
    <row r="373" spans="4:4">
      <c r="D373" s="164"/>
    </row>
    <row r="374" spans="4:4">
      <c r="D374" s="164"/>
    </row>
    <row r="375" spans="4:4">
      <c r="D375" s="164"/>
    </row>
    <row r="376" spans="4:4">
      <c r="D376" s="164"/>
    </row>
    <row r="377" spans="4:4">
      <c r="D377" s="164"/>
    </row>
    <row r="378" spans="4:4">
      <c r="D378" s="164"/>
    </row>
    <row r="379" spans="4:4">
      <c r="D379" s="164"/>
    </row>
    <row r="380" spans="4:4">
      <c r="D380" s="164"/>
    </row>
    <row r="381" spans="4:4">
      <c r="D381" s="164"/>
    </row>
    <row r="382" spans="4:4">
      <c r="D382" s="164"/>
    </row>
    <row r="383" spans="4:4">
      <c r="D383" s="164"/>
    </row>
    <row r="384" spans="4:4">
      <c r="D384" s="164"/>
    </row>
    <row r="385" spans="4:4">
      <c r="D385" s="164"/>
    </row>
    <row r="386" spans="4:4">
      <c r="D386" s="164"/>
    </row>
    <row r="387" spans="4:4">
      <c r="D387" s="164"/>
    </row>
    <row r="388" spans="4:4">
      <c r="D388" s="164"/>
    </row>
    <row r="389" spans="4:4">
      <c r="D389" s="164"/>
    </row>
    <row r="390" spans="4:4">
      <c r="D390" s="164"/>
    </row>
    <row r="391" spans="4:4">
      <c r="D391" s="164"/>
    </row>
    <row r="392" spans="4:4">
      <c r="D392" s="164"/>
    </row>
    <row r="393" spans="4:4">
      <c r="D393" s="164"/>
    </row>
    <row r="394" spans="4:4">
      <c r="D394" s="164"/>
    </row>
    <row r="395" spans="4:4">
      <c r="D395" s="164"/>
    </row>
    <row r="396" spans="4:4">
      <c r="D396" s="164"/>
    </row>
    <row r="397" spans="4:4">
      <c r="D397" s="164"/>
    </row>
    <row r="398" spans="4:4">
      <c r="D398" s="164"/>
    </row>
    <row r="399" spans="4:4">
      <c r="D399" s="164"/>
    </row>
    <row r="400" spans="4:4">
      <c r="D400" s="164"/>
    </row>
    <row r="401" spans="4:4">
      <c r="D401" s="164"/>
    </row>
    <row r="402" spans="4:4">
      <c r="D402" s="164"/>
    </row>
    <row r="403" spans="4:4">
      <c r="D403" s="164"/>
    </row>
    <row r="404" spans="4:4">
      <c r="D404" s="164"/>
    </row>
    <row r="405" spans="4:4">
      <c r="D405" s="164"/>
    </row>
    <row r="406" spans="4:4">
      <c r="D406" s="164"/>
    </row>
    <row r="407" spans="4:4">
      <c r="D407" s="164"/>
    </row>
    <row r="408" spans="4:4">
      <c r="D408" s="164"/>
    </row>
    <row r="409" spans="4:4">
      <c r="D409" s="164"/>
    </row>
    <row r="410" spans="4:4">
      <c r="D410" s="164"/>
    </row>
    <row r="411" spans="4:4">
      <c r="D411" s="164"/>
    </row>
    <row r="412" spans="4:4">
      <c r="D412" s="164"/>
    </row>
    <row r="413" spans="4:4">
      <c r="D413" s="164"/>
    </row>
    <row r="414" spans="4:4">
      <c r="D414" s="164"/>
    </row>
    <row r="415" spans="4:4">
      <c r="D415" s="164"/>
    </row>
    <row r="416" spans="4:4">
      <c r="D416" s="164"/>
    </row>
    <row r="417" spans="4:4">
      <c r="D417" s="164"/>
    </row>
    <row r="418" spans="4:4">
      <c r="D418" s="164"/>
    </row>
    <row r="419" spans="4:4">
      <c r="D419" s="164"/>
    </row>
    <row r="420" spans="4:4">
      <c r="D420" s="164"/>
    </row>
    <row r="421" spans="4:4">
      <c r="D421" s="164"/>
    </row>
    <row r="422" spans="4:4">
      <c r="D422" s="164"/>
    </row>
    <row r="423" spans="4:4">
      <c r="D423" s="164"/>
    </row>
    <row r="424" spans="4:4">
      <c r="D424" s="164"/>
    </row>
    <row r="425" spans="4:4">
      <c r="D425" s="164"/>
    </row>
    <row r="426" spans="4:4">
      <c r="D426" s="164"/>
    </row>
    <row r="427" spans="4:4">
      <c r="D427" s="164"/>
    </row>
    <row r="428" spans="4:4">
      <c r="D428" s="164"/>
    </row>
    <row r="429" spans="4:4">
      <c r="D429" s="164"/>
    </row>
    <row r="430" spans="4:4">
      <c r="D430" s="164"/>
    </row>
    <row r="431" spans="4:4">
      <c r="D431" s="164"/>
    </row>
    <row r="432" spans="4:4">
      <c r="D432" s="164"/>
    </row>
    <row r="433" spans="4:4">
      <c r="D433" s="164"/>
    </row>
    <row r="434" spans="4:4">
      <c r="D434" s="164"/>
    </row>
    <row r="435" spans="4:4">
      <c r="D435" s="164"/>
    </row>
    <row r="436" spans="4:4">
      <c r="D436" s="164"/>
    </row>
    <row r="437" spans="4:4">
      <c r="D437" s="164"/>
    </row>
    <row r="438" spans="4:4">
      <c r="D438" s="164"/>
    </row>
    <row r="439" spans="4:4">
      <c r="D439" s="164"/>
    </row>
    <row r="440" spans="4:4">
      <c r="D440" s="164"/>
    </row>
    <row r="441" spans="4:4">
      <c r="D441" s="164"/>
    </row>
    <row r="442" spans="4:4">
      <c r="D442" s="164"/>
    </row>
    <row r="443" spans="4:4">
      <c r="D443" s="164"/>
    </row>
    <row r="444" spans="4:4">
      <c r="D444" s="164"/>
    </row>
    <row r="445" spans="4:4">
      <c r="D445" s="164"/>
    </row>
    <row r="446" spans="4:4">
      <c r="D446" s="164"/>
    </row>
    <row r="447" spans="4:4">
      <c r="D447" s="164"/>
    </row>
    <row r="448" spans="4:4">
      <c r="D448" s="164"/>
    </row>
    <row r="449" spans="4:4">
      <c r="D449" s="164"/>
    </row>
    <row r="450" spans="4:4">
      <c r="D450" s="164"/>
    </row>
    <row r="451" spans="4:4">
      <c r="D451" s="164"/>
    </row>
    <row r="452" spans="4:4">
      <c r="D452" s="164"/>
    </row>
    <row r="453" spans="4:4">
      <c r="D453" s="164"/>
    </row>
    <row r="454" spans="4:4">
      <c r="D454" s="164"/>
    </row>
    <row r="455" spans="4:4">
      <c r="D455" s="164"/>
    </row>
    <row r="456" spans="4:4">
      <c r="D456" s="164"/>
    </row>
    <row r="457" spans="4:4">
      <c r="D457" s="164"/>
    </row>
    <row r="458" spans="4:4">
      <c r="D458" s="164"/>
    </row>
    <row r="459" spans="4:4">
      <c r="D459" s="164"/>
    </row>
    <row r="460" spans="4:4">
      <c r="D460" s="164"/>
    </row>
    <row r="461" spans="4:4">
      <c r="D461" s="164"/>
    </row>
    <row r="462" spans="4:4">
      <c r="D462" s="164"/>
    </row>
    <row r="463" spans="4:4">
      <c r="D463" s="164"/>
    </row>
    <row r="464" spans="4:4">
      <c r="D464" s="164"/>
    </row>
    <row r="465" spans="4:4">
      <c r="D465" s="164"/>
    </row>
    <row r="466" spans="4:4">
      <c r="D466" s="164"/>
    </row>
    <row r="467" spans="4:4">
      <c r="D467" s="164"/>
    </row>
    <row r="468" spans="4:4">
      <c r="D468" s="164"/>
    </row>
    <row r="469" spans="4:4">
      <c r="D469" s="164"/>
    </row>
    <row r="470" spans="4:4">
      <c r="D470" s="164"/>
    </row>
    <row r="471" spans="4:4">
      <c r="D471" s="164"/>
    </row>
    <row r="472" spans="4:4">
      <c r="D472" s="164"/>
    </row>
    <row r="473" spans="4:4">
      <c r="D473" s="164"/>
    </row>
    <row r="474" spans="4:4">
      <c r="D474" s="164"/>
    </row>
    <row r="475" spans="4:4">
      <c r="D475" s="164"/>
    </row>
    <row r="476" spans="4:4">
      <c r="D476" s="164"/>
    </row>
    <row r="477" spans="4:4">
      <c r="D477" s="164"/>
    </row>
    <row r="478" spans="4:4">
      <c r="D478" s="164"/>
    </row>
    <row r="479" spans="4:4">
      <c r="D479" s="164"/>
    </row>
    <row r="480" spans="4:4">
      <c r="D480" s="164"/>
    </row>
    <row r="481" spans="4:4">
      <c r="D481" s="164"/>
    </row>
    <row r="482" spans="4:4">
      <c r="D482" s="164"/>
    </row>
    <row r="483" spans="4:4">
      <c r="D483" s="164"/>
    </row>
    <row r="484" spans="4:4">
      <c r="D484" s="164"/>
    </row>
    <row r="485" spans="4:4">
      <c r="D485" s="164"/>
    </row>
    <row r="486" spans="4:4">
      <c r="D486" s="164"/>
    </row>
    <row r="487" spans="4:4">
      <c r="D487" s="164"/>
    </row>
    <row r="488" spans="4:4">
      <c r="D488" s="164"/>
    </row>
    <row r="489" spans="4:4">
      <c r="D489" s="164"/>
    </row>
    <row r="490" spans="4:4">
      <c r="D490" s="164"/>
    </row>
    <row r="491" spans="4:4">
      <c r="D491" s="164"/>
    </row>
    <row r="492" spans="4:4">
      <c r="D492" s="164"/>
    </row>
    <row r="493" spans="4:4">
      <c r="D493" s="164"/>
    </row>
    <row r="494" spans="4:4">
      <c r="D494" s="164"/>
    </row>
    <row r="495" spans="4:4">
      <c r="D495" s="164"/>
    </row>
    <row r="496" spans="4:4">
      <c r="D496" s="164"/>
    </row>
    <row r="497" spans="4:4">
      <c r="D497" s="164"/>
    </row>
    <row r="498" spans="4:4">
      <c r="D498" s="164"/>
    </row>
    <row r="499" spans="4:4">
      <c r="D499" s="164"/>
    </row>
    <row r="500" spans="4:4">
      <c r="D500" s="164"/>
    </row>
    <row r="501" spans="4:4">
      <c r="D501" s="164"/>
    </row>
    <row r="502" spans="4:4">
      <c r="D502" s="164"/>
    </row>
    <row r="503" spans="4:4">
      <c r="D503" s="164"/>
    </row>
    <row r="504" spans="4:4">
      <c r="D504" s="164"/>
    </row>
    <row r="505" spans="4:4">
      <c r="D505" s="164"/>
    </row>
    <row r="506" spans="4:4">
      <c r="D506" s="164"/>
    </row>
    <row r="507" spans="4:4">
      <c r="D507" s="164"/>
    </row>
    <row r="508" spans="4:4">
      <c r="D508" s="164"/>
    </row>
    <row r="509" spans="4:4">
      <c r="D509" s="164"/>
    </row>
    <row r="510" spans="4:4">
      <c r="D510" s="164"/>
    </row>
    <row r="511" spans="4:4">
      <c r="D511" s="164"/>
    </row>
    <row r="512" spans="4:4">
      <c r="D512" s="164"/>
    </row>
    <row r="513" spans="4:5">
      <c r="D513" s="1"/>
      <c r="E513" s="165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6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189</v>
      </c>
      <c r="C1" s="77" t="s" vm="1">
        <v>266</v>
      </c>
    </row>
    <row r="2" spans="2:18">
      <c r="B2" s="56" t="s">
        <v>188</v>
      </c>
      <c r="C2" s="77" t="s">
        <v>267</v>
      </c>
    </row>
    <row r="3" spans="2:18">
      <c r="B3" s="56" t="s">
        <v>190</v>
      </c>
      <c r="C3" s="77" t="s">
        <v>268</v>
      </c>
    </row>
    <row r="4" spans="2:18">
      <c r="B4" s="56" t="s">
        <v>191</v>
      </c>
      <c r="C4" s="77">
        <v>8801</v>
      </c>
    </row>
    <row r="6" spans="2:18" ht="26.25" customHeight="1">
      <c r="B6" s="221" t="s">
        <v>230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</row>
    <row r="7" spans="2:18" s="3" customFormat="1" ht="78.75">
      <c r="B7" s="22" t="s">
        <v>126</v>
      </c>
      <c r="C7" s="30" t="s">
        <v>49</v>
      </c>
      <c r="D7" s="30" t="s">
        <v>69</v>
      </c>
      <c r="E7" s="30" t="s">
        <v>15</v>
      </c>
      <c r="F7" s="30" t="s">
        <v>70</v>
      </c>
      <c r="G7" s="30" t="s">
        <v>112</v>
      </c>
      <c r="H7" s="30" t="s">
        <v>18</v>
      </c>
      <c r="I7" s="30" t="s">
        <v>111</v>
      </c>
      <c r="J7" s="30" t="s">
        <v>17</v>
      </c>
      <c r="K7" s="30" t="s">
        <v>227</v>
      </c>
      <c r="L7" s="30" t="s">
        <v>250</v>
      </c>
      <c r="M7" s="30" t="s">
        <v>228</v>
      </c>
      <c r="N7" s="30" t="s">
        <v>63</v>
      </c>
      <c r="O7" s="30" t="s">
        <v>192</v>
      </c>
      <c r="P7" s="31" t="s">
        <v>194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257</v>
      </c>
      <c r="M8" s="32" t="s">
        <v>253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8" t="s">
        <v>265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8" t="s">
        <v>122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8" t="s">
        <v>256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O31" sqref="O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189</v>
      </c>
      <c r="C1" s="77" t="s" vm="1">
        <v>266</v>
      </c>
    </row>
    <row r="2" spans="2:18">
      <c r="B2" s="56" t="s">
        <v>188</v>
      </c>
      <c r="C2" s="77" t="s">
        <v>267</v>
      </c>
    </row>
    <row r="3" spans="2:18">
      <c r="B3" s="56" t="s">
        <v>190</v>
      </c>
      <c r="C3" s="77" t="s">
        <v>268</v>
      </c>
    </row>
    <row r="4" spans="2:18">
      <c r="B4" s="56" t="s">
        <v>191</v>
      </c>
      <c r="C4" s="77">
        <v>8801</v>
      </c>
    </row>
    <row r="6" spans="2:18" ht="26.25" customHeight="1">
      <c r="B6" s="221" t="s">
        <v>232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3"/>
    </row>
    <row r="7" spans="2:18" s="3" customFormat="1" ht="78.75">
      <c r="B7" s="22" t="s">
        <v>126</v>
      </c>
      <c r="C7" s="30" t="s">
        <v>49</v>
      </c>
      <c r="D7" s="30" t="s">
        <v>69</v>
      </c>
      <c r="E7" s="30" t="s">
        <v>15</v>
      </c>
      <c r="F7" s="30" t="s">
        <v>70</v>
      </c>
      <c r="G7" s="30" t="s">
        <v>112</v>
      </c>
      <c r="H7" s="30" t="s">
        <v>18</v>
      </c>
      <c r="I7" s="30" t="s">
        <v>111</v>
      </c>
      <c r="J7" s="30" t="s">
        <v>17</v>
      </c>
      <c r="K7" s="30" t="s">
        <v>227</v>
      </c>
      <c r="L7" s="30" t="s">
        <v>250</v>
      </c>
      <c r="M7" s="30" t="s">
        <v>228</v>
      </c>
      <c r="N7" s="30" t="s">
        <v>63</v>
      </c>
      <c r="O7" s="30" t="s">
        <v>192</v>
      </c>
      <c r="P7" s="31" t="s">
        <v>194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257</v>
      </c>
      <c r="M8" s="32" t="s">
        <v>253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8" t="s">
        <v>265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8" t="s">
        <v>122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8" t="s">
        <v>256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Q48" activeCellId="3" sqref="Q12:Q25 Q27:Q29 Q31:Q46 Q48:Q49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189</v>
      </c>
      <c r="C1" s="77" t="s" vm="1">
        <v>266</v>
      </c>
    </row>
    <row r="2" spans="2:53">
      <c r="B2" s="56" t="s">
        <v>188</v>
      </c>
      <c r="C2" s="77" t="s">
        <v>267</v>
      </c>
    </row>
    <row r="3" spans="2:53">
      <c r="B3" s="56" t="s">
        <v>190</v>
      </c>
      <c r="C3" s="77" t="s">
        <v>268</v>
      </c>
    </row>
    <row r="4" spans="2:53">
      <c r="B4" s="56" t="s">
        <v>191</v>
      </c>
      <c r="C4" s="77">
        <v>8801</v>
      </c>
    </row>
    <row r="6" spans="2:53" ht="21.75" customHeight="1">
      <c r="B6" s="212" t="s">
        <v>219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4"/>
    </row>
    <row r="7" spans="2:53" ht="27.75" customHeight="1">
      <c r="B7" s="215" t="s">
        <v>96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7"/>
      <c r="AU7" s="3"/>
      <c r="AV7" s="3"/>
    </row>
    <row r="8" spans="2:53" s="3" customFormat="1" ht="66" customHeight="1">
      <c r="B8" s="22" t="s">
        <v>125</v>
      </c>
      <c r="C8" s="30" t="s">
        <v>49</v>
      </c>
      <c r="D8" s="30" t="s">
        <v>129</v>
      </c>
      <c r="E8" s="30" t="s">
        <v>15</v>
      </c>
      <c r="F8" s="30" t="s">
        <v>70</v>
      </c>
      <c r="G8" s="30" t="s">
        <v>112</v>
      </c>
      <c r="H8" s="30" t="s">
        <v>18</v>
      </c>
      <c r="I8" s="30" t="s">
        <v>111</v>
      </c>
      <c r="J8" s="30" t="s">
        <v>17</v>
      </c>
      <c r="K8" s="30" t="s">
        <v>19</v>
      </c>
      <c r="L8" s="30" t="s">
        <v>250</v>
      </c>
      <c r="M8" s="30" t="s">
        <v>249</v>
      </c>
      <c r="N8" s="30" t="s">
        <v>264</v>
      </c>
      <c r="O8" s="30" t="s">
        <v>66</v>
      </c>
      <c r="P8" s="30" t="s">
        <v>252</v>
      </c>
      <c r="Q8" s="30" t="s">
        <v>192</v>
      </c>
      <c r="R8" s="71" t="s">
        <v>194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257</v>
      </c>
      <c r="M9" s="32"/>
      <c r="N9" s="16" t="s">
        <v>253</v>
      </c>
      <c r="O9" s="32" t="s">
        <v>258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123</v>
      </c>
      <c r="R10" s="20" t="s">
        <v>124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29</v>
      </c>
      <c r="C11" s="79"/>
      <c r="D11" s="79"/>
      <c r="E11" s="79"/>
      <c r="F11" s="79"/>
      <c r="G11" s="79"/>
      <c r="H11" s="87">
        <v>5.5574345531552076</v>
      </c>
      <c r="I11" s="79"/>
      <c r="J11" s="79"/>
      <c r="K11" s="88">
        <v>8.5493026317825533E-3</v>
      </c>
      <c r="L11" s="87"/>
      <c r="M11" s="89"/>
      <c r="N11" s="79"/>
      <c r="O11" s="87">
        <v>338690.37272786495</v>
      </c>
      <c r="P11" s="79"/>
      <c r="Q11" s="88">
        <f>O11/$O$11</f>
        <v>1</v>
      </c>
      <c r="R11" s="88">
        <f>O11/'סכום נכסי הקרן'!$C$42</f>
        <v>7.8184096838359057E-2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244</v>
      </c>
      <c r="C12" s="81"/>
      <c r="D12" s="81"/>
      <c r="E12" s="81"/>
      <c r="F12" s="81"/>
      <c r="G12" s="81"/>
      <c r="H12" s="90">
        <v>5.5574345531552067</v>
      </c>
      <c r="I12" s="81"/>
      <c r="J12" s="81"/>
      <c r="K12" s="91">
        <v>8.5493026317825516E-3</v>
      </c>
      <c r="L12" s="90"/>
      <c r="M12" s="92"/>
      <c r="N12" s="81"/>
      <c r="O12" s="90">
        <v>338690.372727865</v>
      </c>
      <c r="P12" s="81"/>
      <c r="Q12" s="91">
        <f t="shared" ref="Q12:Q25" si="0">O12/$O$11</f>
        <v>1.0000000000000002</v>
      </c>
      <c r="R12" s="91">
        <f>O12/'סכום נכסי הקרן'!$C$42</f>
        <v>7.8184096838359071E-2</v>
      </c>
      <c r="AW12" s="4"/>
    </row>
    <row r="13" spans="2:53" s="99" customFormat="1">
      <c r="B13" s="128" t="s">
        <v>27</v>
      </c>
      <c r="C13" s="124"/>
      <c r="D13" s="124"/>
      <c r="E13" s="124"/>
      <c r="F13" s="124"/>
      <c r="G13" s="124"/>
      <c r="H13" s="125">
        <v>5.443960165000183</v>
      </c>
      <c r="I13" s="124"/>
      <c r="J13" s="124"/>
      <c r="K13" s="126">
        <v>-1.7551763418504522E-3</v>
      </c>
      <c r="L13" s="125"/>
      <c r="M13" s="129"/>
      <c r="N13" s="124"/>
      <c r="O13" s="125">
        <v>105759.849967865</v>
      </c>
      <c r="P13" s="124"/>
      <c r="Q13" s="126">
        <f t="shared" si="0"/>
        <v>0.31226116383544861</v>
      </c>
      <c r="R13" s="126">
        <f>O13/'סכום נכסי הקרן'!$C$42</f>
        <v>2.441385707216942E-2</v>
      </c>
    </row>
    <row r="14" spans="2:53">
      <c r="B14" s="84" t="s">
        <v>26</v>
      </c>
      <c r="C14" s="81"/>
      <c r="D14" s="81"/>
      <c r="E14" s="81"/>
      <c r="F14" s="81"/>
      <c r="G14" s="81"/>
      <c r="H14" s="90">
        <v>5.443960165000183</v>
      </c>
      <c r="I14" s="81"/>
      <c r="J14" s="81"/>
      <c r="K14" s="91">
        <v>-1.7551763418504522E-3</v>
      </c>
      <c r="L14" s="90"/>
      <c r="M14" s="92"/>
      <c r="N14" s="81"/>
      <c r="O14" s="90">
        <v>105759.849967865</v>
      </c>
      <c r="P14" s="81"/>
      <c r="Q14" s="91">
        <f t="shared" si="0"/>
        <v>0.31226116383544861</v>
      </c>
      <c r="R14" s="91">
        <f>O14/'סכום נכסי הקרן'!$C$42</f>
        <v>2.441385707216942E-2</v>
      </c>
    </row>
    <row r="15" spans="2:53">
      <c r="B15" s="85" t="s">
        <v>269</v>
      </c>
      <c r="C15" s="83" t="s">
        <v>270</v>
      </c>
      <c r="D15" s="96" t="s">
        <v>130</v>
      </c>
      <c r="E15" s="83" t="s">
        <v>271</v>
      </c>
      <c r="F15" s="83"/>
      <c r="G15" s="83"/>
      <c r="H15" s="93">
        <v>2.7299999999999214</v>
      </c>
      <c r="I15" s="96" t="s">
        <v>174</v>
      </c>
      <c r="J15" s="97">
        <v>0.04</v>
      </c>
      <c r="K15" s="94">
        <v>-5.7999999999999892E-3</v>
      </c>
      <c r="L15" s="93">
        <v>11651800.689459998</v>
      </c>
      <c r="M15" s="95">
        <v>148.85</v>
      </c>
      <c r="N15" s="83"/>
      <c r="O15" s="93">
        <v>17343.704638268995</v>
      </c>
      <c r="P15" s="94">
        <v>7.4941763101767328E-4</v>
      </c>
      <c r="Q15" s="94">
        <f t="shared" si="0"/>
        <v>5.1208141815724195E-2</v>
      </c>
      <c r="R15" s="94">
        <f>O15/'סכום נכסי הקרן'!$C$42</f>
        <v>4.0036623186330044E-3</v>
      </c>
    </row>
    <row r="16" spans="2:53" ht="20.25">
      <c r="B16" s="85" t="s">
        <v>272</v>
      </c>
      <c r="C16" s="83" t="s">
        <v>273</v>
      </c>
      <c r="D16" s="96" t="s">
        <v>130</v>
      </c>
      <c r="E16" s="83" t="s">
        <v>271</v>
      </c>
      <c r="F16" s="83"/>
      <c r="G16" s="83"/>
      <c r="H16" s="93">
        <v>5.3599999999995882</v>
      </c>
      <c r="I16" s="96" t="s">
        <v>174</v>
      </c>
      <c r="J16" s="97">
        <v>0.04</v>
      </c>
      <c r="K16" s="94">
        <v>-3.0000000000006519E-4</v>
      </c>
      <c r="L16" s="93">
        <v>3985753.3252569996</v>
      </c>
      <c r="M16" s="95">
        <v>153.77000000000001</v>
      </c>
      <c r="N16" s="83"/>
      <c r="O16" s="93">
        <v>6128.8927720319998</v>
      </c>
      <c r="P16" s="94">
        <v>3.7699985691440281E-4</v>
      </c>
      <c r="Q16" s="94">
        <f t="shared" si="0"/>
        <v>1.8095857649182479E-2</v>
      </c>
      <c r="R16" s="94">
        <f>O16/'סכום נכסי הקרן'!$C$42</f>
        <v>1.4148082868168435E-3</v>
      </c>
      <c r="AU16" s="4"/>
    </row>
    <row r="17" spans="2:48" ht="20.25">
      <c r="B17" s="85" t="s">
        <v>274</v>
      </c>
      <c r="C17" s="83" t="s">
        <v>275</v>
      </c>
      <c r="D17" s="96" t="s">
        <v>130</v>
      </c>
      <c r="E17" s="83" t="s">
        <v>271</v>
      </c>
      <c r="F17" s="83"/>
      <c r="G17" s="83"/>
      <c r="H17" s="93">
        <v>8.4199999999999449</v>
      </c>
      <c r="I17" s="96" t="s">
        <v>174</v>
      </c>
      <c r="J17" s="97">
        <v>7.4999999999999997E-3</v>
      </c>
      <c r="K17" s="94">
        <v>4.100000000000382E-3</v>
      </c>
      <c r="L17" s="93">
        <v>10276032.037451997</v>
      </c>
      <c r="M17" s="95">
        <v>104.47</v>
      </c>
      <c r="N17" s="83"/>
      <c r="O17" s="93">
        <v>10735.370908598999</v>
      </c>
      <c r="P17" s="94">
        <v>9.6922713784628682E-4</v>
      </c>
      <c r="Q17" s="94">
        <f t="shared" si="0"/>
        <v>3.1696711135113326E-2</v>
      </c>
      <c r="R17" s="94">
        <f>O17/'סכום נכסי הקרן'!$C$42</f>
        <v>2.478178732845194E-3</v>
      </c>
      <c r="AV17" s="4"/>
    </row>
    <row r="18" spans="2:48">
      <c r="B18" s="85" t="s">
        <v>276</v>
      </c>
      <c r="C18" s="83" t="s">
        <v>277</v>
      </c>
      <c r="D18" s="96" t="s">
        <v>130</v>
      </c>
      <c r="E18" s="83" t="s">
        <v>271</v>
      </c>
      <c r="F18" s="83"/>
      <c r="G18" s="83"/>
      <c r="H18" s="93">
        <v>13.809999999999562</v>
      </c>
      <c r="I18" s="96" t="s">
        <v>174</v>
      </c>
      <c r="J18" s="97">
        <v>0.04</v>
      </c>
      <c r="K18" s="94">
        <v>1.0499999999999685E-2</v>
      </c>
      <c r="L18" s="93">
        <v>8099138.8822919987</v>
      </c>
      <c r="M18" s="95">
        <v>177.18</v>
      </c>
      <c r="N18" s="83"/>
      <c r="O18" s="93">
        <v>14350.054097508999</v>
      </c>
      <c r="P18" s="94">
        <v>4.9928104406771624E-4</v>
      </c>
      <c r="Q18" s="94">
        <f t="shared" si="0"/>
        <v>4.2369241209696727E-2</v>
      </c>
      <c r="R18" s="94">
        <f>O18/'סכום נכסי הקרן'!$C$42</f>
        <v>3.3126008577067222E-3</v>
      </c>
      <c r="AU18" s="3"/>
    </row>
    <row r="19" spans="2:48">
      <c r="B19" s="85" t="s">
        <v>278</v>
      </c>
      <c r="C19" s="83" t="s">
        <v>279</v>
      </c>
      <c r="D19" s="96" t="s">
        <v>130</v>
      </c>
      <c r="E19" s="83" t="s">
        <v>271</v>
      </c>
      <c r="F19" s="83"/>
      <c r="G19" s="83"/>
      <c r="H19" s="93">
        <v>18.040000000000312</v>
      </c>
      <c r="I19" s="96" t="s">
        <v>174</v>
      </c>
      <c r="J19" s="97">
        <v>2.75E-2</v>
      </c>
      <c r="K19" s="94">
        <v>1.2999999999999573E-2</v>
      </c>
      <c r="L19" s="93">
        <v>1687867.3899079997</v>
      </c>
      <c r="M19" s="95">
        <v>138.25</v>
      </c>
      <c r="N19" s="83"/>
      <c r="O19" s="93">
        <v>2333.4767644569993</v>
      </c>
      <c r="P19" s="94">
        <v>9.5494256961402166E-5</v>
      </c>
      <c r="Q19" s="94">
        <f t="shared" si="0"/>
        <v>6.8897050295903435E-3</v>
      </c>
      <c r="R19" s="94">
        <f>O19/'סכום נכסי הקרן'!$C$42</f>
        <v>5.3866536522122091E-4</v>
      </c>
      <c r="AV19" s="3"/>
    </row>
    <row r="20" spans="2:48">
      <c r="B20" s="85" t="s">
        <v>280</v>
      </c>
      <c r="C20" s="83" t="s">
        <v>281</v>
      </c>
      <c r="D20" s="96" t="s">
        <v>130</v>
      </c>
      <c r="E20" s="83" t="s">
        <v>271</v>
      </c>
      <c r="F20" s="83"/>
      <c r="G20" s="83"/>
      <c r="H20" s="93">
        <v>4.8499999999997954</v>
      </c>
      <c r="I20" s="96" t="s">
        <v>174</v>
      </c>
      <c r="J20" s="97">
        <v>1.7500000000000002E-2</v>
      </c>
      <c r="K20" s="94">
        <v>-1.7000000000000717E-3</v>
      </c>
      <c r="L20" s="93">
        <v>3733684.1087599997</v>
      </c>
      <c r="M20" s="95">
        <v>111.8</v>
      </c>
      <c r="N20" s="83"/>
      <c r="O20" s="93">
        <v>4174.2588051409994</v>
      </c>
      <c r="P20" s="94">
        <v>2.6071246782784539E-4</v>
      </c>
      <c r="Q20" s="94">
        <f t="shared" si="0"/>
        <v>1.2324704630724723E-2</v>
      </c>
      <c r="R20" s="94">
        <f>O20/'סכום נכסי הקרן'!$C$42</f>
        <v>9.6359590035275408E-4</v>
      </c>
    </row>
    <row r="21" spans="2:48">
      <c r="B21" s="85" t="s">
        <v>282</v>
      </c>
      <c r="C21" s="83" t="s">
        <v>283</v>
      </c>
      <c r="D21" s="96" t="s">
        <v>130</v>
      </c>
      <c r="E21" s="83" t="s">
        <v>271</v>
      </c>
      <c r="F21" s="83"/>
      <c r="G21" s="83"/>
      <c r="H21" s="93">
        <v>1.0600000000000263</v>
      </c>
      <c r="I21" s="96" t="s">
        <v>174</v>
      </c>
      <c r="J21" s="97">
        <v>0.03</v>
      </c>
      <c r="K21" s="94">
        <v>-8.9000000000002757E-3</v>
      </c>
      <c r="L21" s="93">
        <v>15004630.567352999</v>
      </c>
      <c r="M21" s="95">
        <v>118.16</v>
      </c>
      <c r="N21" s="83"/>
      <c r="O21" s="93">
        <v>17729.470921358996</v>
      </c>
      <c r="P21" s="94">
        <v>9.7875910428864895E-4</v>
      </c>
      <c r="Q21" s="94">
        <f t="shared" si="0"/>
        <v>5.2347135758725821E-2</v>
      </c>
      <c r="R21" s="94">
        <f>O21/'סכום נכסי הקרן'!$C$42</f>
        <v>4.0927135313709477E-3</v>
      </c>
    </row>
    <row r="22" spans="2:48">
      <c r="B22" s="85" t="s">
        <v>284</v>
      </c>
      <c r="C22" s="83" t="s">
        <v>285</v>
      </c>
      <c r="D22" s="96" t="s">
        <v>130</v>
      </c>
      <c r="E22" s="83" t="s">
        <v>271</v>
      </c>
      <c r="F22" s="83"/>
      <c r="G22" s="83"/>
      <c r="H22" s="93">
        <v>2.0900000000000145</v>
      </c>
      <c r="I22" s="96" t="s">
        <v>174</v>
      </c>
      <c r="J22" s="97">
        <v>1E-3</v>
      </c>
      <c r="K22" s="94">
        <v>-6.9000000000000372E-3</v>
      </c>
      <c r="L22" s="93">
        <v>18403339.735507995</v>
      </c>
      <c r="M22" s="95">
        <v>102.87</v>
      </c>
      <c r="N22" s="83"/>
      <c r="O22" s="93">
        <v>18931.515454596996</v>
      </c>
      <c r="P22" s="94">
        <v>1.2143059488747237E-3</v>
      </c>
      <c r="Q22" s="94">
        <f t="shared" si="0"/>
        <v>5.589623142258112E-2</v>
      </c>
      <c r="R22" s="94">
        <f>O22/'סכום נכסי הקרן'!$C$42</f>
        <v>4.3701963704424109E-3</v>
      </c>
    </row>
    <row r="23" spans="2:48">
      <c r="B23" s="85" t="s">
        <v>286</v>
      </c>
      <c r="C23" s="83" t="s">
        <v>287</v>
      </c>
      <c r="D23" s="96" t="s">
        <v>130</v>
      </c>
      <c r="E23" s="83" t="s">
        <v>271</v>
      </c>
      <c r="F23" s="83"/>
      <c r="G23" s="83"/>
      <c r="H23" s="93">
        <v>6.9000000000005226</v>
      </c>
      <c r="I23" s="96" t="s">
        <v>174</v>
      </c>
      <c r="J23" s="97">
        <v>7.4999999999999997E-3</v>
      </c>
      <c r="K23" s="94">
        <v>1.7999999999990851E-3</v>
      </c>
      <c r="L23" s="93">
        <v>2901766.6024119998</v>
      </c>
      <c r="M23" s="95">
        <v>105.4</v>
      </c>
      <c r="N23" s="83"/>
      <c r="O23" s="93">
        <v>3058.4619758959993</v>
      </c>
      <c r="P23" s="94">
        <v>2.0820244433056884E-4</v>
      </c>
      <c r="Q23" s="94">
        <f t="shared" si="0"/>
        <v>9.0302595590854001E-3</v>
      </c>
      <c r="R23" s="94">
        <f>O23/'סכום נכסי הקרן'!$C$42</f>
        <v>7.0602268784305047E-4</v>
      </c>
    </row>
    <row r="24" spans="2:48">
      <c r="B24" s="85" t="s">
        <v>288</v>
      </c>
      <c r="C24" s="83" t="s">
        <v>289</v>
      </c>
      <c r="D24" s="96" t="s">
        <v>130</v>
      </c>
      <c r="E24" s="83" t="s">
        <v>271</v>
      </c>
      <c r="F24" s="83"/>
      <c r="G24" s="83"/>
      <c r="H24" s="93">
        <v>23.220000000001907</v>
      </c>
      <c r="I24" s="96" t="s">
        <v>174</v>
      </c>
      <c r="J24" s="97">
        <v>0.01</v>
      </c>
      <c r="K24" s="94">
        <v>1.5299999999997966E-2</v>
      </c>
      <c r="L24" s="93">
        <v>1312485.2699709998</v>
      </c>
      <c r="M24" s="95">
        <v>89.81</v>
      </c>
      <c r="N24" s="83"/>
      <c r="O24" s="93">
        <v>1178.7431129079996</v>
      </c>
      <c r="P24" s="94">
        <v>1.252853574253336E-4</v>
      </c>
      <c r="Q24" s="94">
        <f t="shared" si="0"/>
        <v>3.4802970731474272E-3</v>
      </c>
      <c r="R24" s="94">
        <f>O24/'סכום נכסי הקרן'!$C$42</f>
        <v>2.7210388339321605E-4</v>
      </c>
    </row>
    <row r="25" spans="2:48">
      <c r="B25" s="85" t="s">
        <v>290</v>
      </c>
      <c r="C25" s="83" t="s">
        <v>291</v>
      </c>
      <c r="D25" s="96" t="s">
        <v>130</v>
      </c>
      <c r="E25" s="83" t="s">
        <v>271</v>
      </c>
      <c r="F25" s="83"/>
      <c r="G25" s="83"/>
      <c r="H25" s="93">
        <v>3.8599999999999715</v>
      </c>
      <c r="I25" s="96" t="s">
        <v>174</v>
      </c>
      <c r="J25" s="97">
        <v>2.75E-2</v>
      </c>
      <c r="K25" s="94">
        <v>-3.6999999999997348E-3</v>
      </c>
      <c r="L25" s="93">
        <v>8373996.0293019982</v>
      </c>
      <c r="M25" s="95">
        <v>116.98</v>
      </c>
      <c r="N25" s="83"/>
      <c r="O25" s="93">
        <v>9795.9005170979981</v>
      </c>
      <c r="P25" s="94">
        <v>5.0502833499195467E-4</v>
      </c>
      <c r="Q25" s="94">
        <f t="shared" si="0"/>
        <v>2.8922878551877019E-2</v>
      </c>
      <c r="R25" s="94">
        <f>O25/'סכום נכסי הקרן'!$C$42</f>
        <v>2.2613091375440512E-3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 s="99" customFormat="1">
      <c r="B27" s="128" t="s">
        <v>50</v>
      </c>
      <c r="C27" s="124"/>
      <c r="D27" s="124"/>
      <c r="E27" s="124"/>
      <c r="F27" s="124"/>
      <c r="G27" s="124"/>
      <c r="H27" s="125">
        <v>5.6089565010917415</v>
      </c>
      <c r="I27" s="124"/>
      <c r="J27" s="124"/>
      <c r="K27" s="126">
        <v>1.3227951601163525E-2</v>
      </c>
      <c r="L27" s="125"/>
      <c r="M27" s="129"/>
      <c r="N27" s="124"/>
      <c r="O27" s="125">
        <v>232930.52275999999</v>
      </c>
      <c r="P27" s="124"/>
      <c r="Q27" s="126">
        <f t="shared" ref="Q27:Q29" si="1">O27/$O$11</f>
        <v>0.68773883616455145</v>
      </c>
      <c r="R27" s="126">
        <f>O27/'סכום נכסי הקרן'!$C$42</f>
        <v>5.3770239766189651E-2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0.51</v>
      </c>
      <c r="I28" s="81"/>
      <c r="J28" s="81"/>
      <c r="K28" s="91">
        <v>1.8E-3</v>
      </c>
      <c r="L28" s="90"/>
      <c r="M28" s="92"/>
      <c r="N28" s="81"/>
      <c r="O28" s="90">
        <v>13021.672939999997</v>
      </c>
      <c r="P28" s="81"/>
      <c r="Q28" s="91">
        <f t="shared" si="1"/>
        <v>3.8447130442833134E-2</v>
      </c>
      <c r="R28" s="91">
        <f>O28/'סכום נכסי הקרן'!$C$42</f>
        <v>3.0059541696994883E-3</v>
      </c>
    </row>
    <row r="29" spans="2:48">
      <c r="B29" s="85" t="s">
        <v>292</v>
      </c>
      <c r="C29" s="83" t="s">
        <v>293</v>
      </c>
      <c r="D29" s="96" t="s">
        <v>130</v>
      </c>
      <c r="E29" s="83" t="s">
        <v>271</v>
      </c>
      <c r="F29" s="83"/>
      <c r="G29" s="83"/>
      <c r="H29" s="93">
        <v>0.51</v>
      </c>
      <c r="I29" s="96" t="s">
        <v>174</v>
      </c>
      <c r="J29" s="97">
        <v>0</v>
      </c>
      <c r="K29" s="94">
        <v>1.8E-3</v>
      </c>
      <c r="L29" s="93">
        <v>13033402.999999998</v>
      </c>
      <c r="M29" s="95">
        <v>99.91</v>
      </c>
      <c r="N29" s="83"/>
      <c r="O29" s="93">
        <v>13021.672939999997</v>
      </c>
      <c r="P29" s="94">
        <v>1.6291753749999999E-3</v>
      </c>
      <c r="Q29" s="94">
        <f t="shared" si="1"/>
        <v>3.8447130442833134E-2</v>
      </c>
      <c r="R29" s="94">
        <f>O29/'סכום נכסי הקרן'!$C$42</f>
        <v>3.0059541696994883E-3</v>
      </c>
    </row>
    <row r="30" spans="2:48">
      <c r="B30" s="86"/>
      <c r="C30" s="83"/>
      <c r="D30" s="83"/>
      <c r="E30" s="83"/>
      <c r="F30" s="83"/>
      <c r="G30" s="83"/>
      <c r="H30" s="83"/>
      <c r="I30" s="83"/>
      <c r="J30" s="83"/>
      <c r="K30" s="94"/>
      <c r="L30" s="93"/>
      <c r="M30" s="95"/>
      <c r="N30" s="83"/>
      <c r="O30" s="83"/>
      <c r="P30" s="83"/>
      <c r="Q30" s="94"/>
      <c r="R30" s="83"/>
    </row>
    <row r="31" spans="2:48">
      <c r="B31" s="84" t="s">
        <v>24</v>
      </c>
      <c r="C31" s="81"/>
      <c r="D31" s="81"/>
      <c r="E31" s="81"/>
      <c r="F31" s="81"/>
      <c r="G31" s="81"/>
      <c r="H31" s="90">
        <v>6.0179302324100119</v>
      </c>
      <c r="I31" s="81"/>
      <c r="J31" s="81"/>
      <c r="K31" s="91">
        <v>1.4361766698710249E-2</v>
      </c>
      <c r="L31" s="90"/>
      <c r="M31" s="92"/>
      <c r="N31" s="81"/>
      <c r="O31" s="90">
        <v>211643.19826</v>
      </c>
      <c r="P31" s="81"/>
      <c r="Q31" s="91">
        <f t="shared" ref="Q31:Q46" si="2">O31/$O$11</f>
        <v>0.62488696255341647</v>
      </c>
      <c r="R31" s="91">
        <f>O31/'סכום נכסי הקרן'!$C$42</f>
        <v>4.8856222793304364E-2</v>
      </c>
    </row>
    <row r="32" spans="2:48">
      <c r="B32" s="85" t="s">
        <v>294</v>
      </c>
      <c r="C32" s="83" t="s">
        <v>295</v>
      </c>
      <c r="D32" s="96" t="s">
        <v>130</v>
      </c>
      <c r="E32" s="83" t="s">
        <v>271</v>
      </c>
      <c r="F32" s="83"/>
      <c r="G32" s="83"/>
      <c r="H32" s="93">
        <v>0.42000000000000004</v>
      </c>
      <c r="I32" s="96" t="s">
        <v>174</v>
      </c>
      <c r="J32" s="97">
        <v>0.06</v>
      </c>
      <c r="K32" s="94">
        <v>1.3999999999999998E-3</v>
      </c>
      <c r="L32" s="93">
        <v>2236757.9999999995</v>
      </c>
      <c r="M32" s="95">
        <v>105.94</v>
      </c>
      <c r="N32" s="83"/>
      <c r="O32" s="93">
        <v>2369.6213899999998</v>
      </c>
      <c r="P32" s="94">
        <v>1.5728217340417843E-4</v>
      </c>
      <c r="Q32" s="94">
        <f t="shared" si="2"/>
        <v>6.996423815990695E-3</v>
      </c>
      <c r="R32" s="94">
        <f>O32/'סכום נכסי הקרן'!$C$42</f>
        <v>5.470090771516182E-4</v>
      </c>
    </row>
    <row r="33" spans="2:18">
      <c r="B33" s="85" t="s">
        <v>296</v>
      </c>
      <c r="C33" s="83" t="s">
        <v>297</v>
      </c>
      <c r="D33" s="96" t="s">
        <v>130</v>
      </c>
      <c r="E33" s="83" t="s">
        <v>271</v>
      </c>
      <c r="F33" s="83"/>
      <c r="G33" s="83"/>
      <c r="H33" s="93">
        <v>6.5300000000000011</v>
      </c>
      <c r="I33" s="96" t="s">
        <v>174</v>
      </c>
      <c r="J33" s="97">
        <v>6.25E-2</v>
      </c>
      <c r="K33" s="94">
        <v>1.9000000000000003E-2</v>
      </c>
      <c r="L33" s="93">
        <v>12786635.999999998</v>
      </c>
      <c r="M33" s="95">
        <v>138.05000000000001</v>
      </c>
      <c r="N33" s="83"/>
      <c r="O33" s="93">
        <v>17651.951179999996</v>
      </c>
      <c r="P33" s="94">
        <v>7.5382273998434639E-4</v>
      </c>
      <c r="Q33" s="94">
        <f t="shared" si="2"/>
        <v>5.2118254905884794E-2</v>
      </c>
      <c r="R33" s="94">
        <f>O33/'סכום נכסי הקרן'!$C$42</f>
        <v>4.0748186886079788E-3</v>
      </c>
    </row>
    <row r="34" spans="2:18">
      <c r="B34" s="85" t="s">
        <v>298</v>
      </c>
      <c r="C34" s="83" t="s">
        <v>299</v>
      </c>
      <c r="D34" s="96" t="s">
        <v>130</v>
      </c>
      <c r="E34" s="83" t="s">
        <v>271</v>
      </c>
      <c r="F34" s="83"/>
      <c r="G34" s="83"/>
      <c r="H34" s="93">
        <v>5.0299999999999994</v>
      </c>
      <c r="I34" s="96" t="s">
        <v>174</v>
      </c>
      <c r="J34" s="97">
        <v>3.7499999999999999E-2</v>
      </c>
      <c r="K34" s="94">
        <v>1.4399999999999994E-2</v>
      </c>
      <c r="L34" s="93">
        <v>10965311.999999998</v>
      </c>
      <c r="M34" s="95">
        <v>114.03</v>
      </c>
      <c r="N34" s="83"/>
      <c r="O34" s="93">
        <v>12503.74538</v>
      </c>
      <c r="P34" s="94">
        <v>6.9811687614670297E-4</v>
      </c>
      <c r="Q34" s="94">
        <f t="shared" si="2"/>
        <v>3.6917923823145279E-2</v>
      </c>
      <c r="R34" s="94">
        <f>O34/'סכום נכסי הקרן'!$C$42</f>
        <v>2.8863945312599536E-3</v>
      </c>
    </row>
    <row r="35" spans="2:18">
      <c r="B35" s="85" t="s">
        <v>300</v>
      </c>
      <c r="C35" s="83" t="s">
        <v>301</v>
      </c>
      <c r="D35" s="96" t="s">
        <v>130</v>
      </c>
      <c r="E35" s="83" t="s">
        <v>271</v>
      </c>
      <c r="F35" s="83"/>
      <c r="G35" s="83"/>
      <c r="H35" s="93">
        <v>18.2</v>
      </c>
      <c r="I35" s="96" t="s">
        <v>174</v>
      </c>
      <c r="J35" s="97">
        <v>3.7499999999999999E-2</v>
      </c>
      <c r="K35" s="94">
        <v>3.2100000000000004E-2</v>
      </c>
      <c r="L35" s="93">
        <v>13232842.999999998</v>
      </c>
      <c r="M35" s="95">
        <v>111.75</v>
      </c>
      <c r="N35" s="83"/>
      <c r="O35" s="93">
        <v>14787.702179999998</v>
      </c>
      <c r="P35" s="94">
        <v>1.7456705984846663E-3</v>
      </c>
      <c r="Q35" s="94">
        <f t="shared" si="2"/>
        <v>4.3661418719692396E-2</v>
      </c>
      <c r="R35" s="94">
        <f>O35/'סכום נכסי הקרן'!$C$42</f>
        <v>3.4136285892805737E-3</v>
      </c>
    </row>
    <row r="36" spans="2:18">
      <c r="B36" s="85" t="s">
        <v>302</v>
      </c>
      <c r="C36" s="83" t="s">
        <v>303</v>
      </c>
      <c r="D36" s="96" t="s">
        <v>130</v>
      </c>
      <c r="E36" s="83" t="s">
        <v>271</v>
      </c>
      <c r="F36" s="83"/>
      <c r="G36" s="83"/>
      <c r="H36" s="93">
        <v>0.66999999999999993</v>
      </c>
      <c r="I36" s="96" t="s">
        <v>174</v>
      </c>
      <c r="J36" s="97">
        <v>2.2499999999999999E-2</v>
      </c>
      <c r="K36" s="94">
        <v>1.8E-3</v>
      </c>
      <c r="L36" s="93">
        <v>14216579.999999998</v>
      </c>
      <c r="M36" s="95">
        <v>102.13</v>
      </c>
      <c r="N36" s="83"/>
      <c r="O36" s="93">
        <v>14519.393829999999</v>
      </c>
      <c r="P36" s="94">
        <v>7.3953362800416767E-4</v>
      </c>
      <c r="Q36" s="94">
        <f t="shared" si="2"/>
        <v>4.2869225106868386E-2</v>
      </c>
      <c r="R36" s="94">
        <f>O36/'סכום נכסי הקרן'!$C$42</f>
        <v>3.3516916471408114E-3</v>
      </c>
    </row>
    <row r="37" spans="2:18">
      <c r="B37" s="85" t="s">
        <v>304</v>
      </c>
      <c r="C37" s="83" t="s">
        <v>305</v>
      </c>
      <c r="D37" s="96" t="s">
        <v>130</v>
      </c>
      <c r="E37" s="83" t="s">
        <v>271</v>
      </c>
      <c r="F37" s="83"/>
      <c r="G37" s="83"/>
      <c r="H37" s="93">
        <v>4.05</v>
      </c>
      <c r="I37" s="96" t="s">
        <v>174</v>
      </c>
      <c r="J37" s="97">
        <v>1.2500000000000001E-2</v>
      </c>
      <c r="K37" s="94">
        <v>1.15E-2</v>
      </c>
      <c r="L37" s="93">
        <v>15827115.999999998</v>
      </c>
      <c r="M37" s="95">
        <v>101.44</v>
      </c>
      <c r="N37" s="83"/>
      <c r="O37" s="93">
        <v>16055.025819999999</v>
      </c>
      <c r="P37" s="94">
        <v>1.2495403964046469E-3</v>
      </c>
      <c r="Q37" s="94">
        <f t="shared" si="2"/>
        <v>4.7403254160105948E-2</v>
      </c>
      <c r="R37" s="94">
        <f>O37/'סכום נכסי הקרן'!$C$42</f>
        <v>3.7061806137070707E-3</v>
      </c>
    </row>
    <row r="38" spans="2:18">
      <c r="B38" s="85" t="s">
        <v>306</v>
      </c>
      <c r="C38" s="83" t="s">
        <v>307</v>
      </c>
      <c r="D38" s="96" t="s">
        <v>130</v>
      </c>
      <c r="E38" s="83" t="s">
        <v>271</v>
      </c>
      <c r="F38" s="83"/>
      <c r="G38" s="83"/>
      <c r="H38" s="93">
        <v>2.3300000000000005</v>
      </c>
      <c r="I38" s="96" t="s">
        <v>174</v>
      </c>
      <c r="J38" s="97">
        <v>5.0000000000000001E-3</v>
      </c>
      <c r="K38" s="94">
        <v>6.1000000000000013E-3</v>
      </c>
      <c r="L38" s="93">
        <v>18431684.999999996</v>
      </c>
      <c r="M38" s="95">
        <v>100.08</v>
      </c>
      <c r="N38" s="83"/>
      <c r="O38" s="93">
        <v>18446.429769999995</v>
      </c>
      <c r="P38" s="94">
        <v>2.3302310674971961E-3</v>
      </c>
      <c r="Q38" s="94">
        <f t="shared" si="2"/>
        <v>5.4463992056903124E-2</v>
      </c>
      <c r="R38" s="94">
        <f>O38/'סכום נכסי הקרן'!$C$42</f>
        <v>4.2582180291805324E-3</v>
      </c>
    </row>
    <row r="39" spans="2:18">
      <c r="B39" s="85" t="s">
        <v>308</v>
      </c>
      <c r="C39" s="83" t="s">
        <v>309</v>
      </c>
      <c r="D39" s="96" t="s">
        <v>130</v>
      </c>
      <c r="E39" s="83" t="s">
        <v>271</v>
      </c>
      <c r="F39" s="83"/>
      <c r="G39" s="83"/>
      <c r="H39" s="93">
        <v>3.0700000000000003</v>
      </c>
      <c r="I39" s="96" t="s">
        <v>174</v>
      </c>
      <c r="J39" s="97">
        <v>5.5E-2</v>
      </c>
      <c r="K39" s="94">
        <v>8.8999999999999982E-3</v>
      </c>
      <c r="L39" s="93">
        <v>26949524.999999996</v>
      </c>
      <c r="M39" s="95">
        <v>118.75</v>
      </c>
      <c r="N39" s="83"/>
      <c r="O39" s="93">
        <v>32002.559689999995</v>
      </c>
      <c r="P39" s="94">
        <v>1.5007556257610136E-3</v>
      </c>
      <c r="Q39" s="94">
        <f t="shared" si="2"/>
        <v>9.4489133045756221E-2</v>
      </c>
      <c r="R39" s="94">
        <f>O39/'סכום נכסי הקרן'!$C$42</f>
        <v>7.3875475282219978E-3</v>
      </c>
    </row>
    <row r="40" spans="2:18">
      <c r="B40" s="85" t="s">
        <v>310</v>
      </c>
      <c r="C40" s="83" t="s">
        <v>311</v>
      </c>
      <c r="D40" s="96" t="s">
        <v>130</v>
      </c>
      <c r="E40" s="83" t="s">
        <v>271</v>
      </c>
      <c r="F40" s="83"/>
      <c r="G40" s="83"/>
      <c r="H40" s="93">
        <v>14.930000000000001</v>
      </c>
      <c r="I40" s="96" t="s">
        <v>174</v>
      </c>
      <c r="J40" s="97">
        <v>5.5E-2</v>
      </c>
      <c r="K40" s="94">
        <v>2.9700000000000001E-2</v>
      </c>
      <c r="L40" s="93">
        <v>9915603.9999999981</v>
      </c>
      <c r="M40" s="95">
        <v>145.85</v>
      </c>
      <c r="N40" s="83"/>
      <c r="O40" s="93">
        <v>14461.908809999997</v>
      </c>
      <c r="P40" s="94">
        <v>5.4232152856331661E-4</v>
      </c>
      <c r="Q40" s="94">
        <f t="shared" si="2"/>
        <v>4.2699497755196096E-2</v>
      </c>
      <c r="R40" s="94">
        <f>O40/'סכום נכסי הקרן'!$C$42</f>
        <v>3.3384216674415467E-3</v>
      </c>
    </row>
    <row r="41" spans="2:18">
      <c r="B41" s="85" t="s">
        <v>312</v>
      </c>
      <c r="C41" s="83" t="s">
        <v>313</v>
      </c>
      <c r="D41" s="96" t="s">
        <v>130</v>
      </c>
      <c r="E41" s="83" t="s">
        <v>271</v>
      </c>
      <c r="F41" s="83"/>
      <c r="G41" s="83"/>
      <c r="H41" s="93">
        <v>4.1399999999999997</v>
      </c>
      <c r="I41" s="96" t="s">
        <v>174</v>
      </c>
      <c r="J41" s="97">
        <v>4.2500000000000003E-2</v>
      </c>
      <c r="K41" s="94">
        <v>1.1799999999999998E-2</v>
      </c>
      <c r="L41" s="93">
        <v>2645328.9999999995</v>
      </c>
      <c r="M41" s="95">
        <v>115.5</v>
      </c>
      <c r="N41" s="83"/>
      <c r="O41" s="93">
        <v>3055.3549500000004</v>
      </c>
      <c r="P41" s="94">
        <v>1.4337408481765538E-4</v>
      </c>
      <c r="Q41" s="94">
        <f t="shared" si="2"/>
        <v>9.0210859121612943E-3</v>
      </c>
      <c r="R41" s="94">
        <f>O41/'סכום נכסי הקרן'!$C$42</f>
        <v>7.0530545454357534E-4</v>
      </c>
    </row>
    <row r="42" spans="2:18">
      <c r="B42" s="85" t="s">
        <v>314</v>
      </c>
      <c r="C42" s="83" t="s">
        <v>315</v>
      </c>
      <c r="D42" s="96" t="s">
        <v>130</v>
      </c>
      <c r="E42" s="83" t="s">
        <v>271</v>
      </c>
      <c r="F42" s="83"/>
      <c r="G42" s="83"/>
      <c r="H42" s="93">
        <v>7.83</v>
      </c>
      <c r="I42" s="96" t="s">
        <v>174</v>
      </c>
      <c r="J42" s="97">
        <v>0.02</v>
      </c>
      <c r="K42" s="94">
        <v>0.02</v>
      </c>
      <c r="L42" s="93">
        <v>28671054.999999996</v>
      </c>
      <c r="M42" s="95">
        <v>101.03</v>
      </c>
      <c r="N42" s="83"/>
      <c r="O42" s="93">
        <v>28966.366639999997</v>
      </c>
      <c r="P42" s="94">
        <v>2.0099909151052621E-3</v>
      </c>
      <c r="Q42" s="94">
        <f t="shared" si="2"/>
        <v>8.5524623586730186E-2</v>
      </c>
      <c r="R42" s="94">
        <f>O42/'סכום נכסי הקרן'!$C$42</f>
        <v>6.6866654525691198E-3</v>
      </c>
    </row>
    <row r="43" spans="2:18">
      <c r="B43" s="85" t="s">
        <v>316</v>
      </c>
      <c r="C43" s="83" t="s">
        <v>317</v>
      </c>
      <c r="D43" s="96" t="s">
        <v>130</v>
      </c>
      <c r="E43" s="83" t="s">
        <v>271</v>
      </c>
      <c r="F43" s="83"/>
      <c r="G43" s="83"/>
      <c r="H43" s="93">
        <v>2.56</v>
      </c>
      <c r="I43" s="96" t="s">
        <v>174</v>
      </c>
      <c r="J43" s="97">
        <v>0.01</v>
      </c>
      <c r="K43" s="94">
        <v>6.9000000000000008E-3</v>
      </c>
      <c r="L43" s="93">
        <v>10916020.999999998</v>
      </c>
      <c r="M43" s="95">
        <v>101.21</v>
      </c>
      <c r="N43" s="83"/>
      <c r="O43" s="93">
        <v>11048.105339999998</v>
      </c>
      <c r="P43" s="94">
        <v>7.4954123646463026E-4</v>
      </c>
      <c r="Q43" s="94">
        <f t="shared" si="2"/>
        <v>3.262007494047392E-2</v>
      </c>
      <c r="R43" s="94">
        <f>O43/'סכום נכסי הקרן'!$C$42</f>
        <v>2.5503710980205423E-3</v>
      </c>
    </row>
    <row r="44" spans="2:18">
      <c r="B44" s="85" t="s">
        <v>318</v>
      </c>
      <c r="C44" s="83" t="s">
        <v>319</v>
      </c>
      <c r="D44" s="96" t="s">
        <v>130</v>
      </c>
      <c r="E44" s="83" t="s">
        <v>271</v>
      </c>
      <c r="F44" s="83"/>
      <c r="G44" s="83"/>
      <c r="H44" s="93">
        <v>6.58</v>
      </c>
      <c r="I44" s="96" t="s">
        <v>174</v>
      </c>
      <c r="J44" s="97">
        <v>1.7500000000000002E-2</v>
      </c>
      <c r="K44" s="94">
        <v>1.78E-2</v>
      </c>
      <c r="L44" s="93">
        <v>8700681.9999999981</v>
      </c>
      <c r="M44" s="95">
        <v>99.93</v>
      </c>
      <c r="N44" s="83"/>
      <c r="O44" s="93">
        <v>8694.5915399999976</v>
      </c>
      <c r="P44" s="94">
        <v>5.0067897104840743E-4</v>
      </c>
      <c r="Q44" s="94">
        <f t="shared" si="2"/>
        <v>2.5671209576972633E-2</v>
      </c>
      <c r="R44" s="94">
        <f>O44/'סכום נכסי הקרן'!$C$42</f>
        <v>2.0070803355238388E-3</v>
      </c>
    </row>
    <row r="45" spans="2:18">
      <c r="B45" s="85" t="s">
        <v>320</v>
      </c>
      <c r="C45" s="83" t="s">
        <v>321</v>
      </c>
      <c r="D45" s="96" t="s">
        <v>130</v>
      </c>
      <c r="E45" s="83" t="s">
        <v>271</v>
      </c>
      <c r="F45" s="83"/>
      <c r="G45" s="83"/>
      <c r="H45" s="93">
        <v>9.08</v>
      </c>
      <c r="I45" s="96" t="s">
        <v>174</v>
      </c>
      <c r="J45" s="97">
        <v>2.2499999999999999E-2</v>
      </c>
      <c r="K45" s="94">
        <v>2.2000000000000002E-2</v>
      </c>
      <c r="L45" s="93">
        <v>5929028.9999999991</v>
      </c>
      <c r="M45" s="95">
        <v>100.4</v>
      </c>
      <c r="N45" s="83"/>
      <c r="O45" s="93">
        <v>5952.7451199999996</v>
      </c>
      <c r="P45" s="94">
        <v>1.8668227329974808E-3</v>
      </c>
      <c r="Q45" s="94">
        <f t="shared" si="2"/>
        <v>1.757577303439618E-2</v>
      </c>
      <c r="R45" s="94">
        <f>O45/'סכום נכסי הקרן'!$C$42</f>
        <v>1.3741459409302506E-3</v>
      </c>
    </row>
    <row r="46" spans="2:18">
      <c r="B46" s="85" t="s">
        <v>322</v>
      </c>
      <c r="C46" s="83" t="s">
        <v>323</v>
      </c>
      <c r="D46" s="96" t="s">
        <v>130</v>
      </c>
      <c r="E46" s="83" t="s">
        <v>271</v>
      </c>
      <c r="F46" s="83"/>
      <c r="G46" s="83"/>
      <c r="H46" s="93">
        <v>1.3000000000000003</v>
      </c>
      <c r="I46" s="96" t="s">
        <v>174</v>
      </c>
      <c r="J46" s="97">
        <v>0.05</v>
      </c>
      <c r="K46" s="94">
        <v>2.8000000000000004E-3</v>
      </c>
      <c r="L46" s="93">
        <v>10153007.999999998</v>
      </c>
      <c r="M46" s="95">
        <v>109.6</v>
      </c>
      <c r="N46" s="83"/>
      <c r="O46" s="93">
        <v>11127.696619999997</v>
      </c>
      <c r="P46" s="94">
        <v>5.4853934563246212E-4</v>
      </c>
      <c r="Q46" s="94">
        <f t="shared" si="2"/>
        <v>3.2855072113139198E-2</v>
      </c>
      <c r="R46" s="94">
        <f>O46/'סכום נכסי הקרן'!$C$42</f>
        <v>2.5687441397249456E-3</v>
      </c>
    </row>
    <row r="47" spans="2:18">
      <c r="B47" s="86"/>
      <c r="C47" s="83"/>
      <c r="D47" s="83"/>
      <c r="E47" s="83"/>
      <c r="F47" s="83"/>
      <c r="G47" s="83"/>
      <c r="H47" s="83"/>
      <c r="I47" s="83"/>
      <c r="J47" s="83"/>
      <c r="K47" s="94"/>
      <c r="L47" s="93"/>
      <c r="M47" s="95"/>
      <c r="N47" s="83"/>
      <c r="O47" s="83"/>
      <c r="P47" s="83"/>
      <c r="Q47" s="94"/>
      <c r="R47" s="83"/>
    </row>
    <row r="48" spans="2:18">
      <c r="B48" s="84" t="s">
        <v>25</v>
      </c>
      <c r="C48" s="81"/>
      <c r="D48" s="81"/>
      <c r="E48" s="81"/>
      <c r="F48" s="81"/>
      <c r="G48" s="81"/>
      <c r="H48" s="90">
        <v>3.17</v>
      </c>
      <c r="I48" s="81"/>
      <c r="J48" s="81"/>
      <c r="K48" s="91">
        <v>2.1999999999999997E-3</v>
      </c>
      <c r="L48" s="90"/>
      <c r="M48" s="92"/>
      <c r="N48" s="81"/>
      <c r="O48" s="90">
        <v>8265.6515599999984</v>
      </c>
      <c r="P48" s="81"/>
      <c r="Q48" s="91">
        <f t="shared" ref="Q48:Q49" si="3">O48/$O$11</f>
        <v>2.4404743168301934E-2</v>
      </c>
      <c r="R48" s="91">
        <f>O48/'סכום נכסי הקרן'!$C$42</f>
        <v>1.9080628031858003E-3</v>
      </c>
    </row>
    <row r="49" spans="2:18">
      <c r="B49" s="85" t="s">
        <v>324</v>
      </c>
      <c r="C49" s="83" t="s">
        <v>325</v>
      </c>
      <c r="D49" s="96" t="s">
        <v>130</v>
      </c>
      <c r="E49" s="83" t="s">
        <v>271</v>
      </c>
      <c r="F49" s="83"/>
      <c r="G49" s="83"/>
      <c r="H49" s="93">
        <v>3.17</v>
      </c>
      <c r="I49" s="96" t="s">
        <v>174</v>
      </c>
      <c r="J49" s="97">
        <v>1.8E-3</v>
      </c>
      <c r="K49" s="94">
        <v>2.1999999999999997E-3</v>
      </c>
      <c r="L49" s="93">
        <v>8272268.9999999991</v>
      </c>
      <c r="M49" s="95">
        <v>99.92</v>
      </c>
      <c r="N49" s="83"/>
      <c r="O49" s="93">
        <v>8265.6515599999984</v>
      </c>
      <c r="P49" s="94">
        <v>5.9008858883461367E-4</v>
      </c>
      <c r="Q49" s="94">
        <f t="shared" si="3"/>
        <v>2.4404743168301934E-2</v>
      </c>
      <c r="R49" s="94">
        <f>O49/'סכום נכסי הקרן'!$C$42</f>
        <v>1.9080628031858003E-3</v>
      </c>
    </row>
    <row r="50" spans="2:18">
      <c r="C50" s="1"/>
      <c r="D50" s="1"/>
    </row>
    <row r="51" spans="2:18">
      <c r="C51" s="1"/>
      <c r="D51" s="1"/>
    </row>
    <row r="52" spans="2:18">
      <c r="C52" s="1"/>
      <c r="D52" s="1"/>
    </row>
    <row r="53" spans="2:18">
      <c r="B53" s="98" t="s">
        <v>122</v>
      </c>
      <c r="C53" s="99"/>
      <c r="D53" s="99"/>
    </row>
    <row r="54" spans="2:18">
      <c r="B54" s="98" t="s">
        <v>248</v>
      </c>
      <c r="C54" s="99"/>
      <c r="D54" s="99"/>
    </row>
    <row r="55" spans="2:18">
      <c r="B55" s="218" t="s">
        <v>256</v>
      </c>
      <c r="C55" s="218"/>
      <c r="D55" s="218"/>
    </row>
    <row r="56" spans="2:18">
      <c r="C56" s="1"/>
      <c r="D56" s="1"/>
    </row>
    <row r="57" spans="2:18">
      <c r="C57" s="1"/>
      <c r="D57" s="1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5:D55"/>
  </mergeCells>
  <phoneticPr fontId="6" type="noConversion"/>
  <dataValidations count="1">
    <dataValidation allowBlank="1" showInputMessage="1" showErrorMessage="1" sqref="N10:Q10 N9 N1:N7 N32:N1048576 C5:C29 O1:Q9 O11:Q1048576 B56:B1048576 J1:M1048576 E1:I30 B53:B55 D1:D29 R1:AF1048576 AJ1:XFD1048576 AG1:AI27 AG31:AI1048576 C53:D54 A1:A1048576 B1:B52 E32:I1048576 C32:D52 C56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189</v>
      </c>
      <c r="C1" s="77" t="s" vm="1">
        <v>266</v>
      </c>
    </row>
    <row r="2" spans="2:67">
      <c r="B2" s="56" t="s">
        <v>188</v>
      </c>
      <c r="C2" s="77" t="s">
        <v>267</v>
      </c>
    </row>
    <row r="3" spans="2:67">
      <c r="B3" s="56" t="s">
        <v>190</v>
      </c>
      <c r="C3" s="77" t="s">
        <v>268</v>
      </c>
    </row>
    <row r="4" spans="2:67">
      <c r="B4" s="56" t="s">
        <v>191</v>
      </c>
      <c r="C4" s="77">
        <v>8801</v>
      </c>
    </row>
    <row r="6" spans="2:67" ht="26.25" customHeight="1">
      <c r="B6" s="215" t="s">
        <v>219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20"/>
      <c r="BO6" s="3"/>
    </row>
    <row r="7" spans="2:67" ht="26.25" customHeight="1">
      <c r="B7" s="215" t="s">
        <v>97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20"/>
      <c r="AZ7" s="43"/>
      <c r="BJ7" s="3"/>
      <c r="BO7" s="3"/>
    </row>
    <row r="8" spans="2:67" s="3" customFormat="1" ht="78.75">
      <c r="B8" s="37" t="s">
        <v>125</v>
      </c>
      <c r="C8" s="13" t="s">
        <v>49</v>
      </c>
      <c r="D8" s="13" t="s">
        <v>129</v>
      </c>
      <c r="E8" s="13" t="s">
        <v>235</v>
      </c>
      <c r="F8" s="13" t="s">
        <v>127</v>
      </c>
      <c r="G8" s="13" t="s">
        <v>69</v>
      </c>
      <c r="H8" s="13" t="s">
        <v>15</v>
      </c>
      <c r="I8" s="13" t="s">
        <v>70</v>
      </c>
      <c r="J8" s="13" t="s">
        <v>112</v>
      </c>
      <c r="K8" s="13" t="s">
        <v>18</v>
      </c>
      <c r="L8" s="13" t="s">
        <v>111</v>
      </c>
      <c r="M8" s="13" t="s">
        <v>17</v>
      </c>
      <c r="N8" s="13" t="s">
        <v>19</v>
      </c>
      <c r="O8" s="13" t="s">
        <v>250</v>
      </c>
      <c r="P8" s="13" t="s">
        <v>249</v>
      </c>
      <c r="Q8" s="13" t="s">
        <v>66</v>
      </c>
      <c r="R8" s="13" t="s">
        <v>63</v>
      </c>
      <c r="S8" s="13" t="s">
        <v>192</v>
      </c>
      <c r="T8" s="38" t="s">
        <v>194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257</v>
      </c>
      <c r="P9" s="16"/>
      <c r="Q9" s="16" t="s">
        <v>253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123</v>
      </c>
      <c r="R10" s="19" t="s">
        <v>124</v>
      </c>
      <c r="S10" s="45" t="s">
        <v>195</v>
      </c>
      <c r="T10" s="72" t="s">
        <v>236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8" t="s">
        <v>265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8" t="s">
        <v>122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8" t="s">
        <v>248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8" t="s">
        <v>256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6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J829"/>
  <sheetViews>
    <sheetView rightToLeft="1" topLeftCell="A28" zoomScale="90" zoomScaleNormal="90" workbookViewId="0">
      <selection activeCell="A47" sqref="A47:XFD476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4.28515625" style="1" bestFit="1" customWidth="1"/>
    <col min="16" max="16" width="7.28515625" style="1" bestFit="1" customWidth="1"/>
    <col min="17" max="17" width="8.28515625" style="1" bestFit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2">
      <c r="B1" s="56" t="s">
        <v>189</v>
      </c>
      <c r="C1" s="77" t="s" vm="1">
        <v>266</v>
      </c>
    </row>
    <row r="2" spans="2:62">
      <c r="B2" s="56" t="s">
        <v>188</v>
      </c>
      <c r="C2" s="77" t="s">
        <v>267</v>
      </c>
    </row>
    <row r="3" spans="2:62">
      <c r="B3" s="56" t="s">
        <v>190</v>
      </c>
      <c r="C3" s="77" t="s">
        <v>268</v>
      </c>
    </row>
    <row r="4" spans="2:62">
      <c r="B4" s="56" t="s">
        <v>191</v>
      </c>
      <c r="C4" s="77">
        <v>8801</v>
      </c>
    </row>
    <row r="6" spans="2:62" ht="26.25" customHeight="1">
      <c r="B6" s="221" t="s">
        <v>219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3"/>
    </row>
    <row r="7" spans="2:62" ht="26.25" customHeight="1">
      <c r="B7" s="221" t="s">
        <v>98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3"/>
      <c r="BJ7" s="3"/>
    </row>
    <row r="8" spans="2:62" s="3" customFormat="1" ht="78.75">
      <c r="B8" s="22" t="s">
        <v>125</v>
      </c>
      <c r="C8" s="30" t="s">
        <v>49</v>
      </c>
      <c r="D8" s="30" t="s">
        <v>129</v>
      </c>
      <c r="E8" s="30" t="s">
        <v>235</v>
      </c>
      <c r="F8" s="30" t="s">
        <v>127</v>
      </c>
      <c r="G8" s="30" t="s">
        <v>69</v>
      </c>
      <c r="H8" s="30" t="s">
        <v>15</v>
      </c>
      <c r="I8" s="30" t="s">
        <v>70</v>
      </c>
      <c r="J8" s="30" t="s">
        <v>112</v>
      </c>
      <c r="K8" s="30" t="s">
        <v>18</v>
      </c>
      <c r="L8" s="30" t="s">
        <v>111</v>
      </c>
      <c r="M8" s="30" t="s">
        <v>17</v>
      </c>
      <c r="N8" s="30" t="s">
        <v>19</v>
      </c>
      <c r="O8" s="13" t="s">
        <v>250</v>
      </c>
      <c r="P8" s="30" t="s">
        <v>249</v>
      </c>
      <c r="Q8" s="30" t="s">
        <v>264</v>
      </c>
      <c r="R8" s="30" t="s">
        <v>66</v>
      </c>
      <c r="S8" s="13" t="s">
        <v>63</v>
      </c>
      <c r="T8" s="30" t="s">
        <v>192</v>
      </c>
      <c r="U8" s="14" t="s">
        <v>194</v>
      </c>
      <c r="BF8" s="1"/>
      <c r="BG8" s="1"/>
    </row>
    <row r="9" spans="2:62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257</v>
      </c>
      <c r="P9" s="32"/>
      <c r="Q9" s="16" t="s">
        <v>253</v>
      </c>
      <c r="R9" s="32" t="s">
        <v>253</v>
      </c>
      <c r="S9" s="16" t="s">
        <v>20</v>
      </c>
      <c r="T9" s="32" t="s">
        <v>253</v>
      </c>
      <c r="U9" s="17" t="s">
        <v>20</v>
      </c>
      <c r="BE9" s="1"/>
      <c r="BF9" s="1"/>
      <c r="BG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123</v>
      </c>
      <c r="R10" s="19" t="s">
        <v>124</v>
      </c>
      <c r="S10" s="19" t="s">
        <v>195</v>
      </c>
      <c r="T10" s="20" t="s">
        <v>236</v>
      </c>
      <c r="U10" s="20" t="s">
        <v>259</v>
      </c>
      <c r="BE10" s="1"/>
      <c r="BF10" s="3"/>
      <c r="BG10" s="1"/>
    </row>
    <row r="11" spans="2:62" s="141" customFormat="1" ht="18" customHeight="1">
      <c r="B11" s="78" t="s">
        <v>36</v>
      </c>
      <c r="C11" s="79"/>
      <c r="D11" s="79"/>
      <c r="E11" s="79"/>
      <c r="F11" s="79"/>
      <c r="G11" s="79"/>
      <c r="H11" s="79"/>
      <c r="I11" s="79"/>
      <c r="J11" s="79"/>
      <c r="K11" s="87">
        <v>4.4990334027091414</v>
      </c>
      <c r="L11" s="79"/>
      <c r="M11" s="79"/>
      <c r="N11" s="103">
        <v>1.122197057843103E-2</v>
      </c>
      <c r="O11" s="87"/>
      <c r="P11" s="89"/>
      <c r="Q11" s="87">
        <f>Q12</f>
        <v>173.79876000000002</v>
      </c>
      <c r="R11" s="87">
        <f>R12</f>
        <v>379374.65985000011</v>
      </c>
      <c r="S11" s="79"/>
      <c r="T11" s="88">
        <f t="shared" ref="T11:T42" si="0">R11/$R$11</f>
        <v>1</v>
      </c>
      <c r="U11" s="88">
        <f>R11/'סכום נכסי הקרן'!$C$42</f>
        <v>8.7575755120634535E-2</v>
      </c>
      <c r="BE11" s="130"/>
      <c r="BF11" s="142"/>
      <c r="BG11" s="130"/>
      <c r="BJ11" s="130"/>
    </row>
    <row r="12" spans="2:62" s="130" customFormat="1">
      <c r="B12" s="80" t="s">
        <v>244</v>
      </c>
      <c r="C12" s="81"/>
      <c r="D12" s="81"/>
      <c r="E12" s="81"/>
      <c r="F12" s="81"/>
      <c r="G12" s="81"/>
      <c r="H12" s="81"/>
      <c r="I12" s="81"/>
      <c r="J12" s="81"/>
      <c r="K12" s="90">
        <v>4.4990334027091414</v>
      </c>
      <c r="L12" s="81"/>
      <c r="M12" s="81"/>
      <c r="N12" s="104">
        <v>1.1221970578431035E-2</v>
      </c>
      <c r="O12" s="90"/>
      <c r="P12" s="92"/>
      <c r="Q12" s="90">
        <f>Q13+Q114</f>
        <v>173.79876000000002</v>
      </c>
      <c r="R12" s="90">
        <f>R13+R114+R175</f>
        <v>379374.65985000011</v>
      </c>
      <c r="S12" s="81"/>
      <c r="T12" s="91">
        <f t="shared" si="0"/>
        <v>1</v>
      </c>
      <c r="U12" s="91">
        <f>R12/'סכום נכסי הקרן'!$C$42</f>
        <v>8.7575755120634535E-2</v>
      </c>
      <c r="BF12" s="142"/>
    </row>
    <row r="13" spans="2:62" s="130" customFormat="1" ht="20.25">
      <c r="B13" s="102" t="s">
        <v>35</v>
      </c>
      <c r="C13" s="81"/>
      <c r="D13" s="81"/>
      <c r="E13" s="81"/>
      <c r="F13" s="81"/>
      <c r="G13" s="81"/>
      <c r="H13" s="81"/>
      <c r="I13" s="81"/>
      <c r="J13" s="81"/>
      <c r="K13" s="90">
        <v>4.6064613639097516</v>
      </c>
      <c r="L13" s="81"/>
      <c r="M13" s="81"/>
      <c r="N13" s="104">
        <v>7.8536324600959675E-3</v>
      </c>
      <c r="O13" s="90"/>
      <c r="P13" s="92"/>
      <c r="Q13" s="90">
        <f>SUM(Q14:Q112)</f>
        <v>158.43428</v>
      </c>
      <c r="R13" s="90">
        <f>SUM(R14:R112)</f>
        <v>302055.32585000008</v>
      </c>
      <c r="S13" s="81"/>
      <c r="T13" s="91">
        <f t="shared" si="0"/>
        <v>0.7961926765731504</v>
      </c>
      <c r="U13" s="91">
        <f>R13/'סכום נכסי הקרן'!$C$42</f>
        <v>6.9727174872412784E-2</v>
      </c>
      <c r="BF13" s="141"/>
    </row>
    <row r="14" spans="2:62" s="130" customFormat="1">
      <c r="B14" s="86" t="s">
        <v>331</v>
      </c>
      <c r="C14" s="83" t="s">
        <v>332</v>
      </c>
      <c r="D14" s="96" t="s">
        <v>130</v>
      </c>
      <c r="E14" s="96" t="s">
        <v>328</v>
      </c>
      <c r="F14" s="83" t="s">
        <v>333</v>
      </c>
      <c r="G14" s="96" t="s">
        <v>334</v>
      </c>
      <c r="H14" s="83" t="s">
        <v>329</v>
      </c>
      <c r="I14" s="83" t="s">
        <v>170</v>
      </c>
      <c r="J14" s="83"/>
      <c r="K14" s="93">
        <v>1.75</v>
      </c>
      <c r="L14" s="96" t="s">
        <v>174</v>
      </c>
      <c r="M14" s="97">
        <v>5.8999999999999999E-3</v>
      </c>
      <c r="N14" s="97">
        <v>-3.1000000000000003E-3</v>
      </c>
      <c r="O14" s="93">
        <v>7836585.9999999991</v>
      </c>
      <c r="P14" s="95">
        <v>102.13</v>
      </c>
      <c r="Q14" s="83"/>
      <c r="R14" s="93">
        <v>8003.5051499999981</v>
      </c>
      <c r="S14" s="94">
        <v>1.4680337817345368E-3</v>
      </c>
      <c r="T14" s="94">
        <f t="shared" si="0"/>
        <v>2.1096572852716315E-2</v>
      </c>
      <c r="U14" s="94">
        <f>R14/'סכום נכסי הקרן'!$C$42</f>
        <v>1.8475482980341103E-3</v>
      </c>
    </row>
    <row r="15" spans="2:62" s="130" customFormat="1">
      <c r="B15" s="86" t="s">
        <v>335</v>
      </c>
      <c r="C15" s="83" t="s">
        <v>336</v>
      </c>
      <c r="D15" s="96" t="s">
        <v>130</v>
      </c>
      <c r="E15" s="96" t="s">
        <v>328</v>
      </c>
      <c r="F15" s="83" t="s">
        <v>333</v>
      </c>
      <c r="G15" s="96" t="s">
        <v>334</v>
      </c>
      <c r="H15" s="83" t="s">
        <v>329</v>
      </c>
      <c r="I15" s="83" t="s">
        <v>170</v>
      </c>
      <c r="J15" s="83"/>
      <c r="K15" s="93">
        <v>6.5799999999999992</v>
      </c>
      <c r="L15" s="96" t="s">
        <v>174</v>
      </c>
      <c r="M15" s="97">
        <v>8.3000000000000001E-3</v>
      </c>
      <c r="N15" s="97">
        <v>7.7000000000000002E-3</v>
      </c>
      <c r="O15" s="93">
        <v>8233999.9999999991</v>
      </c>
      <c r="P15" s="95">
        <v>100.83</v>
      </c>
      <c r="Q15" s="83"/>
      <c r="R15" s="93">
        <v>8302.3428899999981</v>
      </c>
      <c r="S15" s="94">
        <v>6.4029487468603456E-3</v>
      </c>
      <c r="T15" s="94">
        <f t="shared" si="0"/>
        <v>2.1884284241026109E-2</v>
      </c>
      <c r="U15" s="94">
        <f>R15/'סכום נכסי הקרן'!$C$42</f>
        <v>1.9165327176824639E-3</v>
      </c>
    </row>
    <row r="16" spans="2:62" s="130" customFormat="1" ht="20.25">
      <c r="B16" s="86" t="s">
        <v>337</v>
      </c>
      <c r="C16" s="83" t="s">
        <v>338</v>
      </c>
      <c r="D16" s="96" t="s">
        <v>130</v>
      </c>
      <c r="E16" s="96" t="s">
        <v>328</v>
      </c>
      <c r="F16" s="83" t="s">
        <v>339</v>
      </c>
      <c r="G16" s="96" t="s">
        <v>334</v>
      </c>
      <c r="H16" s="83" t="s">
        <v>329</v>
      </c>
      <c r="I16" s="83" t="s">
        <v>170</v>
      </c>
      <c r="J16" s="83"/>
      <c r="K16" s="93">
        <v>2.74</v>
      </c>
      <c r="L16" s="96" t="s">
        <v>174</v>
      </c>
      <c r="M16" s="97">
        <v>0.04</v>
      </c>
      <c r="N16" s="97">
        <v>-1.2999999999999999E-3</v>
      </c>
      <c r="O16" s="93">
        <v>4270344.9999999991</v>
      </c>
      <c r="P16" s="95">
        <v>114.32</v>
      </c>
      <c r="Q16" s="83"/>
      <c r="R16" s="93">
        <v>4881.8584199999987</v>
      </c>
      <c r="S16" s="94">
        <v>2.0612797437461862E-3</v>
      </c>
      <c r="T16" s="94">
        <f t="shared" si="0"/>
        <v>1.2868172117584824E-2</v>
      </c>
      <c r="U16" s="94">
        <f>R16/'סכום נכסי הקרן'!$C$42</f>
        <v>1.1269398902197859E-3</v>
      </c>
      <c r="BE16" s="141"/>
    </row>
    <row r="17" spans="2:57" s="130" customFormat="1">
      <c r="B17" s="86" t="s">
        <v>340</v>
      </c>
      <c r="C17" s="83" t="s">
        <v>341</v>
      </c>
      <c r="D17" s="96" t="s">
        <v>130</v>
      </c>
      <c r="E17" s="96" t="s">
        <v>328</v>
      </c>
      <c r="F17" s="83" t="s">
        <v>339</v>
      </c>
      <c r="G17" s="96" t="s">
        <v>334</v>
      </c>
      <c r="H17" s="83" t="s">
        <v>329</v>
      </c>
      <c r="I17" s="83" t="s">
        <v>170</v>
      </c>
      <c r="J17" s="83"/>
      <c r="K17" s="93">
        <v>3.9400000000000008</v>
      </c>
      <c r="L17" s="96" t="s">
        <v>174</v>
      </c>
      <c r="M17" s="97">
        <v>9.8999999999999991E-3</v>
      </c>
      <c r="N17" s="97">
        <v>2.1999999999999993E-3</v>
      </c>
      <c r="O17" s="93">
        <v>13414628.999999998</v>
      </c>
      <c r="P17" s="95">
        <v>104.2</v>
      </c>
      <c r="Q17" s="83"/>
      <c r="R17" s="93">
        <v>13978.043409999998</v>
      </c>
      <c r="S17" s="94">
        <v>4.4509587992066016E-3</v>
      </c>
      <c r="T17" s="94">
        <f t="shared" si="0"/>
        <v>3.6844958004118508E-2</v>
      </c>
      <c r="U17" s="94">
        <f>R17/'סכום נכסי הקרן'!$C$42</f>
        <v>3.226725019598746E-3</v>
      </c>
    </row>
    <row r="18" spans="2:57">
      <c r="B18" s="86" t="s">
        <v>342</v>
      </c>
      <c r="C18" s="83" t="s">
        <v>343</v>
      </c>
      <c r="D18" s="96" t="s">
        <v>130</v>
      </c>
      <c r="E18" s="96" t="s">
        <v>328</v>
      </c>
      <c r="F18" s="83" t="s">
        <v>339</v>
      </c>
      <c r="G18" s="96" t="s">
        <v>334</v>
      </c>
      <c r="H18" s="83" t="s">
        <v>329</v>
      </c>
      <c r="I18" s="83" t="s">
        <v>170</v>
      </c>
      <c r="J18" s="83"/>
      <c r="K18" s="93">
        <v>5.88</v>
      </c>
      <c r="L18" s="96" t="s">
        <v>174</v>
      </c>
      <c r="M18" s="97">
        <v>8.6E-3</v>
      </c>
      <c r="N18" s="97">
        <v>7.1999999999999998E-3</v>
      </c>
      <c r="O18" s="93">
        <v>4713958.9999999991</v>
      </c>
      <c r="P18" s="95">
        <v>102.01</v>
      </c>
      <c r="Q18" s="83"/>
      <c r="R18" s="93">
        <v>4808.7093299999988</v>
      </c>
      <c r="S18" s="94">
        <v>1.8845651809762001E-3</v>
      </c>
      <c r="T18" s="94">
        <f t="shared" si="0"/>
        <v>1.2675357209944652E-2</v>
      </c>
      <c r="U18" s="94">
        <f>R18/'סכום נכסי הקרן'!$C$42</f>
        <v>1.1100539790846822E-3</v>
      </c>
      <c r="BE18" s="3"/>
    </row>
    <row r="19" spans="2:57">
      <c r="B19" s="86" t="s">
        <v>344</v>
      </c>
      <c r="C19" s="83" t="s">
        <v>345</v>
      </c>
      <c r="D19" s="96" t="s">
        <v>130</v>
      </c>
      <c r="E19" s="96" t="s">
        <v>328</v>
      </c>
      <c r="F19" s="83" t="s">
        <v>339</v>
      </c>
      <c r="G19" s="96" t="s">
        <v>334</v>
      </c>
      <c r="H19" s="83" t="s">
        <v>329</v>
      </c>
      <c r="I19" s="83" t="s">
        <v>170</v>
      </c>
      <c r="J19" s="83"/>
      <c r="K19" s="93">
        <v>11.180000000000001</v>
      </c>
      <c r="L19" s="96" t="s">
        <v>174</v>
      </c>
      <c r="M19" s="97">
        <v>9.8999999999999991E-3</v>
      </c>
      <c r="N19" s="97">
        <v>8.0999999999999996E-3</v>
      </c>
      <c r="O19" s="93">
        <v>2247875.9999999995</v>
      </c>
      <c r="P19" s="95">
        <v>102.15</v>
      </c>
      <c r="Q19" s="83"/>
      <c r="R19" s="93">
        <v>2296.2053299999998</v>
      </c>
      <c r="S19" s="94">
        <v>3.2024355809079853E-3</v>
      </c>
      <c r="T19" s="94">
        <f t="shared" si="0"/>
        <v>6.052605967166837E-3</v>
      </c>
      <c r="U19" s="94">
        <f>R19/'סכום נכסי הקרן'!$C$42</f>
        <v>5.3006153802229432E-4</v>
      </c>
    </row>
    <row r="20" spans="2:57">
      <c r="B20" s="86" t="s">
        <v>346</v>
      </c>
      <c r="C20" s="83" t="s">
        <v>347</v>
      </c>
      <c r="D20" s="96" t="s">
        <v>130</v>
      </c>
      <c r="E20" s="96" t="s">
        <v>328</v>
      </c>
      <c r="F20" s="83" t="s">
        <v>339</v>
      </c>
      <c r="G20" s="96" t="s">
        <v>334</v>
      </c>
      <c r="H20" s="83" t="s">
        <v>329</v>
      </c>
      <c r="I20" s="83" t="s">
        <v>170</v>
      </c>
      <c r="J20" s="83"/>
      <c r="K20" s="93">
        <v>0.32</v>
      </c>
      <c r="L20" s="96" t="s">
        <v>174</v>
      </c>
      <c r="M20" s="97">
        <v>2.58E-2</v>
      </c>
      <c r="N20" s="97">
        <v>6.0000000000000006E-4</v>
      </c>
      <c r="O20" s="93">
        <v>211734.99999999997</v>
      </c>
      <c r="P20" s="95">
        <v>106.12</v>
      </c>
      <c r="Q20" s="83"/>
      <c r="R20" s="93">
        <v>224.69317999999996</v>
      </c>
      <c r="S20" s="94">
        <v>7.7741171667237595E-5</v>
      </c>
      <c r="T20" s="94">
        <f t="shared" si="0"/>
        <v>5.9227250467609185E-4</v>
      </c>
      <c r="U20" s="94">
        <f>R20/'סכום נכסי הקרן'!$C$42</f>
        <v>5.1868711834198294E-5</v>
      </c>
    </row>
    <row r="21" spans="2:57">
      <c r="B21" s="86" t="s">
        <v>348</v>
      </c>
      <c r="C21" s="83" t="s">
        <v>349</v>
      </c>
      <c r="D21" s="96" t="s">
        <v>130</v>
      </c>
      <c r="E21" s="96" t="s">
        <v>328</v>
      </c>
      <c r="F21" s="83" t="s">
        <v>339</v>
      </c>
      <c r="G21" s="96" t="s">
        <v>334</v>
      </c>
      <c r="H21" s="83" t="s">
        <v>329</v>
      </c>
      <c r="I21" s="83" t="s">
        <v>170</v>
      </c>
      <c r="J21" s="83"/>
      <c r="K21" s="93">
        <v>1.9500000000000002</v>
      </c>
      <c r="L21" s="96" t="s">
        <v>174</v>
      </c>
      <c r="M21" s="97">
        <v>4.0999999999999995E-3</v>
      </c>
      <c r="N21" s="97">
        <v>-1.8000000000000002E-3</v>
      </c>
      <c r="O21" s="93">
        <v>2760102.64</v>
      </c>
      <c r="P21" s="95">
        <v>101.06</v>
      </c>
      <c r="Q21" s="83"/>
      <c r="R21" s="93">
        <v>2789.3596099999995</v>
      </c>
      <c r="S21" s="94">
        <v>2.2388219577847502E-3</v>
      </c>
      <c r="T21" s="94">
        <f t="shared" si="0"/>
        <v>7.3525195676033732E-3</v>
      </c>
      <c r="U21" s="94">
        <f>R21/'סכום נכסי הקרן'!$C$42</f>
        <v>6.4390245317210674E-4</v>
      </c>
    </row>
    <row r="22" spans="2:57">
      <c r="B22" s="86" t="s">
        <v>350</v>
      </c>
      <c r="C22" s="83" t="s">
        <v>351</v>
      </c>
      <c r="D22" s="96" t="s">
        <v>130</v>
      </c>
      <c r="E22" s="96" t="s">
        <v>328</v>
      </c>
      <c r="F22" s="83" t="s">
        <v>339</v>
      </c>
      <c r="G22" s="96" t="s">
        <v>334</v>
      </c>
      <c r="H22" s="83" t="s">
        <v>329</v>
      </c>
      <c r="I22" s="83" t="s">
        <v>170</v>
      </c>
      <c r="J22" s="83"/>
      <c r="K22" s="93">
        <v>1.3399999999999999</v>
      </c>
      <c r="L22" s="96" t="s">
        <v>174</v>
      </c>
      <c r="M22" s="97">
        <v>6.4000000000000003E-3</v>
      </c>
      <c r="N22" s="97">
        <v>-3.3999999999999998E-3</v>
      </c>
      <c r="O22" s="93">
        <v>1359514.9999999998</v>
      </c>
      <c r="P22" s="95">
        <v>101.93</v>
      </c>
      <c r="Q22" s="83"/>
      <c r="R22" s="93">
        <v>1385.7535399999997</v>
      </c>
      <c r="S22" s="94">
        <v>4.3157904761602421E-4</v>
      </c>
      <c r="T22" s="94">
        <f t="shared" si="0"/>
        <v>3.6527308928538055E-3</v>
      </c>
      <c r="U22" s="94">
        <f>R22/'סכום נכסי הקרן'!$C$42</f>
        <v>3.198906661941416E-4</v>
      </c>
    </row>
    <row r="23" spans="2:57">
      <c r="B23" s="86" t="s">
        <v>352</v>
      </c>
      <c r="C23" s="83" t="s">
        <v>353</v>
      </c>
      <c r="D23" s="96" t="s">
        <v>130</v>
      </c>
      <c r="E23" s="96" t="s">
        <v>328</v>
      </c>
      <c r="F23" s="83" t="s">
        <v>354</v>
      </c>
      <c r="G23" s="96" t="s">
        <v>334</v>
      </c>
      <c r="H23" s="83" t="s">
        <v>329</v>
      </c>
      <c r="I23" s="83" t="s">
        <v>170</v>
      </c>
      <c r="J23" s="83"/>
      <c r="K23" s="93">
        <v>3.58</v>
      </c>
      <c r="L23" s="96" t="s">
        <v>174</v>
      </c>
      <c r="M23" s="97">
        <v>0.05</v>
      </c>
      <c r="N23" s="97">
        <v>1.1999999999999999E-3</v>
      </c>
      <c r="O23" s="93">
        <v>5951514.9999999991</v>
      </c>
      <c r="P23" s="95">
        <v>123.62</v>
      </c>
      <c r="Q23" s="83"/>
      <c r="R23" s="93">
        <v>7357.262749999999</v>
      </c>
      <c r="S23" s="94">
        <v>1.8884064542311269E-3</v>
      </c>
      <c r="T23" s="94">
        <f t="shared" si="0"/>
        <v>1.9393131720787483E-2</v>
      </c>
      <c r="U23" s="94">
        <f>R23/'סכום נכסי הקרן'!$C$42</f>
        <v>1.6983681546018945E-3</v>
      </c>
    </row>
    <row r="24" spans="2:57">
      <c r="B24" s="86" t="s">
        <v>355</v>
      </c>
      <c r="C24" s="83" t="s">
        <v>356</v>
      </c>
      <c r="D24" s="96" t="s">
        <v>130</v>
      </c>
      <c r="E24" s="96" t="s">
        <v>328</v>
      </c>
      <c r="F24" s="83" t="s">
        <v>354</v>
      </c>
      <c r="G24" s="96" t="s">
        <v>334</v>
      </c>
      <c r="H24" s="83" t="s">
        <v>329</v>
      </c>
      <c r="I24" s="83" t="s">
        <v>170</v>
      </c>
      <c r="J24" s="83"/>
      <c r="K24" s="93">
        <v>2.4799999999999995</v>
      </c>
      <c r="L24" s="96" t="s">
        <v>174</v>
      </c>
      <c r="M24" s="97">
        <v>6.9999999999999993E-3</v>
      </c>
      <c r="N24" s="97">
        <v>-1.3999999999999996E-3</v>
      </c>
      <c r="O24" s="93">
        <v>1100896.5499999998</v>
      </c>
      <c r="P24" s="95">
        <v>104.3</v>
      </c>
      <c r="Q24" s="83"/>
      <c r="R24" s="93">
        <v>1148.2351000000001</v>
      </c>
      <c r="S24" s="94">
        <v>3.09710093114748E-4</v>
      </c>
      <c r="T24" s="94">
        <f t="shared" si="0"/>
        <v>3.0266520712110756E-3</v>
      </c>
      <c r="U24" s="94">
        <f>R24/'סכום נכסי הקרן'!$C$42</f>
        <v>2.6506134062374246E-4</v>
      </c>
    </row>
    <row r="25" spans="2:57">
      <c r="B25" s="86" t="s">
        <v>357</v>
      </c>
      <c r="C25" s="83" t="s">
        <v>358</v>
      </c>
      <c r="D25" s="96" t="s">
        <v>130</v>
      </c>
      <c r="E25" s="96" t="s">
        <v>328</v>
      </c>
      <c r="F25" s="83" t="s">
        <v>354</v>
      </c>
      <c r="G25" s="96" t="s">
        <v>334</v>
      </c>
      <c r="H25" s="83" t="s">
        <v>329</v>
      </c>
      <c r="I25" s="83" t="s">
        <v>170</v>
      </c>
      <c r="J25" s="83"/>
      <c r="K25" s="93">
        <v>5.0000000000000009</v>
      </c>
      <c r="L25" s="96" t="s">
        <v>174</v>
      </c>
      <c r="M25" s="97">
        <v>6.0000000000000001E-3</v>
      </c>
      <c r="N25" s="97">
        <v>5.3E-3</v>
      </c>
      <c r="O25" s="93">
        <v>2761599.9999999995</v>
      </c>
      <c r="P25" s="95">
        <v>101.6</v>
      </c>
      <c r="Q25" s="83"/>
      <c r="R25" s="93">
        <v>2805.7857999999992</v>
      </c>
      <c r="S25" s="94">
        <v>1.2416456660874176E-3</v>
      </c>
      <c r="T25" s="94">
        <f t="shared" si="0"/>
        <v>7.3958176360787277E-3</v>
      </c>
      <c r="U25" s="94">
        <f>R25/'סכום נכסי הקרן'!$C$42</f>
        <v>6.4769431421410079E-4</v>
      </c>
    </row>
    <row r="26" spans="2:57">
      <c r="B26" s="86" t="s">
        <v>359</v>
      </c>
      <c r="C26" s="83" t="s">
        <v>360</v>
      </c>
      <c r="D26" s="96" t="s">
        <v>130</v>
      </c>
      <c r="E26" s="96" t="s">
        <v>328</v>
      </c>
      <c r="F26" s="83" t="s">
        <v>361</v>
      </c>
      <c r="G26" s="96" t="s">
        <v>334</v>
      </c>
      <c r="H26" s="83" t="s">
        <v>362</v>
      </c>
      <c r="I26" s="83" t="s">
        <v>170</v>
      </c>
      <c r="J26" s="83"/>
      <c r="K26" s="93">
        <v>1.5</v>
      </c>
      <c r="L26" s="96" t="s">
        <v>174</v>
      </c>
      <c r="M26" s="97">
        <v>8.0000000000000002E-3</v>
      </c>
      <c r="N26" s="97">
        <v>-5.3E-3</v>
      </c>
      <c r="O26" s="93">
        <v>2701148.9999999995</v>
      </c>
      <c r="P26" s="95">
        <v>104.27</v>
      </c>
      <c r="Q26" s="83"/>
      <c r="R26" s="93">
        <v>2816.4880499999995</v>
      </c>
      <c r="S26" s="94">
        <v>4.1908167064883478E-3</v>
      </c>
      <c r="T26" s="94">
        <f t="shared" si="0"/>
        <v>7.424027875540245E-3</v>
      </c>
      <c r="U26" s="94">
        <f>R26/'סכום נכסי הקרן'!$C$42</f>
        <v>6.501648472370771E-4</v>
      </c>
    </row>
    <row r="27" spans="2:57">
      <c r="B27" s="86" t="s">
        <v>363</v>
      </c>
      <c r="C27" s="83" t="s">
        <v>364</v>
      </c>
      <c r="D27" s="96" t="s">
        <v>130</v>
      </c>
      <c r="E27" s="96" t="s">
        <v>328</v>
      </c>
      <c r="F27" s="83" t="s">
        <v>333</v>
      </c>
      <c r="G27" s="96" t="s">
        <v>334</v>
      </c>
      <c r="H27" s="83" t="s">
        <v>362</v>
      </c>
      <c r="I27" s="83" t="s">
        <v>170</v>
      </c>
      <c r="J27" s="83"/>
      <c r="K27" s="93">
        <v>2.0300000000000002</v>
      </c>
      <c r="L27" s="96" t="s">
        <v>174</v>
      </c>
      <c r="M27" s="97">
        <v>3.4000000000000002E-2</v>
      </c>
      <c r="N27" s="97">
        <v>-3.0999999999999999E-3</v>
      </c>
      <c r="O27" s="93">
        <v>8504210.9999999981</v>
      </c>
      <c r="P27" s="95">
        <v>114.75</v>
      </c>
      <c r="Q27" s="83"/>
      <c r="R27" s="93">
        <v>9758.5819399999982</v>
      </c>
      <c r="S27" s="94">
        <v>4.5458953518518015E-3</v>
      </c>
      <c r="T27" s="94">
        <f t="shared" si="0"/>
        <v>2.5722809066526523E-2</v>
      </c>
      <c r="U27" s="94">
        <f>R27/'סכום נכסי הקרן'!$C$42</f>
        <v>2.2526944278249647E-3</v>
      </c>
    </row>
    <row r="28" spans="2:57">
      <c r="B28" s="86" t="s">
        <v>365</v>
      </c>
      <c r="C28" s="83" t="s">
        <v>366</v>
      </c>
      <c r="D28" s="96" t="s">
        <v>130</v>
      </c>
      <c r="E28" s="96" t="s">
        <v>328</v>
      </c>
      <c r="F28" s="83" t="s">
        <v>367</v>
      </c>
      <c r="G28" s="96" t="s">
        <v>368</v>
      </c>
      <c r="H28" s="83" t="s">
        <v>362</v>
      </c>
      <c r="I28" s="83" t="s">
        <v>170</v>
      </c>
      <c r="J28" s="83"/>
      <c r="K28" s="93">
        <v>6.6800000000000006</v>
      </c>
      <c r="L28" s="96" t="s">
        <v>174</v>
      </c>
      <c r="M28" s="97">
        <v>8.3000000000000001E-3</v>
      </c>
      <c r="N28" s="97">
        <v>0.01</v>
      </c>
      <c r="O28" s="93">
        <v>4752999.9999999991</v>
      </c>
      <c r="P28" s="95">
        <v>100.28</v>
      </c>
      <c r="Q28" s="83"/>
      <c r="R28" s="93">
        <v>4766.3084099999996</v>
      </c>
      <c r="S28" s="94">
        <v>3.1036513776085228E-3</v>
      </c>
      <c r="T28" s="94">
        <f t="shared" si="0"/>
        <v>1.2563591916983956E-2</v>
      </c>
      <c r="U28" s="94">
        <f>R28/'סכום נכסי הקרן'!$C$42</f>
        <v>1.1002660491573704E-3</v>
      </c>
    </row>
    <row r="29" spans="2:57">
      <c r="B29" s="86" t="s">
        <v>369</v>
      </c>
      <c r="C29" s="83" t="s">
        <v>370</v>
      </c>
      <c r="D29" s="96" t="s">
        <v>130</v>
      </c>
      <c r="E29" s="96" t="s">
        <v>328</v>
      </c>
      <c r="F29" s="83" t="s">
        <v>367</v>
      </c>
      <c r="G29" s="96" t="s">
        <v>368</v>
      </c>
      <c r="H29" s="83" t="s">
        <v>362</v>
      </c>
      <c r="I29" s="83" t="s">
        <v>170</v>
      </c>
      <c r="J29" s="83"/>
      <c r="K29" s="93">
        <v>10.24</v>
      </c>
      <c r="L29" s="96" t="s">
        <v>174</v>
      </c>
      <c r="M29" s="97">
        <v>1.6500000000000001E-2</v>
      </c>
      <c r="N29" s="97">
        <v>1.7399999999999999E-2</v>
      </c>
      <c r="O29" s="93">
        <v>701999.99999999988</v>
      </c>
      <c r="P29" s="95">
        <v>100.87</v>
      </c>
      <c r="Q29" s="83"/>
      <c r="R29" s="93">
        <v>708.10739999999987</v>
      </c>
      <c r="S29" s="94">
        <v>1.6601042886027454E-3</v>
      </c>
      <c r="T29" s="94">
        <f t="shared" si="0"/>
        <v>1.8665121183369931E-3</v>
      </c>
      <c r="U29" s="94">
        <f>R29/'סכום נכסי הקרן'!$C$42</f>
        <v>1.6346120820517733E-4</v>
      </c>
    </row>
    <row r="30" spans="2:57">
      <c r="B30" s="86" t="s">
        <v>371</v>
      </c>
      <c r="C30" s="83" t="s">
        <v>372</v>
      </c>
      <c r="D30" s="96" t="s">
        <v>130</v>
      </c>
      <c r="E30" s="96" t="s">
        <v>328</v>
      </c>
      <c r="F30" s="83" t="s">
        <v>373</v>
      </c>
      <c r="G30" s="96" t="s">
        <v>374</v>
      </c>
      <c r="H30" s="83" t="s">
        <v>362</v>
      </c>
      <c r="I30" s="83" t="s">
        <v>170</v>
      </c>
      <c r="J30" s="83"/>
      <c r="K30" s="93">
        <v>5.7299999999999986</v>
      </c>
      <c r="L30" s="96" t="s">
        <v>174</v>
      </c>
      <c r="M30" s="97">
        <v>1.34E-2</v>
      </c>
      <c r="N30" s="97">
        <v>1.2299999999999998E-2</v>
      </c>
      <c r="O30" s="93">
        <v>21452889.599999998</v>
      </c>
      <c r="P30" s="95">
        <v>102.49</v>
      </c>
      <c r="Q30" s="83"/>
      <c r="R30" s="93">
        <v>21987.066870000002</v>
      </c>
      <c r="S30" s="94">
        <v>4.917068817259191E-3</v>
      </c>
      <c r="T30" s="94">
        <f t="shared" si="0"/>
        <v>5.7956076662298447E-2</v>
      </c>
      <c r="U30" s="94">
        <f>R30/'סכום נכסי הקרן'!$C$42</f>
        <v>5.0755471775301708E-3</v>
      </c>
    </row>
    <row r="31" spans="2:57">
      <c r="B31" s="86" t="s">
        <v>375</v>
      </c>
      <c r="C31" s="83" t="s">
        <v>376</v>
      </c>
      <c r="D31" s="96" t="s">
        <v>130</v>
      </c>
      <c r="E31" s="96" t="s">
        <v>328</v>
      </c>
      <c r="F31" s="83" t="s">
        <v>354</v>
      </c>
      <c r="G31" s="96" t="s">
        <v>334</v>
      </c>
      <c r="H31" s="83" t="s">
        <v>362</v>
      </c>
      <c r="I31" s="83" t="s">
        <v>170</v>
      </c>
      <c r="J31" s="83"/>
      <c r="K31" s="93">
        <v>3.47</v>
      </c>
      <c r="L31" s="96" t="s">
        <v>174</v>
      </c>
      <c r="M31" s="97">
        <v>4.2000000000000003E-2</v>
      </c>
      <c r="N31" s="97">
        <v>1E-3</v>
      </c>
      <c r="O31" s="93">
        <v>6499999.9999999991</v>
      </c>
      <c r="P31" s="95">
        <v>118.95</v>
      </c>
      <c r="Q31" s="83"/>
      <c r="R31" s="93">
        <v>7731.7497799999983</v>
      </c>
      <c r="S31" s="94">
        <v>6.5147624517155863E-3</v>
      </c>
      <c r="T31" s="94">
        <f t="shared" si="0"/>
        <v>2.03802483356612E-2</v>
      </c>
      <c r="U31" s="94">
        <f>R31/'סכום נכסי הקרן'!$C$42</f>
        <v>1.7848156375415848E-3</v>
      </c>
    </row>
    <row r="32" spans="2:57">
      <c r="B32" s="86" t="s">
        <v>377</v>
      </c>
      <c r="C32" s="83" t="s">
        <v>378</v>
      </c>
      <c r="D32" s="96" t="s">
        <v>130</v>
      </c>
      <c r="E32" s="96" t="s">
        <v>328</v>
      </c>
      <c r="F32" s="83" t="s">
        <v>354</v>
      </c>
      <c r="G32" s="96" t="s">
        <v>334</v>
      </c>
      <c r="H32" s="83" t="s">
        <v>362</v>
      </c>
      <c r="I32" s="83" t="s">
        <v>170</v>
      </c>
      <c r="J32" s="83"/>
      <c r="K32" s="93">
        <v>1.4799999999999998</v>
      </c>
      <c r="L32" s="96" t="s">
        <v>174</v>
      </c>
      <c r="M32" s="97">
        <v>4.0999999999999995E-2</v>
      </c>
      <c r="N32" s="97">
        <v>-2E-3</v>
      </c>
      <c r="O32" s="93">
        <v>9756626.1999999974</v>
      </c>
      <c r="P32" s="95">
        <v>131.94</v>
      </c>
      <c r="Q32" s="83"/>
      <c r="R32" s="93">
        <v>12872.892499999998</v>
      </c>
      <c r="S32" s="94">
        <v>4.1742538144523781E-3</v>
      </c>
      <c r="T32" s="94">
        <f t="shared" si="0"/>
        <v>3.3931872268669117E-2</v>
      </c>
      <c r="U32" s="94">
        <f>R32/'סכום נכסי הקרן'!$C$42</f>
        <v>2.9716093365856166E-3</v>
      </c>
    </row>
    <row r="33" spans="2:21">
      <c r="B33" s="86" t="s">
        <v>379</v>
      </c>
      <c r="C33" s="83" t="s">
        <v>380</v>
      </c>
      <c r="D33" s="96" t="s">
        <v>130</v>
      </c>
      <c r="E33" s="96" t="s">
        <v>328</v>
      </c>
      <c r="F33" s="83" t="s">
        <v>354</v>
      </c>
      <c r="G33" s="96" t="s">
        <v>334</v>
      </c>
      <c r="H33" s="83" t="s">
        <v>362</v>
      </c>
      <c r="I33" s="83" t="s">
        <v>170</v>
      </c>
      <c r="J33" s="83"/>
      <c r="K33" s="93">
        <v>2.58</v>
      </c>
      <c r="L33" s="96" t="s">
        <v>174</v>
      </c>
      <c r="M33" s="97">
        <v>0.04</v>
      </c>
      <c r="N33" s="97">
        <v>-1.2000000000000003E-3</v>
      </c>
      <c r="O33" s="93">
        <v>4273919.9999999991</v>
      </c>
      <c r="P33" s="95">
        <v>119.31</v>
      </c>
      <c r="Q33" s="83"/>
      <c r="R33" s="93">
        <v>5099.2140599999984</v>
      </c>
      <c r="S33" s="94">
        <v>1.4713985950187023E-3</v>
      </c>
      <c r="T33" s="94">
        <f t="shared" si="0"/>
        <v>1.3441103478066149E-2</v>
      </c>
      <c r="U33" s="94">
        <f>R33/'סכום נכסי הקרן'!$C$42</f>
        <v>1.1771147867462302E-3</v>
      </c>
    </row>
    <row r="34" spans="2:21">
      <c r="B34" s="86" t="s">
        <v>381</v>
      </c>
      <c r="C34" s="83" t="s">
        <v>382</v>
      </c>
      <c r="D34" s="96" t="s">
        <v>130</v>
      </c>
      <c r="E34" s="96" t="s">
        <v>328</v>
      </c>
      <c r="F34" s="83" t="s">
        <v>383</v>
      </c>
      <c r="G34" s="96" t="s">
        <v>374</v>
      </c>
      <c r="H34" s="83" t="s">
        <v>384</v>
      </c>
      <c r="I34" s="83" t="s">
        <v>330</v>
      </c>
      <c r="J34" s="83"/>
      <c r="K34" s="93">
        <v>1.33</v>
      </c>
      <c r="L34" s="96" t="s">
        <v>174</v>
      </c>
      <c r="M34" s="97">
        <v>1.6399999999999998E-2</v>
      </c>
      <c r="N34" s="97">
        <v>-5.0000000000000001E-4</v>
      </c>
      <c r="O34" s="93">
        <v>2711157.5899999994</v>
      </c>
      <c r="P34" s="95">
        <v>102.39</v>
      </c>
      <c r="Q34" s="83"/>
      <c r="R34" s="93">
        <v>2775.9543199999994</v>
      </c>
      <c r="S34" s="94">
        <v>5.2077952709893736E-3</v>
      </c>
      <c r="T34" s="94">
        <f t="shared" si="0"/>
        <v>7.3171843398754577E-3</v>
      </c>
      <c r="U34" s="94">
        <f>R34/'סכום נכסי הקרן'!$C$42</f>
        <v>6.4080794392147491E-4</v>
      </c>
    </row>
    <row r="35" spans="2:21">
      <c r="B35" s="86" t="s">
        <v>385</v>
      </c>
      <c r="C35" s="83" t="s">
        <v>386</v>
      </c>
      <c r="D35" s="96" t="s">
        <v>130</v>
      </c>
      <c r="E35" s="96" t="s">
        <v>328</v>
      </c>
      <c r="F35" s="83" t="s">
        <v>383</v>
      </c>
      <c r="G35" s="96" t="s">
        <v>374</v>
      </c>
      <c r="H35" s="83" t="s">
        <v>384</v>
      </c>
      <c r="I35" s="83" t="s">
        <v>330</v>
      </c>
      <c r="J35" s="83"/>
      <c r="K35" s="93">
        <v>5.44</v>
      </c>
      <c r="L35" s="96" t="s">
        <v>174</v>
      </c>
      <c r="M35" s="97">
        <v>2.3399999999999997E-2</v>
      </c>
      <c r="N35" s="97">
        <v>1.2799999999999999E-2</v>
      </c>
      <c r="O35" s="93">
        <v>7092720.6899999985</v>
      </c>
      <c r="P35" s="95">
        <v>107.17</v>
      </c>
      <c r="Q35" s="83"/>
      <c r="R35" s="93">
        <v>7601.2684899999986</v>
      </c>
      <c r="S35" s="94">
        <v>3.4195290301568841E-3</v>
      </c>
      <c r="T35" s="94">
        <f t="shared" si="0"/>
        <v>2.0036310524813236E-2</v>
      </c>
      <c r="U35" s="94">
        <f>R35/'סכום נכסי הקרן'!$C$42</f>
        <v>1.7546950240420363E-3</v>
      </c>
    </row>
    <row r="36" spans="2:21">
      <c r="B36" s="86" t="s">
        <v>387</v>
      </c>
      <c r="C36" s="83" t="s">
        <v>388</v>
      </c>
      <c r="D36" s="96" t="s">
        <v>130</v>
      </c>
      <c r="E36" s="96" t="s">
        <v>328</v>
      </c>
      <c r="F36" s="83" t="s">
        <v>389</v>
      </c>
      <c r="G36" s="96" t="s">
        <v>374</v>
      </c>
      <c r="H36" s="83" t="s">
        <v>384</v>
      </c>
      <c r="I36" s="83" t="s">
        <v>170</v>
      </c>
      <c r="J36" s="83"/>
      <c r="K36" s="93">
        <v>2.48</v>
      </c>
      <c r="L36" s="96" t="s">
        <v>174</v>
      </c>
      <c r="M36" s="97">
        <v>4.8000000000000001E-2</v>
      </c>
      <c r="N36" s="97">
        <v>4.0000000000000002E-4</v>
      </c>
      <c r="O36" s="93">
        <v>4606042.9999999991</v>
      </c>
      <c r="P36" s="95">
        <v>115.81</v>
      </c>
      <c r="Q36" s="83"/>
      <c r="R36" s="93">
        <v>5334.2583599999998</v>
      </c>
      <c r="S36" s="94">
        <v>3.3879272933758763E-3</v>
      </c>
      <c r="T36" s="94">
        <f t="shared" si="0"/>
        <v>1.4060660672774236E-2</v>
      </c>
      <c r="U36" s="94">
        <f>R36/'סכום נכסי הקרן'!$C$42</f>
        <v>1.231372975913213E-3</v>
      </c>
    </row>
    <row r="37" spans="2:21">
      <c r="B37" s="86" t="s">
        <v>390</v>
      </c>
      <c r="C37" s="83" t="s">
        <v>391</v>
      </c>
      <c r="D37" s="96" t="s">
        <v>130</v>
      </c>
      <c r="E37" s="96" t="s">
        <v>328</v>
      </c>
      <c r="F37" s="83" t="s">
        <v>389</v>
      </c>
      <c r="G37" s="96" t="s">
        <v>374</v>
      </c>
      <c r="H37" s="83" t="s">
        <v>384</v>
      </c>
      <c r="I37" s="83" t="s">
        <v>170</v>
      </c>
      <c r="J37" s="83"/>
      <c r="K37" s="93">
        <v>6.44</v>
      </c>
      <c r="L37" s="96" t="s">
        <v>174</v>
      </c>
      <c r="M37" s="97">
        <v>3.2000000000000001E-2</v>
      </c>
      <c r="N37" s="97">
        <v>1.43E-2</v>
      </c>
      <c r="O37" s="93">
        <v>8630012.9999999981</v>
      </c>
      <c r="P37" s="95">
        <v>112.5</v>
      </c>
      <c r="Q37" s="83"/>
      <c r="R37" s="93">
        <v>9708.7644699999983</v>
      </c>
      <c r="S37" s="94">
        <v>5.2315284284342525E-3</v>
      </c>
      <c r="T37" s="94">
        <f t="shared" si="0"/>
        <v>2.5591494365592892E-2</v>
      </c>
      <c r="U37" s="94">
        <f>R37/'סכום נכסי הקרן'!$C$42</f>
        <v>2.2411944437322616E-3</v>
      </c>
    </row>
    <row r="38" spans="2:21">
      <c r="B38" s="86" t="s">
        <v>392</v>
      </c>
      <c r="C38" s="83" t="s">
        <v>393</v>
      </c>
      <c r="D38" s="96" t="s">
        <v>130</v>
      </c>
      <c r="E38" s="96" t="s">
        <v>328</v>
      </c>
      <c r="F38" s="83" t="s">
        <v>389</v>
      </c>
      <c r="G38" s="96" t="s">
        <v>374</v>
      </c>
      <c r="H38" s="83" t="s">
        <v>384</v>
      </c>
      <c r="I38" s="83" t="s">
        <v>170</v>
      </c>
      <c r="J38" s="83"/>
      <c r="K38" s="93">
        <v>1.2299999999999998</v>
      </c>
      <c r="L38" s="96" t="s">
        <v>174</v>
      </c>
      <c r="M38" s="97">
        <v>4.9000000000000002E-2</v>
      </c>
      <c r="N38" s="97">
        <v>-1.8999999999999998E-3</v>
      </c>
      <c r="O38" s="93">
        <v>313452.74999999994</v>
      </c>
      <c r="P38" s="95">
        <v>119.44</v>
      </c>
      <c r="Q38" s="83"/>
      <c r="R38" s="93">
        <v>374.38796000000002</v>
      </c>
      <c r="S38" s="94">
        <v>1.054843829478037E-3</v>
      </c>
      <c r="T38" s="94">
        <f t="shared" si="0"/>
        <v>9.8685547460662833E-4</v>
      </c>
      <c r="U38" s="94">
        <f>R38/'סכום נכסי הקרן'!$C$42</f>
        <v>8.6424613383607644E-5</v>
      </c>
    </row>
    <row r="39" spans="2:21">
      <c r="B39" s="86" t="s">
        <v>394</v>
      </c>
      <c r="C39" s="83" t="s">
        <v>395</v>
      </c>
      <c r="D39" s="96" t="s">
        <v>130</v>
      </c>
      <c r="E39" s="96" t="s">
        <v>328</v>
      </c>
      <c r="F39" s="83" t="s">
        <v>396</v>
      </c>
      <c r="G39" s="96" t="s">
        <v>397</v>
      </c>
      <c r="H39" s="83" t="s">
        <v>384</v>
      </c>
      <c r="I39" s="83" t="s">
        <v>170</v>
      </c>
      <c r="J39" s="83"/>
      <c r="K39" s="93">
        <v>2.13</v>
      </c>
      <c r="L39" s="96" t="s">
        <v>174</v>
      </c>
      <c r="M39" s="97">
        <v>3.7000000000000005E-2</v>
      </c>
      <c r="N39" s="97">
        <v>-9.9999999999999991E-5</v>
      </c>
      <c r="O39" s="93">
        <v>4974977.9999999991</v>
      </c>
      <c r="P39" s="95">
        <v>113.5</v>
      </c>
      <c r="Q39" s="83"/>
      <c r="R39" s="93">
        <v>5646.6002400000007</v>
      </c>
      <c r="S39" s="94">
        <v>1.6583361661534769E-3</v>
      </c>
      <c r="T39" s="94">
        <f t="shared" si="0"/>
        <v>1.4883967849177365E-2</v>
      </c>
      <c r="U39" s="94">
        <f>R39/'סכום נכסי הקרן'!$C$42</f>
        <v>1.3034747235829544E-3</v>
      </c>
    </row>
    <row r="40" spans="2:21">
      <c r="B40" s="86" t="s">
        <v>398</v>
      </c>
      <c r="C40" s="83" t="s">
        <v>399</v>
      </c>
      <c r="D40" s="96" t="s">
        <v>130</v>
      </c>
      <c r="E40" s="96" t="s">
        <v>328</v>
      </c>
      <c r="F40" s="83" t="s">
        <v>396</v>
      </c>
      <c r="G40" s="96" t="s">
        <v>397</v>
      </c>
      <c r="H40" s="83" t="s">
        <v>384</v>
      </c>
      <c r="I40" s="83" t="s">
        <v>170</v>
      </c>
      <c r="J40" s="83"/>
      <c r="K40" s="93">
        <v>5.6100000000000012</v>
      </c>
      <c r="L40" s="96" t="s">
        <v>174</v>
      </c>
      <c r="M40" s="97">
        <v>2.2000000000000002E-2</v>
      </c>
      <c r="N40" s="97">
        <v>1.3100000000000001E-2</v>
      </c>
      <c r="O40" s="93">
        <v>3743677.9999999995</v>
      </c>
      <c r="P40" s="95">
        <v>106.26</v>
      </c>
      <c r="Q40" s="83"/>
      <c r="R40" s="93">
        <v>3978.0324899999991</v>
      </c>
      <c r="S40" s="94">
        <v>4.246055066489323E-3</v>
      </c>
      <c r="T40" s="94">
        <f t="shared" si="0"/>
        <v>1.0485762258272238E-2</v>
      </c>
      <c r="U40" s="94">
        <f>R40/'סכום נכסי הקרן'!$C$42</f>
        <v>9.1829854778364126E-4</v>
      </c>
    </row>
    <row r="41" spans="2:21">
      <c r="B41" s="86" t="s">
        <v>400</v>
      </c>
      <c r="C41" s="83" t="s">
        <v>401</v>
      </c>
      <c r="D41" s="96" t="s">
        <v>130</v>
      </c>
      <c r="E41" s="96" t="s">
        <v>328</v>
      </c>
      <c r="F41" s="83" t="s">
        <v>402</v>
      </c>
      <c r="G41" s="96" t="s">
        <v>374</v>
      </c>
      <c r="H41" s="83" t="s">
        <v>384</v>
      </c>
      <c r="I41" s="83" t="s">
        <v>330</v>
      </c>
      <c r="J41" s="83"/>
      <c r="K41" s="93">
        <v>6.9799999999999995</v>
      </c>
      <c r="L41" s="96" t="s">
        <v>174</v>
      </c>
      <c r="M41" s="97">
        <v>1.8200000000000001E-2</v>
      </c>
      <c r="N41" s="97">
        <v>1.7899999999999999E-2</v>
      </c>
      <c r="O41" s="93">
        <v>1074999.9999999998</v>
      </c>
      <c r="P41" s="95">
        <v>100.65</v>
      </c>
      <c r="Q41" s="83"/>
      <c r="R41" s="93">
        <v>1081.9874600000001</v>
      </c>
      <c r="S41" s="94">
        <v>4.0874524714828884E-3</v>
      </c>
      <c r="T41" s="94">
        <f t="shared" si="0"/>
        <v>2.8520288108536402E-3</v>
      </c>
      <c r="U41" s="94">
        <f>R41/'סכום נכסי הקרן'!$C$42</f>
        <v>2.4976857673631288E-4</v>
      </c>
    </row>
    <row r="42" spans="2:21">
      <c r="B42" s="86" t="s">
        <v>403</v>
      </c>
      <c r="C42" s="83" t="s">
        <v>404</v>
      </c>
      <c r="D42" s="96" t="s">
        <v>130</v>
      </c>
      <c r="E42" s="96" t="s">
        <v>328</v>
      </c>
      <c r="F42" s="83" t="s">
        <v>361</v>
      </c>
      <c r="G42" s="96" t="s">
        <v>334</v>
      </c>
      <c r="H42" s="83" t="s">
        <v>384</v>
      </c>
      <c r="I42" s="83" t="s">
        <v>170</v>
      </c>
      <c r="J42" s="83"/>
      <c r="K42" s="93">
        <v>1.32</v>
      </c>
      <c r="L42" s="96" t="s">
        <v>174</v>
      </c>
      <c r="M42" s="97">
        <v>3.1E-2</v>
      </c>
      <c r="N42" s="97">
        <v>-4.3000000000000009E-3</v>
      </c>
      <c r="O42" s="93">
        <v>2215933.9500000002</v>
      </c>
      <c r="P42" s="95">
        <v>113.33</v>
      </c>
      <c r="Q42" s="83"/>
      <c r="R42" s="93">
        <v>2511.3180599999996</v>
      </c>
      <c r="S42" s="94">
        <v>4.2940112453740149E-3</v>
      </c>
      <c r="T42" s="94">
        <f t="shared" si="0"/>
        <v>6.6196252037311679E-3</v>
      </c>
      <c r="U42" s="94">
        <f>R42/'סכום נכסי הקרן'!$C$42</f>
        <v>5.7971867583234127E-4</v>
      </c>
    </row>
    <row r="43" spans="2:21">
      <c r="B43" s="86" t="s">
        <v>405</v>
      </c>
      <c r="C43" s="83" t="s">
        <v>406</v>
      </c>
      <c r="D43" s="96" t="s">
        <v>130</v>
      </c>
      <c r="E43" s="96" t="s">
        <v>328</v>
      </c>
      <c r="F43" s="83" t="s">
        <v>361</v>
      </c>
      <c r="G43" s="96" t="s">
        <v>334</v>
      </c>
      <c r="H43" s="83" t="s">
        <v>384</v>
      </c>
      <c r="I43" s="83" t="s">
        <v>170</v>
      </c>
      <c r="J43" s="83"/>
      <c r="K43" s="93">
        <v>0.78</v>
      </c>
      <c r="L43" s="96" t="s">
        <v>174</v>
      </c>
      <c r="M43" s="97">
        <v>2.7999999999999997E-2</v>
      </c>
      <c r="N43" s="97">
        <v>-5.0000000000000001E-3</v>
      </c>
      <c r="O43" s="93">
        <v>2409799.9999999995</v>
      </c>
      <c r="P43" s="95">
        <v>105.47</v>
      </c>
      <c r="Q43" s="83"/>
      <c r="R43" s="93">
        <v>2541.6162199999999</v>
      </c>
      <c r="S43" s="94">
        <v>2.4501465634605038E-3</v>
      </c>
      <c r="T43" s="94">
        <f t="shared" ref="T43:T74" si="1">R43/$R$11</f>
        <v>6.6994886295382045E-3</v>
      </c>
      <c r="U43" s="94">
        <f>R43/'סכום נכסי הקרן'!$C$42</f>
        <v>5.8671277565391325E-4</v>
      </c>
    </row>
    <row r="44" spans="2:21">
      <c r="B44" s="86" t="s">
        <v>407</v>
      </c>
      <c r="C44" s="83" t="s">
        <v>408</v>
      </c>
      <c r="D44" s="96" t="s">
        <v>130</v>
      </c>
      <c r="E44" s="96" t="s">
        <v>328</v>
      </c>
      <c r="F44" s="83" t="s">
        <v>409</v>
      </c>
      <c r="G44" s="96" t="s">
        <v>374</v>
      </c>
      <c r="H44" s="83" t="s">
        <v>384</v>
      </c>
      <c r="I44" s="83" t="s">
        <v>170</v>
      </c>
      <c r="J44" s="83"/>
      <c r="K44" s="93">
        <v>4.5999999999999988</v>
      </c>
      <c r="L44" s="96" t="s">
        <v>174</v>
      </c>
      <c r="M44" s="97">
        <v>4.7500000000000001E-2</v>
      </c>
      <c r="N44" s="97">
        <v>8.8999999999999982E-3</v>
      </c>
      <c r="O44" s="93">
        <v>5868140.9999999991</v>
      </c>
      <c r="P44" s="95">
        <v>144.4</v>
      </c>
      <c r="Q44" s="83"/>
      <c r="R44" s="93">
        <v>8473.5955999999987</v>
      </c>
      <c r="S44" s="94">
        <v>3.1092783341281189E-3</v>
      </c>
      <c r="T44" s="94">
        <f t="shared" si="1"/>
        <v>2.2335692118578374E-2</v>
      </c>
      <c r="U44" s="94">
        <f>R44/'סכום נכסי הקרן'!$C$42</f>
        <v>1.9560651034265064E-3</v>
      </c>
    </row>
    <row r="45" spans="2:21">
      <c r="B45" s="86" t="s">
        <v>410</v>
      </c>
      <c r="C45" s="83" t="s">
        <v>411</v>
      </c>
      <c r="D45" s="96" t="s">
        <v>130</v>
      </c>
      <c r="E45" s="96" t="s">
        <v>328</v>
      </c>
      <c r="F45" s="83" t="s">
        <v>412</v>
      </c>
      <c r="G45" s="96" t="s">
        <v>334</v>
      </c>
      <c r="H45" s="83" t="s">
        <v>384</v>
      </c>
      <c r="I45" s="83" t="s">
        <v>170</v>
      </c>
      <c r="J45" s="83"/>
      <c r="K45" s="93">
        <v>2.1399999999999997</v>
      </c>
      <c r="L45" s="96" t="s">
        <v>174</v>
      </c>
      <c r="M45" s="97">
        <v>3.85E-2</v>
      </c>
      <c r="N45" s="97">
        <v>-2.3E-3</v>
      </c>
      <c r="O45" s="93">
        <v>1746632.9999999998</v>
      </c>
      <c r="P45" s="95">
        <v>119.12</v>
      </c>
      <c r="Q45" s="83"/>
      <c r="R45" s="93">
        <v>2080.5892599999997</v>
      </c>
      <c r="S45" s="94">
        <v>4.1007224140886004E-3</v>
      </c>
      <c r="T45" s="94">
        <f t="shared" si="1"/>
        <v>5.4842599682926587E-3</v>
      </c>
      <c r="U45" s="94">
        <f>R45/'סכום נכסי הקרן'!$C$42</f>
        <v>4.8028820800109675E-4</v>
      </c>
    </row>
    <row r="46" spans="2:21">
      <c r="B46" s="86" t="s">
        <v>413</v>
      </c>
      <c r="C46" s="83" t="s">
        <v>414</v>
      </c>
      <c r="D46" s="96" t="s">
        <v>130</v>
      </c>
      <c r="E46" s="96" t="s">
        <v>328</v>
      </c>
      <c r="F46" s="83" t="s">
        <v>415</v>
      </c>
      <c r="G46" s="96" t="s">
        <v>334</v>
      </c>
      <c r="H46" s="83" t="s">
        <v>384</v>
      </c>
      <c r="I46" s="83" t="s">
        <v>330</v>
      </c>
      <c r="J46" s="83"/>
      <c r="K46" s="93">
        <v>2.7800000000000002</v>
      </c>
      <c r="L46" s="96" t="s">
        <v>174</v>
      </c>
      <c r="M46" s="97">
        <v>3.5499999999999997E-2</v>
      </c>
      <c r="N46" s="97">
        <v>-1.2999999999999999E-3</v>
      </c>
      <c r="O46" s="93">
        <v>811580.8899999999</v>
      </c>
      <c r="P46" s="95">
        <v>120.06</v>
      </c>
      <c r="Q46" s="83"/>
      <c r="R46" s="93">
        <v>974.3839499999998</v>
      </c>
      <c r="S46" s="94">
        <v>2.277374657787708E-3</v>
      </c>
      <c r="T46" s="94">
        <f t="shared" si="1"/>
        <v>2.5683949222788331E-3</v>
      </c>
      <c r="U46" s="94">
        <f>R46/'סכום נכסי הקרן'!$C$42</f>
        <v>2.2492912476657225E-4</v>
      </c>
    </row>
    <row r="47" spans="2:21" s="130" customFormat="1">
      <c r="B47" s="86" t="s">
        <v>416</v>
      </c>
      <c r="C47" s="83" t="s">
        <v>417</v>
      </c>
      <c r="D47" s="96" t="s">
        <v>130</v>
      </c>
      <c r="E47" s="96" t="s">
        <v>328</v>
      </c>
      <c r="F47" s="83" t="s">
        <v>415</v>
      </c>
      <c r="G47" s="96" t="s">
        <v>334</v>
      </c>
      <c r="H47" s="83" t="s">
        <v>384</v>
      </c>
      <c r="I47" s="83" t="s">
        <v>330</v>
      </c>
      <c r="J47" s="83"/>
      <c r="K47" s="93">
        <v>1.17</v>
      </c>
      <c r="L47" s="96" t="s">
        <v>174</v>
      </c>
      <c r="M47" s="97">
        <v>4.6500000000000007E-2</v>
      </c>
      <c r="N47" s="97">
        <v>-6.6E-3</v>
      </c>
      <c r="O47" s="93">
        <v>145908.32999999996</v>
      </c>
      <c r="P47" s="95">
        <v>132.82</v>
      </c>
      <c r="Q47" s="83"/>
      <c r="R47" s="93">
        <v>193.79542999999995</v>
      </c>
      <c r="S47" s="94">
        <v>4.4469783018714058E-4</v>
      </c>
      <c r="T47" s="94">
        <f t="shared" si="1"/>
        <v>5.1082860957720312E-4</v>
      </c>
      <c r="U47" s="94">
        <f>R47/'סכום נכסי הקרן'!$C$42</f>
        <v>4.4736201220947368E-5</v>
      </c>
    </row>
    <row r="48" spans="2:21" s="130" customFormat="1">
      <c r="B48" s="86" t="s">
        <v>418</v>
      </c>
      <c r="C48" s="83" t="s">
        <v>419</v>
      </c>
      <c r="D48" s="96" t="s">
        <v>130</v>
      </c>
      <c r="E48" s="96" t="s">
        <v>328</v>
      </c>
      <c r="F48" s="83" t="s">
        <v>415</v>
      </c>
      <c r="G48" s="96" t="s">
        <v>334</v>
      </c>
      <c r="H48" s="83" t="s">
        <v>384</v>
      </c>
      <c r="I48" s="83" t="s">
        <v>330</v>
      </c>
      <c r="J48" s="83"/>
      <c r="K48" s="93">
        <v>5.61</v>
      </c>
      <c r="L48" s="96" t="s">
        <v>174</v>
      </c>
      <c r="M48" s="97">
        <v>1.4999999999999999E-2</v>
      </c>
      <c r="N48" s="97">
        <v>6.2999999999999992E-3</v>
      </c>
      <c r="O48" s="93">
        <v>604997.39999999991</v>
      </c>
      <c r="P48" s="95">
        <v>106.12</v>
      </c>
      <c r="Q48" s="83"/>
      <c r="R48" s="93">
        <v>642.02325999999994</v>
      </c>
      <c r="S48" s="94">
        <v>1.0850348886217928E-3</v>
      </c>
      <c r="T48" s="94">
        <f t="shared" si="1"/>
        <v>1.6923198303593807E-3</v>
      </c>
      <c r="U48" s="94">
        <f>R48/'סכום נכסי הקרן'!$C$42</f>
        <v>1.4820618704934689E-4</v>
      </c>
    </row>
    <row r="49" spans="2:21" s="130" customFormat="1">
      <c r="B49" s="86" t="s">
        <v>420</v>
      </c>
      <c r="C49" s="83" t="s">
        <v>421</v>
      </c>
      <c r="D49" s="96" t="s">
        <v>130</v>
      </c>
      <c r="E49" s="96" t="s">
        <v>328</v>
      </c>
      <c r="F49" s="83" t="s">
        <v>422</v>
      </c>
      <c r="G49" s="96" t="s">
        <v>423</v>
      </c>
      <c r="H49" s="83" t="s">
        <v>384</v>
      </c>
      <c r="I49" s="83" t="s">
        <v>170</v>
      </c>
      <c r="J49" s="83"/>
      <c r="K49" s="93">
        <v>7.91</v>
      </c>
      <c r="L49" s="96" t="s">
        <v>174</v>
      </c>
      <c r="M49" s="97">
        <v>3.85E-2</v>
      </c>
      <c r="N49" s="97">
        <v>1.52E-2</v>
      </c>
      <c r="O49" s="93">
        <v>2055883.1099999996</v>
      </c>
      <c r="P49" s="95">
        <v>122.89</v>
      </c>
      <c r="Q49" s="83"/>
      <c r="R49" s="93">
        <v>2526.4748699999996</v>
      </c>
      <c r="S49" s="94">
        <v>7.5542763173487039E-4</v>
      </c>
      <c r="T49" s="94">
        <f t="shared" si="1"/>
        <v>6.6595772922707474E-3</v>
      </c>
      <c r="U49" s="94">
        <f>R49/'סכום נכסי הקרן'!$C$42</f>
        <v>5.8321751015484135E-4</v>
      </c>
    </row>
    <row r="50" spans="2:21" s="130" customFormat="1">
      <c r="B50" s="86" t="s">
        <v>424</v>
      </c>
      <c r="C50" s="83" t="s">
        <v>425</v>
      </c>
      <c r="D50" s="96" t="s">
        <v>130</v>
      </c>
      <c r="E50" s="96" t="s">
        <v>328</v>
      </c>
      <c r="F50" s="83" t="s">
        <v>422</v>
      </c>
      <c r="G50" s="96" t="s">
        <v>423</v>
      </c>
      <c r="H50" s="83" t="s">
        <v>384</v>
      </c>
      <c r="I50" s="83" t="s">
        <v>170</v>
      </c>
      <c r="J50" s="83"/>
      <c r="K50" s="93">
        <v>6.1100000000000012</v>
      </c>
      <c r="L50" s="96" t="s">
        <v>174</v>
      </c>
      <c r="M50" s="97">
        <v>4.4999999999999998E-2</v>
      </c>
      <c r="N50" s="97">
        <v>1.1899999999999999E-2</v>
      </c>
      <c r="O50" s="93">
        <v>23682468.999999996</v>
      </c>
      <c r="P50" s="95">
        <v>124.25</v>
      </c>
      <c r="Q50" s="83"/>
      <c r="R50" s="93">
        <v>29425.468529999995</v>
      </c>
      <c r="S50" s="94">
        <v>8.0511976267761427E-3</v>
      </c>
      <c r="T50" s="94">
        <f t="shared" si="1"/>
        <v>7.7563083790663429E-2</v>
      </c>
      <c r="U50" s="94">
        <f>R50/'סכום נכסי הקרן'!$C$42</f>
        <v>6.7926456324523977E-3</v>
      </c>
    </row>
    <row r="51" spans="2:21" s="130" customFormat="1">
      <c r="B51" s="86" t="s">
        <v>426</v>
      </c>
      <c r="C51" s="83" t="s">
        <v>427</v>
      </c>
      <c r="D51" s="96" t="s">
        <v>130</v>
      </c>
      <c r="E51" s="96" t="s">
        <v>328</v>
      </c>
      <c r="F51" s="83" t="s">
        <v>333</v>
      </c>
      <c r="G51" s="96" t="s">
        <v>334</v>
      </c>
      <c r="H51" s="83" t="s">
        <v>384</v>
      </c>
      <c r="I51" s="83" t="s">
        <v>330</v>
      </c>
      <c r="J51" s="83"/>
      <c r="K51" s="93">
        <v>4.6500000000000004</v>
      </c>
      <c r="L51" s="96" t="s">
        <v>174</v>
      </c>
      <c r="M51" s="97">
        <v>1.6399999999999998E-2</v>
      </c>
      <c r="N51" s="97">
        <v>1.4100000000000001E-2</v>
      </c>
      <c r="O51" s="93">
        <f>2650000/50000</f>
        <v>53</v>
      </c>
      <c r="P51" s="95">
        <v>5085000</v>
      </c>
      <c r="Q51" s="83"/>
      <c r="R51" s="93">
        <v>2695.0500599999996</v>
      </c>
      <c r="S51" s="94">
        <f>21586.8361029651%/50000</f>
        <v>4.3173672205930203E-3</v>
      </c>
      <c r="T51" s="94">
        <f t="shared" si="1"/>
        <v>7.1039274501506974E-3</v>
      </c>
      <c r="U51" s="94">
        <f>R51/'סכום נכסי הקרן'!$C$42</f>
        <v>6.2213181076915119E-4</v>
      </c>
    </row>
    <row r="52" spans="2:21" s="130" customFormat="1">
      <c r="B52" s="86" t="s">
        <v>428</v>
      </c>
      <c r="C52" s="83" t="s">
        <v>429</v>
      </c>
      <c r="D52" s="96" t="s">
        <v>130</v>
      </c>
      <c r="E52" s="96" t="s">
        <v>328</v>
      </c>
      <c r="F52" s="83" t="s">
        <v>333</v>
      </c>
      <c r="G52" s="96" t="s">
        <v>334</v>
      </c>
      <c r="H52" s="83" t="s">
        <v>384</v>
      </c>
      <c r="I52" s="83" t="s">
        <v>330</v>
      </c>
      <c r="J52" s="83"/>
      <c r="K52" s="93">
        <v>8.6</v>
      </c>
      <c r="L52" s="96" t="s">
        <v>174</v>
      </c>
      <c r="M52" s="97">
        <v>2.7799999999999998E-2</v>
      </c>
      <c r="N52" s="97">
        <v>2.6999999999999996E-2</v>
      </c>
      <c r="O52" s="93">
        <f>900000/50000</f>
        <v>18</v>
      </c>
      <c r="P52" s="95">
        <v>5086469</v>
      </c>
      <c r="Q52" s="83"/>
      <c r="R52" s="93">
        <v>915.56437999999991</v>
      </c>
      <c r="S52" s="94">
        <f>21520.8034433286%/50000</f>
        <v>4.3041606886657204E-3</v>
      </c>
      <c r="T52" s="94">
        <f t="shared" si="1"/>
        <v>2.4133514356546701E-3</v>
      </c>
      <c r="U52" s="94">
        <f>R52/'סכום נכסי הקרן'!$C$42</f>
        <v>2.1135107434892519E-4</v>
      </c>
    </row>
    <row r="53" spans="2:21" s="130" customFormat="1">
      <c r="B53" s="86" t="s">
        <v>430</v>
      </c>
      <c r="C53" s="83" t="s">
        <v>431</v>
      </c>
      <c r="D53" s="96" t="s">
        <v>130</v>
      </c>
      <c r="E53" s="96" t="s">
        <v>328</v>
      </c>
      <c r="F53" s="83" t="s">
        <v>333</v>
      </c>
      <c r="G53" s="96" t="s">
        <v>334</v>
      </c>
      <c r="H53" s="83" t="s">
        <v>384</v>
      </c>
      <c r="I53" s="83" t="s">
        <v>170</v>
      </c>
      <c r="J53" s="83"/>
      <c r="K53" s="93">
        <v>1.7900000000000003</v>
      </c>
      <c r="L53" s="96" t="s">
        <v>174</v>
      </c>
      <c r="M53" s="97">
        <v>0.05</v>
      </c>
      <c r="N53" s="97">
        <v>-2.5000000000000001E-3</v>
      </c>
      <c r="O53" s="93">
        <v>1453883.9999999998</v>
      </c>
      <c r="P53" s="95">
        <v>122.01</v>
      </c>
      <c r="Q53" s="83"/>
      <c r="R53" s="93">
        <v>1773.8838999999996</v>
      </c>
      <c r="S53" s="94">
        <v>1.4538854538854536E-3</v>
      </c>
      <c r="T53" s="94">
        <f t="shared" si="1"/>
        <v>4.6758101890657924E-3</v>
      </c>
      <c r="U53" s="94">
        <f>R53/'סכום נכסי הקרן'!$C$42</f>
        <v>4.0948760810819367E-4</v>
      </c>
    </row>
    <row r="54" spans="2:21" s="130" customFormat="1">
      <c r="B54" s="86" t="s">
        <v>432</v>
      </c>
      <c r="C54" s="83" t="s">
        <v>433</v>
      </c>
      <c r="D54" s="96" t="s">
        <v>130</v>
      </c>
      <c r="E54" s="96" t="s">
        <v>328</v>
      </c>
      <c r="F54" s="83" t="s">
        <v>434</v>
      </c>
      <c r="G54" s="96" t="s">
        <v>374</v>
      </c>
      <c r="H54" s="83" t="s">
        <v>384</v>
      </c>
      <c r="I54" s="83" t="s">
        <v>330</v>
      </c>
      <c r="J54" s="83"/>
      <c r="K54" s="93">
        <v>7.17</v>
      </c>
      <c r="L54" s="96" t="s">
        <v>174</v>
      </c>
      <c r="M54" s="97">
        <v>2.35E-2</v>
      </c>
      <c r="N54" s="97">
        <v>1.7999999999999999E-2</v>
      </c>
      <c r="O54" s="93">
        <f>3620101-37320.63</f>
        <v>3582780.37</v>
      </c>
      <c r="P54" s="95">
        <v>105.47</v>
      </c>
      <c r="Q54" s="143">
        <v>80.974820000000008</v>
      </c>
      <c r="R54" s="93">
        <v>3861.2522499999995</v>
      </c>
      <c r="S54" s="94">
        <v>4.4682814326848933E-3</v>
      </c>
      <c r="T54" s="94">
        <f t="shared" si="1"/>
        <v>1.0177939273874247E-2</v>
      </c>
      <c r="U54" s="94">
        <f>R54/'סכום נכסי הקרן'!$C$42</f>
        <v>8.913407174814999E-4</v>
      </c>
    </row>
    <row r="55" spans="2:21" s="130" customFormat="1">
      <c r="B55" s="86" t="s">
        <v>435</v>
      </c>
      <c r="C55" s="83" t="s">
        <v>436</v>
      </c>
      <c r="D55" s="96" t="s">
        <v>130</v>
      </c>
      <c r="E55" s="96" t="s">
        <v>328</v>
      </c>
      <c r="F55" s="83" t="s">
        <v>434</v>
      </c>
      <c r="G55" s="96" t="s">
        <v>374</v>
      </c>
      <c r="H55" s="83" t="s">
        <v>384</v>
      </c>
      <c r="I55" s="83" t="s">
        <v>330</v>
      </c>
      <c r="J55" s="83"/>
      <c r="K55" s="93">
        <v>5.9700000000000006</v>
      </c>
      <c r="L55" s="96" t="s">
        <v>174</v>
      </c>
      <c r="M55" s="97">
        <v>1.7600000000000001E-2</v>
      </c>
      <c r="N55" s="97">
        <v>1.3600000000000003E-2</v>
      </c>
      <c r="O55" s="93">
        <v>2067999.9899999998</v>
      </c>
      <c r="P55" s="95">
        <v>104.69</v>
      </c>
      <c r="Q55" s="83"/>
      <c r="R55" s="93">
        <v>2164.9892899999995</v>
      </c>
      <c r="S55" s="94">
        <v>1.8668292374032947E-3</v>
      </c>
      <c r="T55" s="94">
        <f t="shared" si="1"/>
        <v>5.706731416526366E-3</v>
      </c>
      <c r="U55" s="94">
        <f>R55/'סכום נכסי הקרן'!$C$42</f>
        <v>4.9977131307294494E-4</v>
      </c>
    </row>
    <row r="56" spans="2:21" s="130" customFormat="1">
      <c r="B56" s="86" t="s">
        <v>437</v>
      </c>
      <c r="C56" s="83" t="s">
        <v>438</v>
      </c>
      <c r="D56" s="96" t="s">
        <v>130</v>
      </c>
      <c r="E56" s="96" t="s">
        <v>328</v>
      </c>
      <c r="F56" s="83" t="s">
        <v>434</v>
      </c>
      <c r="G56" s="96" t="s">
        <v>374</v>
      </c>
      <c r="H56" s="83" t="s">
        <v>384</v>
      </c>
      <c r="I56" s="83" t="s">
        <v>330</v>
      </c>
      <c r="J56" s="83"/>
      <c r="K56" s="93">
        <v>6.4399999999999995</v>
      </c>
      <c r="L56" s="96" t="s">
        <v>174</v>
      </c>
      <c r="M56" s="97">
        <v>2.1499999999999998E-2</v>
      </c>
      <c r="N56" s="97">
        <v>1.66E-2</v>
      </c>
      <c r="O56" s="93">
        <v>6790469.7599999988</v>
      </c>
      <c r="P56" s="95">
        <v>106.26</v>
      </c>
      <c r="Q56" s="83"/>
      <c r="R56" s="93">
        <v>7215.5532099999991</v>
      </c>
      <c r="S56" s="94">
        <v>8.4804165042640829E-3</v>
      </c>
      <c r="T56" s="94">
        <f t="shared" si="1"/>
        <v>1.9019597178295822E-2</v>
      </c>
      <c r="U56" s="94">
        <f>R56/'סכום נכסי הקרן'!$C$42</f>
        <v>1.6656555849795464E-3</v>
      </c>
    </row>
    <row r="57" spans="2:21" s="130" customFormat="1">
      <c r="B57" s="86" t="s">
        <v>439</v>
      </c>
      <c r="C57" s="83" t="s">
        <v>440</v>
      </c>
      <c r="D57" s="96" t="s">
        <v>130</v>
      </c>
      <c r="E57" s="96" t="s">
        <v>328</v>
      </c>
      <c r="F57" s="83" t="s">
        <v>354</v>
      </c>
      <c r="G57" s="96" t="s">
        <v>334</v>
      </c>
      <c r="H57" s="83" t="s">
        <v>384</v>
      </c>
      <c r="I57" s="83" t="s">
        <v>330</v>
      </c>
      <c r="J57" s="83"/>
      <c r="K57" s="93">
        <v>1.68</v>
      </c>
      <c r="L57" s="96" t="s">
        <v>174</v>
      </c>
      <c r="M57" s="97">
        <v>6.5000000000000002E-2</v>
      </c>
      <c r="N57" s="97">
        <v>-2.7000000000000001E-3</v>
      </c>
      <c r="O57" s="93">
        <v>1206787.9999999998</v>
      </c>
      <c r="P57" s="95">
        <v>124.62</v>
      </c>
      <c r="Q57" s="93">
        <v>21.843689999999995</v>
      </c>
      <c r="R57" s="93">
        <v>1525.7430099999997</v>
      </c>
      <c r="S57" s="94">
        <v>7.6621460317460302E-4</v>
      </c>
      <c r="T57" s="94">
        <f t="shared" si="1"/>
        <v>4.0217314741138981E-3</v>
      </c>
      <c r="U57" s="94">
        <f>R57/'סכום נכסי הקרן'!$C$42</f>
        <v>3.5220617073794731E-4</v>
      </c>
    </row>
    <row r="58" spans="2:21" s="130" customFormat="1">
      <c r="B58" s="86" t="s">
        <v>441</v>
      </c>
      <c r="C58" s="83" t="s">
        <v>442</v>
      </c>
      <c r="D58" s="96" t="s">
        <v>130</v>
      </c>
      <c r="E58" s="96" t="s">
        <v>328</v>
      </c>
      <c r="F58" s="83" t="s">
        <v>443</v>
      </c>
      <c r="G58" s="96" t="s">
        <v>374</v>
      </c>
      <c r="H58" s="83" t="s">
        <v>384</v>
      </c>
      <c r="I58" s="83" t="s">
        <v>330</v>
      </c>
      <c r="J58" s="83"/>
      <c r="K58" s="93">
        <v>8.16</v>
      </c>
      <c r="L58" s="96" t="s">
        <v>174</v>
      </c>
      <c r="M58" s="97">
        <v>3.5000000000000003E-2</v>
      </c>
      <c r="N58" s="97">
        <v>2.07E-2</v>
      </c>
      <c r="O58" s="93">
        <v>1512046.5199999998</v>
      </c>
      <c r="P58" s="95">
        <v>114.24</v>
      </c>
      <c r="Q58" s="83"/>
      <c r="R58" s="93">
        <v>1727.3619799999997</v>
      </c>
      <c r="S58" s="94">
        <v>5.5824469933060681E-3</v>
      </c>
      <c r="T58" s="94">
        <f t="shared" si="1"/>
        <v>4.5531822834002054E-3</v>
      </c>
      <c r="U58" s="94">
        <f>R58/'סכום נכסי הקרן'!$C$42</f>
        <v>3.9874837667066795E-4</v>
      </c>
    </row>
    <row r="59" spans="2:21" s="130" customFormat="1">
      <c r="B59" s="86" t="s">
        <v>444</v>
      </c>
      <c r="C59" s="83" t="s">
        <v>445</v>
      </c>
      <c r="D59" s="96" t="s">
        <v>130</v>
      </c>
      <c r="E59" s="96" t="s">
        <v>328</v>
      </c>
      <c r="F59" s="83" t="s">
        <v>443</v>
      </c>
      <c r="G59" s="96" t="s">
        <v>374</v>
      </c>
      <c r="H59" s="83" t="s">
        <v>384</v>
      </c>
      <c r="I59" s="83" t="s">
        <v>330</v>
      </c>
      <c r="J59" s="83"/>
      <c r="K59" s="93">
        <v>4.1099999999999994</v>
      </c>
      <c r="L59" s="96" t="s">
        <v>174</v>
      </c>
      <c r="M59" s="97">
        <v>0.04</v>
      </c>
      <c r="N59" s="97">
        <v>4.3999999999999985E-3</v>
      </c>
      <c r="O59" s="93">
        <v>1263401.6999999997</v>
      </c>
      <c r="P59" s="95">
        <v>115.51</v>
      </c>
      <c r="Q59" s="83"/>
      <c r="R59" s="93">
        <v>1459.3553300000001</v>
      </c>
      <c r="S59" s="94">
        <v>1.8475180181825766E-3</v>
      </c>
      <c r="T59" s="94">
        <f t="shared" si="1"/>
        <v>3.8467390799823333E-3</v>
      </c>
      <c r="U59" s="94">
        <f>R59/'סכום נכסי הקרן'!$C$42</f>
        <v>3.3688107968150779E-4</v>
      </c>
    </row>
    <row r="60" spans="2:21" s="130" customFormat="1">
      <c r="B60" s="86" t="s">
        <v>446</v>
      </c>
      <c r="C60" s="83" t="s">
        <v>447</v>
      </c>
      <c r="D60" s="96" t="s">
        <v>130</v>
      </c>
      <c r="E60" s="96" t="s">
        <v>328</v>
      </c>
      <c r="F60" s="83" t="s">
        <v>443</v>
      </c>
      <c r="G60" s="96" t="s">
        <v>374</v>
      </c>
      <c r="H60" s="83" t="s">
        <v>384</v>
      </c>
      <c r="I60" s="83" t="s">
        <v>330</v>
      </c>
      <c r="J60" s="83"/>
      <c r="K60" s="93">
        <v>6.81</v>
      </c>
      <c r="L60" s="96" t="s">
        <v>174</v>
      </c>
      <c r="M60" s="97">
        <v>0.04</v>
      </c>
      <c r="N60" s="97">
        <v>1.4800000000000001E-2</v>
      </c>
      <c r="O60" s="93">
        <v>2590794.1299999994</v>
      </c>
      <c r="P60" s="95">
        <v>119.27</v>
      </c>
      <c r="Q60" s="83"/>
      <c r="R60" s="93">
        <v>3090.0400799999998</v>
      </c>
      <c r="S60" s="94">
        <v>3.577007319839899E-3</v>
      </c>
      <c r="T60" s="94">
        <f t="shared" si="1"/>
        <v>8.1450882386866902E-3</v>
      </c>
      <c r="U60" s="94">
        <f>R60/'סכום נכסי הקרן'!$C$42</f>
        <v>7.1331225302718603E-4</v>
      </c>
    </row>
    <row r="61" spans="2:21" s="130" customFormat="1">
      <c r="B61" s="86" t="s">
        <v>448</v>
      </c>
      <c r="C61" s="83" t="s">
        <v>449</v>
      </c>
      <c r="D61" s="96" t="s">
        <v>130</v>
      </c>
      <c r="E61" s="96" t="s">
        <v>328</v>
      </c>
      <c r="F61" s="83" t="s">
        <v>450</v>
      </c>
      <c r="G61" s="96" t="s">
        <v>451</v>
      </c>
      <c r="H61" s="83" t="s">
        <v>452</v>
      </c>
      <c r="I61" s="83" t="s">
        <v>330</v>
      </c>
      <c r="J61" s="83"/>
      <c r="K61" s="93">
        <v>8.19</v>
      </c>
      <c r="L61" s="96" t="s">
        <v>174</v>
      </c>
      <c r="M61" s="97">
        <v>5.1500000000000004E-2</v>
      </c>
      <c r="N61" s="97">
        <v>2.5099999999999997E-2</v>
      </c>
      <c r="O61" s="93">
        <v>6923492.9999999991</v>
      </c>
      <c r="P61" s="95">
        <v>150.72999999999999</v>
      </c>
      <c r="Q61" s="83"/>
      <c r="R61" s="93">
        <v>10435.780639999999</v>
      </c>
      <c r="S61" s="94">
        <v>1.9497184190917429E-3</v>
      </c>
      <c r="T61" s="94">
        <f t="shared" si="1"/>
        <v>2.7507848426476807E-2</v>
      </c>
      <c r="U61" s="94">
        <f>R61/'סכום נכסי הקרן'!$C$42</f>
        <v>2.4090205976926649E-3</v>
      </c>
    </row>
    <row r="62" spans="2:21" s="130" customFormat="1">
      <c r="B62" s="86" t="s">
        <v>453</v>
      </c>
      <c r="C62" s="83" t="s">
        <v>454</v>
      </c>
      <c r="D62" s="96" t="s">
        <v>130</v>
      </c>
      <c r="E62" s="96" t="s">
        <v>328</v>
      </c>
      <c r="F62" s="83" t="s">
        <v>402</v>
      </c>
      <c r="G62" s="96" t="s">
        <v>374</v>
      </c>
      <c r="H62" s="83" t="s">
        <v>452</v>
      </c>
      <c r="I62" s="83" t="s">
        <v>170</v>
      </c>
      <c r="J62" s="83"/>
      <c r="K62" s="93">
        <v>2.99</v>
      </c>
      <c r="L62" s="96" t="s">
        <v>174</v>
      </c>
      <c r="M62" s="97">
        <v>2.8500000000000001E-2</v>
      </c>
      <c r="N62" s="97">
        <v>5.1999999999999998E-3</v>
      </c>
      <c r="O62" s="93">
        <v>1406249.9999999998</v>
      </c>
      <c r="P62" s="95">
        <v>108.92</v>
      </c>
      <c r="Q62" s="83"/>
      <c r="R62" s="93">
        <v>1531.6874599999996</v>
      </c>
      <c r="S62" s="94">
        <v>3.0658572228034866E-3</v>
      </c>
      <c r="T62" s="94">
        <f t="shared" si="1"/>
        <v>4.0374005491184079E-3</v>
      </c>
      <c r="U62" s="94">
        <f>R62/'סכום נכסי הקרן'!$C$42</f>
        <v>3.5357840181350907E-4</v>
      </c>
    </row>
    <row r="63" spans="2:21" s="130" customFormat="1">
      <c r="B63" s="86" t="s">
        <v>455</v>
      </c>
      <c r="C63" s="83" t="s">
        <v>456</v>
      </c>
      <c r="D63" s="96" t="s">
        <v>130</v>
      </c>
      <c r="E63" s="96" t="s">
        <v>328</v>
      </c>
      <c r="F63" s="83" t="s">
        <v>402</v>
      </c>
      <c r="G63" s="96" t="s">
        <v>374</v>
      </c>
      <c r="H63" s="83" t="s">
        <v>452</v>
      </c>
      <c r="I63" s="83" t="s">
        <v>170</v>
      </c>
      <c r="J63" s="83"/>
      <c r="K63" s="93">
        <v>0.5</v>
      </c>
      <c r="L63" s="96" t="s">
        <v>174</v>
      </c>
      <c r="M63" s="97">
        <v>4.8499999999999995E-2</v>
      </c>
      <c r="N63" s="97">
        <v>1.2199999999999999E-2</v>
      </c>
      <c r="O63" s="93">
        <v>4915.9999999999991</v>
      </c>
      <c r="P63" s="95">
        <v>123.77</v>
      </c>
      <c r="Q63" s="83"/>
      <c r="R63" s="93">
        <v>6.0845299999999991</v>
      </c>
      <c r="S63" s="94">
        <v>3.9254940902269381E-5</v>
      </c>
      <c r="T63" s="94">
        <f t="shared" si="1"/>
        <v>1.6038314215308277E-5</v>
      </c>
      <c r="U63" s="94">
        <f>R63/'סכום נכסי הקרן'!$C$42</f>
        <v>1.4045674782676294E-6</v>
      </c>
    </row>
    <row r="64" spans="2:21" s="130" customFormat="1">
      <c r="B64" s="86" t="s">
        <v>457</v>
      </c>
      <c r="C64" s="83" t="s">
        <v>458</v>
      </c>
      <c r="D64" s="96" t="s">
        <v>130</v>
      </c>
      <c r="E64" s="96" t="s">
        <v>328</v>
      </c>
      <c r="F64" s="83" t="s">
        <v>402</v>
      </c>
      <c r="G64" s="96" t="s">
        <v>374</v>
      </c>
      <c r="H64" s="83" t="s">
        <v>452</v>
      </c>
      <c r="I64" s="83" t="s">
        <v>170</v>
      </c>
      <c r="J64" s="83"/>
      <c r="K64" s="93">
        <v>4.8400000000000007</v>
      </c>
      <c r="L64" s="96" t="s">
        <v>174</v>
      </c>
      <c r="M64" s="97">
        <v>2.5000000000000001E-2</v>
      </c>
      <c r="N64" s="97">
        <v>1.1899999999999999E-2</v>
      </c>
      <c r="O64" s="93">
        <v>843743.23999999987</v>
      </c>
      <c r="P64" s="95">
        <v>107.88</v>
      </c>
      <c r="Q64" s="83"/>
      <c r="R64" s="93">
        <v>910.23016999999982</v>
      </c>
      <c r="S64" s="94">
        <v>1.8026866397215322E-3</v>
      </c>
      <c r="T64" s="94">
        <f t="shared" si="1"/>
        <v>2.3992909024548271E-3</v>
      </c>
      <c r="U64" s="94">
        <f>R64/'סכום נכסי הקרן'!$C$42</f>
        <v>2.1011971253655017E-4</v>
      </c>
    </row>
    <row r="65" spans="2:21" s="130" customFormat="1">
      <c r="B65" s="86" t="s">
        <v>459</v>
      </c>
      <c r="C65" s="83" t="s">
        <v>460</v>
      </c>
      <c r="D65" s="96" t="s">
        <v>130</v>
      </c>
      <c r="E65" s="96" t="s">
        <v>328</v>
      </c>
      <c r="F65" s="83" t="s">
        <v>402</v>
      </c>
      <c r="G65" s="96" t="s">
        <v>374</v>
      </c>
      <c r="H65" s="83" t="s">
        <v>452</v>
      </c>
      <c r="I65" s="83" t="s">
        <v>170</v>
      </c>
      <c r="J65" s="83"/>
      <c r="K65" s="93">
        <v>5.7100000000000009</v>
      </c>
      <c r="L65" s="96" t="s">
        <v>174</v>
      </c>
      <c r="M65" s="97">
        <v>1.34E-2</v>
      </c>
      <c r="N65" s="97">
        <v>1.24E-2</v>
      </c>
      <c r="O65" s="93">
        <v>1117705.0699999998</v>
      </c>
      <c r="P65" s="95">
        <v>102.39</v>
      </c>
      <c r="Q65" s="83"/>
      <c r="R65" s="93">
        <v>1144.4181599999997</v>
      </c>
      <c r="S65" s="94">
        <v>3.2646640349685784E-3</v>
      </c>
      <c r="T65" s="94">
        <f t="shared" si="1"/>
        <v>3.0165909353368197E-3</v>
      </c>
      <c r="U65" s="94">
        <f>R65/'סכום נכסי הקרן'!$C$42</f>
        <v>2.6418022905218323E-4</v>
      </c>
    </row>
    <row r="66" spans="2:21" s="130" customFormat="1">
      <c r="B66" s="86" t="s">
        <v>461</v>
      </c>
      <c r="C66" s="83" t="s">
        <v>462</v>
      </c>
      <c r="D66" s="96" t="s">
        <v>130</v>
      </c>
      <c r="E66" s="96" t="s">
        <v>328</v>
      </c>
      <c r="F66" s="83" t="s">
        <v>402</v>
      </c>
      <c r="G66" s="96" t="s">
        <v>374</v>
      </c>
      <c r="H66" s="83" t="s">
        <v>452</v>
      </c>
      <c r="I66" s="83" t="s">
        <v>170</v>
      </c>
      <c r="J66" s="83"/>
      <c r="K66" s="93">
        <v>5.69</v>
      </c>
      <c r="L66" s="96" t="s">
        <v>174</v>
      </c>
      <c r="M66" s="97">
        <v>1.95E-2</v>
      </c>
      <c r="N66" s="97">
        <v>1.5800000000000002E-2</v>
      </c>
      <c r="O66" s="93">
        <v>412871.99999999994</v>
      </c>
      <c r="P66" s="95">
        <v>103.8</v>
      </c>
      <c r="Q66" s="83"/>
      <c r="R66" s="93">
        <v>428.56114999999988</v>
      </c>
      <c r="S66" s="94">
        <v>5.8040871754572653E-4</v>
      </c>
      <c r="T66" s="94">
        <f t="shared" si="1"/>
        <v>1.1296514906120707E-3</v>
      </c>
      <c r="U66" s="94">
        <f>R66/'סכום נכסי הקרן'!$C$42</f>
        <v>9.893008231350248E-5</v>
      </c>
    </row>
    <row r="67" spans="2:21" s="130" customFormat="1">
      <c r="B67" s="86" t="s">
        <v>463</v>
      </c>
      <c r="C67" s="83" t="s">
        <v>464</v>
      </c>
      <c r="D67" s="96" t="s">
        <v>130</v>
      </c>
      <c r="E67" s="96" t="s">
        <v>328</v>
      </c>
      <c r="F67" s="83" t="s">
        <v>465</v>
      </c>
      <c r="G67" s="96" t="s">
        <v>374</v>
      </c>
      <c r="H67" s="83" t="s">
        <v>452</v>
      </c>
      <c r="I67" s="83" t="s">
        <v>170</v>
      </c>
      <c r="J67" s="83"/>
      <c r="K67" s="93">
        <v>6.4099999999999993</v>
      </c>
      <c r="L67" s="96" t="s">
        <v>174</v>
      </c>
      <c r="M67" s="97">
        <v>0.04</v>
      </c>
      <c r="N67" s="97">
        <v>2.3099999999999999E-2</v>
      </c>
      <c r="O67" s="93">
        <v>614029.99999999988</v>
      </c>
      <c r="P67" s="95">
        <v>112.32</v>
      </c>
      <c r="Q67" s="83"/>
      <c r="R67" s="93">
        <v>689.67850999999985</v>
      </c>
      <c r="S67" s="94">
        <v>2.0759679234674675E-4</v>
      </c>
      <c r="T67" s="94">
        <f t="shared" si="1"/>
        <v>1.8179350994942307E-3</v>
      </c>
      <c r="U67" s="94">
        <f>R67/'סכום נכסי הקרן'!$C$42</f>
        <v>1.5920703909851311E-4</v>
      </c>
    </row>
    <row r="68" spans="2:21" s="130" customFormat="1">
      <c r="B68" s="86" t="s">
        <v>466</v>
      </c>
      <c r="C68" s="83" t="s">
        <v>467</v>
      </c>
      <c r="D68" s="96" t="s">
        <v>130</v>
      </c>
      <c r="E68" s="96" t="s">
        <v>328</v>
      </c>
      <c r="F68" s="83" t="s">
        <v>465</v>
      </c>
      <c r="G68" s="96" t="s">
        <v>374</v>
      </c>
      <c r="H68" s="83" t="s">
        <v>452</v>
      </c>
      <c r="I68" s="83" t="s">
        <v>170</v>
      </c>
      <c r="J68" s="83"/>
      <c r="K68" s="93">
        <v>6.7</v>
      </c>
      <c r="L68" s="96" t="s">
        <v>174</v>
      </c>
      <c r="M68" s="97">
        <v>2.7799999999999998E-2</v>
      </c>
      <c r="N68" s="97">
        <v>2.53E-2</v>
      </c>
      <c r="O68" s="93">
        <v>1388530.9999999998</v>
      </c>
      <c r="P68" s="95">
        <v>104.02</v>
      </c>
      <c r="Q68" s="83"/>
      <c r="R68" s="93">
        <v>1444.3499799999997</v>
      </c>
      <c r="S68" s="94">
        <v>1.101608304283046E-3</v>
      </c>
      <c r="T68" s="94">
        <f t="shared" si="1"/>
        <v>3.8071862273855541E-3</v>
      </c>
      <c r="U68" s="94">
        <f>R68/'סכום נכסי הקרן'!$C$42</f>
        <v>3.3341720874816971E-4</v>
      </c>
    </row>
    <row r="69" spans="2:21" s="130" customFormat="1">
      <c r="B69" s="86" t="s">
        <v>468</v>
      </c>
      <c r="C69" s="83" t="s">
        <v>469</v>
      </c>
      <c r="D69" s="96" t="s">
        <v>130</v>
      </c>
      <c r="E69" s="96" t="s">
        <v>328</v>
      </c>
      <c r="F69" s="83" t="s">
        <v>465</v>
      </c>
      <c r="G69" s="96" t="s">
        <v>374</v>
      </c>
      <c r="H69" s="83" t="s">
        <v>452</v>
      </c>
      <c r="I69" s="83" t="s">
        <v>170</v>
      </c>
      <c r="J69" s="83"/>
      <c r="K69" s="93">
        <v>1.5700000000000003</v>
      </c>
      <c r="L69" s="96" t="s">
        <v>174</v>
      </c>
      <c r="M69" s="97">
        <v>5.0999999999999997E-2</v>
      </c>
      <c r="N69" s="97">
        <v>2.4000000000000002E-3</v>
      </c>
      <c r="O69" s="93">
        <v>2773156.9999999995</v>
      </c>
      <c r="P69" s="95">
        <v>131.21</v>
      </c>
      <c r="Q69" s="83"/>
      <c r="R69" s="93">
        <v>3638.6591799999992</v>
      </c>
      <c r="S69" s="94">
        <v>1.6317559314706484E-3</v>
      </c>
      <c r="T69" s="94">
        <f t="shared" si="1"/>
        <v>9.5912024842109336E-3</v>
      </c>
      <c r="U69" s="94">
        <f>R69/'סכום נכסי הקרן'!$C$42</f>
        <v>8.3995680006967836E-4</v>
      </c>
    </row>
    <row r="70" spans="2:21" s="130" customFormat="1">
      <c r="B70" s="86" t="s">
        <v>470</v>
      </c>
      <c r="C70" s="83" t="s">
        <v>471</v>
      </c>
      <c r="D70" s="96" t="s">
        <v>130</v>
      </c>
      <c r="E70" s="96" t="s">
        <v>328</v>
      </c>
      <c r="F70" s="83" t="s">
        <v>412</v>
      </c>
      <c r="G70" s="96" t="s">
        <v>334</v>
      </c>
      <c r="H70" s="83" t="s">
        <v>452</v>
      </c>
      <c r="I70" s="83" t="s">
        <v>330</v>
      </c>
      <c r="J70" s="83"/>
      <c r="K70" s="93">
        <v>1.49</v>
      </c>
      <c r="L70" s="96" t="s">
        <v>174</v>
      </c>
      <c r="M70" s="97">
        <v>6.4000000000000001E-2</v>
      </c>
      <c r="N70" s="97">
        <v>-2.3E-3</v>
      </c>
      <c r="O70" s="93">
        <v>591393.99999999988</v>
      </c>
      <c r="P70" s="95">
        <v>126.64</v>
      </c>
      <c r="Q70" s="83"/>
      <c r="R70" s="93">
        <v>748.94137999999987</v>
      </c>
      <c r="S70" s="94">
        <v>4.7236678207048741E-4</v>
      </c>
      <c r="T70" s="94">
        <f t="shared" si="1"/>
        <v>1.9741470879898033E-3</v>
      </c>
      <c r="U70" s="94">
        <f>R70/'סכום נכסי הקרן'!$C$42</f>
        <v>1.7288742194990878E-4</v>
      </c>
    </row>
    <row r="71" spans="2:21" s="130" customFormat="1">
      <c r="B71" s="86" t="s">
        <v>472</v>
      </c>
      <c r="C71" s="83" t="s">
        <v>473</v>
      </c>
      <c r="D71" s="96" t="s">
        <v>130</v>
      </c>
      <c r="E71" s="96" t="s">
        <v>328</v>
      </c>
      <c r="F71" s="83" t="s">
        <v>474</v>
      </c>
      <c r="G71" s="96" t="s">
        <v>475</v>
      </c>
      <c r="H71" s="83" t="s">
        <v>452</v>
      </c>
      <c r="I71" s="83" t="s">
        <v>330</v>
      </c>
      <c r="J71" s="83"/>
      <c r="K71" s="93">
        <v>4.3100000000000005</v>
      </c>
      <c r="L71" s="96" t="s">
        <v>174</v>
      </c>
      <c r="M71" s="97">
        <v>3.85E-2</v>
      </c>
      <c r="N71" s="97">
        <v>4.0000000000000001E-3</v>
      </c>
      <c r="O71" s="93">
        <v>49340.999999999993</v>
      </c>
      <c r="P71" s="95">
        <v>121.27</v>
      </c>
      <c r="Q71" s="83"/>
      <c r="R71" s="93">
        <v>59.83583999999999</v>
      </c>
      <c r="S71" s="94">
        <v>2.0597638341188161E-4</v>
      </c>
      <c r="T71" s="94">
        <f t="shared" si="1"/>
        <v>1.5772228968497347E-4</v>
      </c>
      <c r="U71" s="94">
        <f>R71/'סכום נכסי הקרן'!$C$42</f>
        <v>1.3812648618517019E-5</v>
      </c>
    </row>
    <row r="72" spans="2:21" s="130" customFormat="1">
      <c r="B72" s="86" t="s">
        <v>476</v>
      </c>
      <c r="C72" s="83" t="s">
        <v>477</v>
      </c>
      <c r="D72" s="96" t="s">
        <v>130</v>
      </c>
      <c r="E72" s="96" t="s">
        <v>328</v>
      </c>
      <c r="F72" s="83" t="s">
        <v>474</v>
      </c>
      <c r="G72" s="96" t="s">
        <v>475</v>
      </c>
      <c r="H72" s="83" t="s">
        <v>452</v>
      </c>
      <c r="I72" s="83" t="s">
        <v>330</v>
      </c>
      <c r="J72" s="83"/>
      <c r="K72" s="93">
        <v>2.5399999999999991</v>
      </c>
      <c r="L72" s="96" t="s">
        <v>174</v>
      </c>
      <c r="M72" s="97">
        <v>3.9E-2</v>
      </c>
      <c r="N72" s="97">
        <v>1E-3</v>
      </c>
      <c r="O72" s="93">
        <v>35638.999999999993</v>
      </c>
      <c r="P72" s="95">
        <v>120.92</v>
      </c>
      <c r="Q72" s="83"/>
      <c r="R72" s="93">
        <v>43.09469</v>
      </c>
      <c r="S72" s="94">
        <v>8.9313527093657773E-5</v>
      </c>
      <c r="T72" s="94">
        <f t="shared" si="1"/>
        <v>1.1359401288699433E-4</v>
      </c>
      <c r="U72" s="94">
        <f>R72/'סכום נכסי הקרן'!$C$42</f>
        <v>9.9480814557616188E-6</v>
      </c>
    </row>
    <row r="73" spans="2:21" s="130" customFormat="1">
      <c r="B73" s="86" t="s">
        <v>478</v>
      </c>
      <c r="C73" s="83" t="s">
        <v>479</v>
      </c>
      <c r="D73" s="96" t="s">
        <v>130</v>
      </c>
      <c r="E73" s="96" t="s">
        <v>328</v>
      </c>
      <c r="F73" s="83" t="s">
        <v>474</v>
      </c>
      <c r="G73" s="96" t="s">
        <v>475</v>
      </c>
      <c r="H73" s="83" t="s">
        <v>452</v>
      </c>
      <c r="I73" s="83" t="s">
        <v>330</v>
      </c>
      <c r="J73" s="83"/>
      <c r="K73" s="93">
        <v>5.1499999999999995</v>
      </c>
      <c r="L73" s="96" t="s">
        <v>174</v>
      </c>
      <c r="M73" s="97">
        <v>3.85E-2</v>
      </c>
      <c r="N73" s="97">
        <v>8.3999999999999977E-3</v>
      </c>
      <c r="O73" s="93">
        <v>33205.999999999993</v>
      </c>
      <c r="P73" s="95">
        <v>121.97</v>
      </c>
      <c r="Q73" s="83"/>
      <c r="R73" s="93">
        <v>40.501359999999991</v>
      </c>
      <c r="S73" s="94">
        <v>1.3282399999999997E-4</v>
      </c>
      <c r="T73" s="94">
        <f t="shared" si="1"/>
        <v>1.0675821104133236E-4</v>
      </c>
      <c r="U73" s="94">
        <f>R73/'סכום נכסי הקרן'!$C$42</f>
        <v>9.349430947272745E-6</v>
      </c>
    </row>
    <row r="74" spans="2:21" s="130" customFormat="1">
      <c r="B74" s="86" t="s">
        <v>480</v>
      </c>
      <c r="C74" s="83" t="s">
        <v>481</v>
      </c>
      <c r="D74" s="96" t="s">
        <v>130</v>
      </c>
      <c r="E74" s="96" t="s">
        <v>328</v>
      </c>
      <c r="F74" s="83" t="s">
        <v>482</v>
      </c>
      <c r="G74" s="96" t="s">
        <v>374</v>
      </c>
      <c r="H74" s="83" t="s">
        <v>452</v>
      </c>
      <c r="I74" s="83" t="s">
        <v>170</v>
      </c>
      <c r="J74" s="83"/>
      <c r="K74" s="93">
        <v>6.26</v>
      </c>
      <c r="L74" s="96" t="s">
        <v>174</v>
      </c>
      <c r="M74" s="97">
        <v>1.5800000000000002E-2</v>
      </c>
      <c r="N74" s="97">
        <v>1.2900000000000002E-2</v>
      </c>
      <c r="O74" s="93">
        <v>1170653.6799999997</v>
      </c>
      <c r="P74" s="95">
        <v>103.65</v>
      </c>
      <c r="Q74" s="83"/>
      <c r="R74" s="93">
        <v>1213.3824799999998</v>
      </c>
      <c r="S74" s="94">
        <v>2.8959086096515957E-3</v>
      </c>
      <c r="T74" s="94">
        <f t="shared" si="1"/>
        <v>3.198375137864389E-3</v>
      </c>
      <c r="U74" s="94">
        <f>R74/'סכום נכסי הקרן'!$C$42</f>
        <v>2.8010011785753746E-4</v>
      </c>
    </row>
    <row r="75" spans="2:21" s="130" customFormat="1">
      <c r="B75" s="86" t="s">
        <v>483</v>
      </c>
      <c r="C75" s="83" t="s">
        <v>484</v>
      </c>
      <c r="D75" s="96" t="s">
        <v>130</v>
      </c>
      <c r="E75" s="96" t="s">
        <v>328</v>
      </c>
      <c r="F75" s="83" t="s">
        <v>482</v>
      </c>
      <c r="G75" s="96" t="s">
        <v>374</v>
      </c>
      <c r="H75" s="83" t="s">
        <v>452</v>
      </c>
      <c r="I75" s="83" t="s">
        <v>170</v>
      </c>
      <c r="J75" s="83"/>
      <c r="K75" s="93">
        <v>7.16</v>
      </c>
      <c r="L75" s="96" t="s">
        <v>174</v>
      </c>
      <c r="M75" s="97">
        <v>2.4E-2</v>
      </c>
      <c r="N75" s="97">
        <v>2.3000000000000003E-2</v>
      </c>
      <c r="O75" s="93">
        <v>1762785.9999999998</v>
      </c>
      <c r="P75" s="95">
        <v>102.27</v>
      </c>
      <c r="Q75" s="83"/>
      <c r="R75" s="93">
        <v>1802.8011599999998</v>
      </c>
      <c r="S75" s="94">
        <v>3.8263845366228884E-3</v>
      </c>
      <c r="T75" s="94">
        <f t="shared" ref="T75:T112" si="2">R75/$R$11</f>
        <v>4.7520336775070966E-3</v>
      </c>
      <c r="U75" s="94">
        <f>R75/'סכום נכסי הקרן'!$C$42</f>
        <v>4.1616293766636982E-4</v>
      </c>
    </row>
    <row r="76" spans="2:21" s="130" customFormat="1">
      <c r="B76" s="86" t="s">
        <v>485</v>
      </c>
      <c r="C76" s="83" t="s">
        <v>486</v>
      </c>
      <c r="D76" s="96" t="s">
        <v>130</v>
      </c>
      <c r="E76" s="96" t="s">
        <v>328</v>
      </c>
      <c r="F76" s="83" t="s">
        <v>487</v>
      </c>
      <c r="G76" s="96" t="s">
        <v>475</v>
      </c>
      <c r="H76" s="83" t="s">
        <v>452</v>
      </c>
      <c r="I76" s="83" t="s">
        <v>170</v>
      </c>
      <c r="J76" s="83"/>
      <c r="K76" s="93">
        <v>2.72</v>
      </c>
      <c r="L76" s="96" t="s">
        <v>174</v>
      </c>
      <c r="M76" s="97">
        <v>3.7499999999999999E-2</v>
      </c>
      <c r="N76" s="97">
        <v>1.1000000000000001E-3</v>
      </c>
      <c r="O76" s="93">
        <v>356486.99999999994</v>
      </c>
      <c r="P76" s="95">
        <v>119.58</v>
      </c>
      <c r="Q76" s="83"/>
      <c r="R76" s="93">
        <v>426.28715999999991</v>
      </c>
      <c r="S76" s="94">
        <v>4.601605776306262E-4</v>
      </c>
      <c r="T76" s="94">
        <f t="shared" si="2"/>
        <v>1.1236574424041616E-3</v>
      </c>
      <c r="U76" s="94">
        <f>R76/'סכום נכסי הקרן'!$C$42</f>
        <v>9.8405149015465363E-5</v>
      </c>
    </row>
    <row r="77" spans="2:21" s="130" customFormat="1">
      <c r="B77" s="86" t="s">
        <v>488</v>
      </c>
      <c r="C77" s="83" t="s">
        <v>489</v>
      </c>
      <c r="D77" s="96" t="s">
        <v>130</v>
      </c>
      <c r="E77" s="96" t="s">
        <v>328</v>
      </c>
      <c r="F77" s="83" t="s">
        <v>487</v>
      </c>
      <c r="G77" s="96" t="s">
        <v>475</v>
      </c>
      <c r="H77" s="83" t="s">
        <v>452</v>
      </c>
      <c r="I77" s="83" t="s">
        <v>170</v>
      </c>
      <c r="J77" s="83"/>
      <c r="K77" s="93">
        <v>6.34</v>
      </c>
      <c r="L77" s="96" t="s">
        <v>174</v>
      </c>
      <c r="M77" s="97">
        <v>2.4799999999999999E-2</v>
      </c>
      <c r="N77" s="97">
        <v>1.2800000000000002E-2</v>
      </c>
      <c r="O77" s="93">
        <v>624070.99999999988</v>
      </c>
      <c r="P77" s="95">
        <v>108.66</v>
      </c>
      <c r="Q77" s="83"/>
      <c r="R77" s="93">
        <v>678.11556999999982</v>
      </c>
      <c r="S77" s="94">
        <v>1.4736512873142872E-3</v>
      </c>
      <c r="T77" s="94">
        <f t="shared" si="2"/>
        <v>1.7874561528914926E-3</v>
      </c>
      <c r="U77" s="94">
        <f>R77/'סכום נכסי הקרן'!$C$42</f>
        <v>1.5653782233449685E-4</v>
      </c>
    </row>
    <row r="78" spans="2:21" s="130" customFormat="1">
      <c r="B78" s="86" t="s">
        <v>490</v>
      </c>
      <c r="C78" s="83" t="s">
        <v>491</v>
      </c>
      <c r="D78" s="96" t="s">
        <v>130</v>
      </c>
      <c r="E78" s="96" t="s">
        <v>328</v>
      </c>
      <c r="F78" s="83" t="s">
        <v>492</v>
      </c>
      <c r="G78" s="96" t="s">
        <v>374</v>
      </c>
      <c r="H78" s="83" t="s">
        <v>452</v>
      </c>
      <c r="I78" s="83" t="s">
        <v>330</v>
      </c>
      <c r="J78" s="83"/>
      <c r="K78" s="93">
        <v>4.8899999999999988</v>
      </c>
      <c r="L78" s="96" t="s">
        <v>174</v>
      </c>
      <c r="M78" s="97">
        <v>2.8500000000000001E-2</v>
      </c>
      <c r="N78" s="97">
        <v>1.0399999999999996E-2</v>
      </c>
      <c r="O78" s="93">
        <v>4972881.9999999991</v>
      </c>
      <c r="P78" s="95">
        <v>112.89</v>
      </c>
      <c r="Q78" s="83"/>
      <c r="R78" s="93">
        <v>5613.8863600000004</v>
      </c>
      <c r="S78" s="94">
        <v>7.2809399707174215E-3</v>
      </c>
      <c r="T78" s="94">
        <f t="shared" si="2"/>
        <v>1.4797736786689072E-2</v>
      </c>
      <c r="U78" s="94">
        <f>R78/'סכום נכסי הקרן'!$C$42</f>
        <v>1.2959229731706876E-3</v>
      </c>
    </row>
    <row r="79" spans="2:21" s="130" customFormat="1">
      <c r="B79" s="86" t="s">
        <v>493</v>
      </c>
      <c r="C79" s="83" t="s">
        <v>494</v>
      </c>
      <c r="D79" s="96" t="s">
        <v>130</v>
      </c>
      <c r="E79" s="96" t="s">
        <v>328</v>
      </c>
      <c r="F79" s="83" t="s">
        <v>495</v>
      </c>
      <c r="G79" s="96" t="s">
        <v>374</v>
      </c>
      <c r="H79" s="83" t="s">
        <v>452</v>
      </c>
      <c r="I79" s="83" t="s">
        <v>330</v>
      </c>
      <c r="J79" s="83"/>
      <c r="K79" s="93">
        <v>6.9600000000000009</v>
      </c>
      <c r="L79" s="96" t="s">
        <v>174</v>
      </c>
      <c r="M79" s="97">
        <v>1.3999999999999999E-2</v>
      </c>
      <c r="N79" s="97">
        <v>1.4500000000000002E-2</v>
      </c>
      <c r="O79" s="93">
        <v>1005999.9999999999</v>
      </c>
      <c r="P79" s="95">
        <v>100.34</v>
      </c>
      <c r="Q79" s="83"/>
      <c r="R79" s="93">
        <v>1009.4203999999999</v>
      </c>
      <c r="S79" s="94">
        <v>3.9668769716088327E-3</v>
      </c>
      <c r="T79" s="94">
        <f t="shared" si="2"/>
        <v>2.6607480858081341E-3</v>
      </c>
      <c r="U79" s="94">
        <f>R79/'סכום נכסי הקרן'!$C$42</f>
        <v>2.3301702280043024E-4</v>
      </c>
    </row>
    <row r="80" spans="2:21" s="130" customFormat="1">
      <c r="B80" s="86" t="s">
        <v>496</v>
      </c>
      <c r="C80" s="83" t="s">
        <v>497</v>
      </c>
      <c r="D80" s="96" t="s">
        <v>130</v>
      </c>
      <c r="E80" s="96" t="s">
        <v>328</v>
      </c>
      <c r="F80" s="83" t="s">
        <v>339</v>
      </c>
      <c r="G80" s="96" t="s">
        <v>334</v>
      </c>
      <c r="H80" s="83" t="s">
        <v>452</v>
      </c>
      <c r="I80" s="83" t="s">
        <v>170</v>
      </c>
      <c r="J80" s="83"/>
      <c r="K80" s="93">
        <v>4.12</v>
      </c>
      <c r="L80" s="96" t="s">
        <v>174</v>
      </c>
      <c r="M80" s="97">
        <v>1.06E-2</v>
      </c>
      <c r="N80" s="97">
        <v>1.3699999999999999E-2</v>
      </c>
      <c r="O80" s="93">
        <f>1550000/50000</f>
        <v>31</v>
      </c>
      <c r="P80" s="95">
        <v>5033000</v>
      </c>
      <c r="Q80" s="83"/>
      <c r="R80" s="93">
        <v>1560.2299499999997</v>
      </c>
      <c r="S80" s="94">
        <f>11414.6844392076%/50000</f>
        <v>2.2829368878415201E-3</v>
      </c>
      <c r="T80" s="94">
        <f t="shared" si="2"/>
        <v>4.1126361750594906E-3</v>
      </c>
      <c r="U80" s="94">
        <f>R80/'סכום נכסי הקרן'!$C$42</f>
        <v>3.60167218567273E-4</v>
      </c>
    </row>
    <row r="81" spans="2:21" s="130" customFormat="1">
      <c r="B81" s="86" t="s">
        <v>498</v>
      </c>
      <c r="C81" s="83" t="s">
        <v>499</v>
      </c>
      <c r="D81" s="96" t="s">
        <v>130</v>
      </c>
      <c r="E81" s="96" t="s">
        <v>328</v>
      </c>
      <c r="F81" s="83" t="s">
        <v>434</v>
      </c>
      <c r="G81" s="96" t="s">
        <v>374</v>
      </c>
      <c r="H81" s="83" t="s">
        <v>452</v>
      </c>
      <c r="I81" s="83" t="s">
        <v>330</v>
      </c>
      <c r="J81" s="83"/>
      <c r="K81" s="93">
        <v>2.4300000000000002</v>
      </c>
      <c r="L81" s="96" t="s">
        <v>174</v>
      </c>
      <c r="M81" s="97">
        <v>4.9000000000000002E-2</v>
      </c>
      <c r="N81" s="97">
        <v>3.3999999999999998E-3</v>
      </c>
      <c r="O81" s="93">
        <v>173604.46999999997</v>
      </c>
      <c r="P81" s="95">
        <v>117.47</v>
      </c>
      <c r="Q81" s="83"/>
      <c r="R81" s="93">
        <v>203.93315999999999</v>
      </c>
      <c r="S81" s="94">
        <v>2.1754511706586406E-4</v>
      </c>
      <c r="T81" s="94">
        <f t="shared" si="2"/>
        <v>5.3755082134540177E-4</v>
      </c>
      <c r="U81" s="94">
        <f>R81/'סכום נכסי הקרן'!$C$42</f>
        <v>4.7076419095040872E-5</v>
      </c>
    </row>
    <row r="82" spans="2:21" s="130" customFormat="1">
      <c r="B82" s="86" t="s">
        <v>500</v>
      </c>
      <c r="C82" s="83" t="s">
        <v>501</v>
      </c>
      <c r="D82" s="96" t="s">
        <v>130</v>
      </c>
      <c r="E82" s="96" t="s">
        <v>328</v>
      </c>
      <c r="F82" s="83" t="s">
        <v>434</v>
      </c>
      <c r="G82" s="96" t="s">
        <v>374</v>
      </c>
      <c r="H82" s="83" t="s">
        <v>452</v>
      </c>
      <c r="I82" s="83" t="s">
        <v>330</v>
      </c>
      <c r="J82" s="83"/>
      <c r="K82" s="93">
        <v>5.87</v>
      </c>
      <c r="L82" s="96" t="s">
        <v>174</v>
      </c>
      <c r="M82" s="97">
        <v>2.3E-2</v>
      </c>
      <c r="N82" s="97">
        <v>1.8100000000000002E-2</v>
      </c>
      <c r="O82" s="93">
        <v>206363.07999999996</v>
      </c>
      <c r="P82" s="95">
        <v>105.3</v>
      </c>
      <c r="Q82" s="83"/>
      <c r="R82" s="93">
        <v>217.30030999999997</v>
      </c>
      <c r="S82" s="94">
        <v>1.4631828107168276E-4</v>
      </c>
      <c r="T82" s="94">
        <f t="shared" si="2"/>
        <v>5.7278551521052498E-4</v>
      </c>
      <c r="U82" s="94">
        <f>R82/'סכום נכסי הקרן'!$C$42</f>
        <v>5.0162124016723423E-5</v>
      </c>
    </row>
    <row r="83" spans="2:21" s="130" customFormat="1">
      <c r="B83" s="86" t="s">
        <v>502</v>
      </c>
      <c r="C83" s="83" t="s">
        <v>503</v>
      </c>
      <c r="D83" s="96" t="s">
        <v>130</v>
      </c>
      <c r="E83" s="96" t="s">
        <v>328</v>
      </c>
      <c r="F83" s="83" t="s">
        <v>434</v>
      </c>
      <c r="G83" s="96" t="s">
        <v>374</v>
      </c>
      <c r="H83" s="83" t="s">
        <v>452</v>
      </c>
      <c r="I83" s="83" t="s">
        <v>330</v>
      </c>
      <c r="J83" s="83"/>
      <c r="K83" s="93">
        <v>2.3199999999999998</v>
      </c>
      <c r="L83" s="96" t="s">
        <v>174</v>
      </c>
      <c r="M83" s="97">
        <v>5.8499999999999996E-2</v>
      </c>
      <c r="N83" s="97">
        <v>3.3999999999999998E-3</v>
      </c>
      <c r="O83" s="93">
        <v>2315068.2000000002</v>
      </c>
      <c r="P83" s="95">
        <v>125.02</v>
      </c>
      <c r="Q83" s="83"/>
      <c r="R83" s="93">
        <v>2894.2983099999997</v>
      </c>
      <c r="S83" s="94">
        <v>1.9656229299878009E-3</v>
      </c>
      <c r="T83" s="94">
        <f t="shared" si="2"/>
        <v>7.6291292390070764E-3</v>
      </c>
      <c r="U83" s="94">
        <f>R83/'סכום נכסי הקרן'!$C$42</f>
        <v>6.6812675401895655E-4</v>
      </c>
    </row>
    <row r="84" spans="2:21" s="130" customFormat="1">
      <c r="B84" s="86" t="s">
        <v>504</v>
      </c>
      <c r="C84" s="83" t="s">
        <v>505</v>
      </c>
      <c r="D84" s="96" t="s">
        <v>130</v>
      </c>
      <c r="E84" s="96" t="s">
        <v>328</v>
      </c>
      <c r="F84" s="83" t="s">
        <v>434</v>
      </c>
      <c r="G84" s="96" t="s">
        <v>374</v>
      </c>
      <c r="H84" s="83" t="s">
        <v>452</v>
      </c>
      <c r="I84" s="83" t="s">
        <v>330</v>
      </c>
      <c r="J84" s="83"/>
      <c r="K84" s="93">
        <v>7.2700000000000005</v>
      </c>
      <c r="L84" s="96" t="s">
        <v>174</v>
      </c>
      <c r="M84" s="97">
        <v>2.2499999999999999E-2</v>
      </c>
      <c r="N84" s="97">
        <v>2.41E-2</v>
      </c>
      <c r="O84" s="93">
        <v>665999.99999999988</v>
      </c>
      <c r="P84" s="95">
        <v>100.94</v>
      </c>
      <c r="Q84" s="83"/>
      <c r="R84" s="93">
        <v>672.26035999999988</v>
      </c>
      <c r="S84" s="94">
        <v>3.541931469476102E-3</v>
      </c>
      <c r="T84" s="94">
        <f t="shared" si="2"/>
        <v>1.7720223070929488E-3</v>
      </c>
      <c r="U84" s="94">
        <f>R84/'סכום נכסי הקרן'!$C$42</f>
        <v>1.5518619163427393E-4</v>
      </c>
    </row>
    <row r="85" spans="2:21" s="130" customFormat="1">
      <c r="B85" s="86" t="s">
        <v>506</v>
      </c>
      <c r="C85" s="83" t="s">
        <v>507</v>
      </c>
      <c r="D85" s="96" t="s">
        <v>130</v>
      </c>
      <c r="E85" s="96" t="s">
        <v>328</v>
      </c>
      <c r="F85" s="83" t="s">
        <v>508</v>
      </c>
      <c r="G85" s="96" t="s">
        <v>374</v>
      </c>
      <c r="H85" s="83" t="s">
        <v>452</v>
      </c>
      <c r="I85" s="83" t="s">
        <v>170</v>
      </c>
      <c r="J85" s="83"/>
      <c r="K85" s="93">
        <v>6.9</v>
      </c>
      <c r="L85" s="96" t="s">
        <v>174</v>
      </c>
      <c r="M85" s="97">
        <v>1.9599999999999999E-2</v>
      </c>
      <c r="N85" s="97">
        <v>1.8500000000000003E-2</v>
      </c>
      <c r="O85" s="93">
        <v>1654549.9999999998</v>
      </c>
      <c r="P85" s="95">
        <v>102.53</v>
      </c>
      <c r="Q85" s="83"/>
      <c r="R85" s="93">
        <v>1696.4101399999997</v>
      </c>
      <c r="S85" s="94">
        <v>2.5688076528126544E-3</v>
      </c>
      <c r="T85" s="94">
        <f t="shared" si="2"/>
        <v>4.4715958115672215E-3</v>
      </c>
      <c r="U85" s="94">
        <f>R85/'סכום נכסי הקרן'!$C$42</f>
        <v>3.9160337979226602E-4</v>
      </c>
    </row>
    <row r="86" spans="2:21" s="130" customFormat="1">
      <c r="B86" s="86" t="s">
        <v>509</v>
      </c>
      <c r="C86" s="83" t="s">
        <v>510</v>
      </c>
      <c r="D86" s="96" t="s">
        <v>130</v>
      </c>
      <c r="E86" s="96" t="s">
        <v>328</v>
      </c>
      <c r="F86" s="83" t="s">
        <v>508</v>
      </c>
      <c r="G86" s="96" t="s">
        <v>374</v>
      </c>
      <c r="H86" s="83" t="s">
        <v>452</v>
      </c>
      <c r="I86" s="83" t="s">
        <v>170</v>
      </c>
      <c r="J86" s="83"/>
      <c r="K86" s="93">
        <v>4.12</v>
      </c>
      <c r="L86" s="96" t="s">
        <v>174</v>
      </c>
      <c r="M86" s="97">
        <v>2.75E-2</v>
      </c>
      <c r="N86" s="97">
        <v>7.899999999999999E-3</v>
      </c>
      <c r="O86" s="93">
        <v>108652.15999999997</v>
      </c>
      <c r="P86" s="95">
        <v>108.86</v>
      </c>
      <c r="Q86" s="83"/>
      <c r="R86" s="93">
        <v>118.27874999999999</v>
      </c>
      <c r="S86" s="94">
        <v>2.3357215283339601E-4</v>
      </c>
      <c r="T86" s="94">
        <f t="shared" si="2"/>
        <v>3.1177293192635979E-4</v>
      </c>
      <c r="U86" s="94">
        <f>R86/'סכום נכסי הקרן'!$C$42</f>
        <v>2.7303749939625146E-5</v>
      </c>
    </row>
    <row r="87" spans="2:21" s="130" customFormat="1">
      <c r="B87" s="86" t="s">
        <v>511</v>
      </c>
      <c r="C87" s="83" t="s">
        <v>512</v>
      </c>
      <c r="D87" s="96" t="s">
        <v>130</v>
      </c>
      <c r="E87" s="96" t="s">
        <v>328</v>
      </c>
      <c r="F87" s="83" t="s">
        <v>354</v>
      </c>
      <c r="G87" s="96" t="s">
        <v>334</v>
      </c>
      <c r="H87" s="83" t="s">
        <v>452</v>
      </c>
      <c r="I87" s="83" t="s">
        <v>170</v>
      </c>
      <c r="J87" s="83"/>
      <c r="K87" s="93">
        <v>4.46</v>
      </c>
      <c r="L87" s="96" t="s">
        <v>174</v>
      </c>
      <c r="M87" s="97">
        <v>1.4199999999999999E-2</v>
      </c>
      <c r="N87" s="97">
        <v>1.4399999999999998E-2</v>
      </c>
      <c r="O87" s="93">
        <f>4150000/50000</f>
        <v>83</v>
      </c>
      <c r="P87" s="95">
        <v>5070000</v>
      </c>
      <c r="Q87" s="83"/>
      <c r="R87" s="93">
        <v>4208.1002399999988</v>
      </c>
      <c r="S87" s="94">
        <f>19581.937432171%/50000</f>
        <v>3.9163874864341997E-3</v>
      </c>
      <c r="T87" s="94">
        <f t="shared" si="2"/>
        <v>1.1092201681746029E-2</v>
      </c>
      <c r="U87" s="94">
        <f>R87/'סכום נכסי הקרן'!$C$42</f>
        <v>9.7140793822928081E-4</v>
      </c>
    </row>
    <row r="88" spans="2:21" s="130" customFormat="1">
      <c r="B88" s="86" t="s">
        <v>513</v>
      </c>
      <c r="C88" s="83" t="s">
        <v>514</v>
      </c>
      <c r="D88" s="96" t="s">
        <v>130</v>
      </c>
      <c r="E88" s="96" t="s">
        <v>328</v>
      </c>
      <c r="F88" s="83" t="s">
        <v>354</v>
      </c>
      <c r="G88" s="96" t="s">
        <v>334</v>
      </c>
      <c r="H88" s="83" t="s">
        <v>452</v>
      </c>
      <c r="I88" s="83" t="s">
        <v>170</v>
      </c>
      <c r="J88" s="83"/>
      <c r="K88" s="93">
        <v>5.0699999999999994</v>
      </c>
      <c r="L88" s="96" t="s">
        <v>174</v>
      </c>
      <c r="M88" s="97">
        <v>1.5900000000000001E-2</v>
      </c>
      <c r="N88" s="97">
        <v>1.5599999999999996E-2</v>
      </c>
      <c r="O88" s="93">
        <f>2600000/50000</f>
        <v>52</v>
      </c>
      <c r="P88" s="95">
        <v>5039000</v>
      </c>
      <c r="Q88" s="83"/>
      <c r="R88" s="93">
        <v>2620.2799199999999</v>
      </c>
      <c r="S88" s="94">
        <f>17368.0694722779%/50000</f>
        <v>3.4736138944555803E-3</v>
      </c>
      <c r="T88" s="94">
        <f t="shared" si="2"/>
        <v>6.9068395897502093E-3</v>
      </c>
      <c r="U88" s="94">
        <f>R88/'סכום נכסי הקרן'!$C$42</f>
        <v>6.0487169256946824E-4</v>
      </c>
    </row>
    <row r="89" spans="2:21" s="130" customFormat="1">
      <c r="B89" s="86" t="s">
        <v>515</v>
      </c>
      <c r="C89" s="83" t="s">
        <v>516</v>
      </c>
      <c r="D89" s="96" t="s">
        <v>130</v>
      </c>
      <c r="E89" s="96" t="s">
        <v>328</v>
      </c>
      <c r="F89" s="83" t="s">
        <v>517</v>
      </c>
      <c r="G89" s="96" t="s">
        <v>518</v>
      </c>
      <c r="H89" s="83" t="s">
        <v>452</v>
      </c>
      <c r="I89" s="83" t="s">
        <v>330</v>
      </c>
      <c r="J89" s="83"/>
      <c r="K89" s="93">
        <v>4.9399999999999995</v>
      </c>
      <c r="L89" s="96" t="s">
        <v>174</v>
      </c>
      <c r="M89" s="97">
        <v>1.9400000000000001E-2</v>
      </c>
      <c r="N89" s="97">
        <v>8.8999999999999999E-3</v>
      </c>
      <c r="O89" s="93">
        <v>923058.22999999986</v>
      </c>
      <c r="P89" s="95">
        <v>106.94</v>
      </c>
      <c r="Q89" s="83"/>
      <c r="R89" s="93">
        <v>987.11836999999991</v>
      </c>
      <c r="S89" s="94">
        <v>1.3934824605275399E-3</v>
      </c>
      <c r="T89" s="94">
        <f t="shared" si="2"/>
        <v>2.6019617925727928E-3</v>
      </c>
      <c r="U89" s="94">
        <f>R89/'סכום נכסי הקרן'!$C$42</f>
        <v>2.278687687796022E-4</v>
      </c>
    </row>
    <row r="90" spans="2:21" s="130" customFormat="1">
      <c r="B90" s="86" t="s">
        <v>519</v>
      </c>
      <c r="C90" s="83" t="s">
        <v>520</v>
      </c>
      <c r="D90" s="96" t="s">
        <v>130</v>
      </c>
      <c r="E90" s="96" t="s">
        <v>328</v>
      </c>
      <c r="F90" s="83" t="s">
        <v>517</v>
      </c>
      <c r="G90" s="96" t="s">
        <v>518</v>
      </c>
      <c r="H90" s="83" t="s">
        <v>452</v>
      </c>
      <c r="I90" s="83" t="s">
        <v>330</v>
      </c>
      <c r="J90" s="83"/>
      <c r="K90" s="93">
        <v>6.84</v>
      </c>
      <c r="L90" s="96" t="s">
        <v>174</v>
      </c>
      <c r="M90" s="97">
        <v>1.23E-2</v>
      </c>
      <c r="N90" s="97">
        <v>1.3999999999999999E-2</v>
      </c>
      <c r="O90" s="93">
        <v>2050720.9999999998</v>
      </c>
      <c r="P90" s="95">
        <v>100.07</v>
      </c>
      <c r="Q90" s="83"/>
      <c r="R90" s="93">
        <v>2052.1565099999998</v>
      </c>
      <c r="S90" s="94">
        <v>1.9354074865442093E-3</v>
      </c>
      <c r="T90" s="94">
        <f t="shared" si="2"/>
        <v>5.4093136078498128E-3</v>
      </c>
      <c r="U90" s="94">
        <f>R90/'סכום נכסי הקרן'!$C$42</f>
        <v>4.7372472389177136E-4</v>
      </c>
    </row>
    <row r="91" spans="2:21" s="130" customFormat="1">
      <c r="B91" s="86" t="s">
        <v>521</v>
      </c>
      <c r="C91" s="83" t="s">
        <v>522</v>
      </c>
      <c r="D91" s="96" t="s">
        <v>130</v>
      </c>
      <c r="E91" s="96" t="s">
        <v>328</v>
      </c>
      <c r="F91" s="83" t="s">
        <v>523</v>
      </c>
      <c r="G91" s="96" t="s">
        <v>475</v>
      </c>
      <c r="H91" s="83" t="s">
        <v>452</v>
      </c>
      <c r="I91" s="83" t="s">
        <v>170</v>
      </c>
      <c r="J91" s="83"/>
      <c r="K91" s="93">
        <v>1</v>
      </c>
      <c r="L91" s="96" t="s">
        <v>174</v>
      </c>
      <c r="M91" s="97">
        <v>3.6000000000000004E-2</v>
      </c>
      <c r="N91" s="97">
        <v>-9.7999999999999997E-3</v>
      </c>
      <c r="O91" s="93">
        <v>399999.99999999994</v>
      </c>
      <c r="P91" s="95">
        <v>111.75</v>
      </c>
      <c r="Q91" s="83"/>
      <c r="R91" s="93">
        <v>447.00000999999997</v>
      </c>
      <c r="S91" s="94">
        <v>9.6685617047607985E-4</v>
      </c>
      <c r="T91" s="94">
        <f t="shared" si="2"/>
        <v>1.178254789544294E-3</v>
      </c>
      <c r="U91" s="94">
        <f>R91/'סכום נכסי הקרן'!$C$42</f>
        <v>1.0318655291884587E-4</v>
      </c>
    </row>
    <row r="92" spans="2:21" s="130" customFormat="1">
      <c r="B92" s="86" t="s">
        <v>524</v>
      </c>
      <c r="C92" s="83" t="s">
        <v>525</v>
      </c>
      <c r="D92" s="96" t="s">
        <v>130</v>
      </c>
      <c r="E92" s="96" t="s">
        <v>328</v>
      </c>
      <c r="F92" s="83" t="s">
        <v>523</v>
      </c>
      <c r="G92" s="96" t="s">
        <v>475</v>
      </c>
      <c r="H92" s="83" t="s">
        <v>452</v>
      </c>
      <c r="I92" s="83" t="s">
        <v>170</v>
      </c>
      <c r="J92" s="83"/>
      <c r="K92" s="93">
        <v>7.410000000000001</v>
      </c>
      <c r="L92" s="96" t="s">
        <v>174</v>
      </c>
      <c r="M92" s="97">
        <v>2.2499999999999999E-2</v>
      </c>
      <c r="N92" s="97">
        <v>1.4700000000000005E-2</v>
      </c>
      <c r="O92" s="93">
        <v>1035898.9999999999</v>
      </c>
      <c r="P92" s="95">
        <v>108.5</v>
      </c>
      <c r="Q92" s="83"/>
      <c r="R92" s="93">
        <v>1123.9503799999998</v>
      </c>
      <c r="S92" s="94">
        <v>2.532041421441371E-3</v>
      </c>
      <c r="T92" s="94">
        <f t="shared" si="2"/>
        <v>2.9626395723014167E-3</v>
      </c>
      <c r="U92" s="94">
        <f>R92/'סכום נכסי הקרן'!$C$42</f>
        <v>2.5945539769457032E-4</v>
      </c>
    </row>
    <row r="93" spans="2:21" s="130" customFormat="1">
      <c r="B93" s="86" t="s">
        <v>526</v>
      </c>
      <c r="C93" s="83" t="s">
        <v>527</v>
      </c>
      <c r="D93" s="96" t="s">
        <v>130</v>
      </c>
      <c r="E93" s="96" t="s">
        <v>328</v>
      </c>
      <c r="F93" s="83" t="s">
        <v>361</v>
      </c>
      <c r="G93" s="96" t="s">
        <v>334</v>
      </c>
      <c r="H93" s="83" t="s">
        <v>528</v>
      </c>
      <c r="I93" s="83" t="s">
        <v>170</v>
      </c>
      <c r="J93" s="83"/>
      <c r="K93" s="93">
        <v>2.67</v>
      </c>
      <c r="L93" s="96" t="s">
        <v>174</v>
      </c>
      <c r="M93" s="97">
        <v>2.7999999999999997E-2</v>
      </c>
      <c r="N93" s="97">
        <v>1.0200000000000001E-2</v>
      </c>
      <c r="O93" s="93">
        <f>1950000/50000</f>
        <v>39</v>
      </c>
      <c r="P93" s="95">
        <v>5355000</v>
      </c>
      <c r="Q93" s="83"/>
      <c r="R93" s="93">
        <v>2088.4500399999997</v>
      </c>
      <c r="S93" s="94">
        <f>11025.0466444281%/50000</f>
        <v>2.2050093288856197E-3</v>
      </c>
      <c r="T93" s="94">
        <f t="shared" si="2"/>
        <v>5.5049803295395272E-3</v>
      </c>
      <c r="U93" s="94">
        <f>R93/'סכום נכסי הקרן'!$C$42</f>
        <v>4.8210280928366367E-4</v>
      </c>
    </row>
    <row r="94" spans="2:21" s="130" customFormat="1">
      <c r="B94" s="86" t="s">
        <v>529</v>
      </c>
      <c r="C94" s="83" t="s">
        <v>530</v>
      </c>
      <c r="D94" s="96" t="s">
        <v>130</v>
      </c>
      <c r="E94" s="96" t="s">
        <v>328</v>
      </c>
      <c r="F94" s="83" t="s">
        <v>361</v>
      </c>
      <c r="G94" s="96" t="s">
        <v>334</v>
      </c>
      <c r="H94" s="83" t="s">
        <v>528</v>
      </c>
      <c r="I94" s="83" t="s">
        <v>170</v>
      </c>
      <c r="J94" s="83"/>
      <c r="K94" s="93">
        <v>3.9299999999999997</v>
      </c>
      <c r="L94" s="96" t="s">
        <v>174</v>
      </c>
      <c r="M94" s="97">
        <v>1.49E-2</v>
      </c>
      <c r="N94" s="97">
        <v>1.34E-2</v>
      </c>
      <c r="O94" s="93">
        <f>350000/50000</f>
        <v>7</v>
      </c>
      <c r="P94" s="95">
        <v>5089000</v>
      </c>
      <c r="Q94" s="93">
        <v>5.3352899999999988</v>
      </c>
      <c r="R94" s="93">
        <v>361.56528999999995</v>
      </c>
      <c r="S94" s="94">
        <f>5787.03703703704%/50000</f>
        <v>1.157407407407408E-3</v>
      </c>
      <c r="T94" s="94">
        <f t="shared" si="2"/>
        <v>9.5305598466423206E-4</v>
      </c>
      <c r="U94" s="94">
        <f>R94/'סכום נכסי הקרן'!$C$42</f>
        <v>8.3464597529210003E-5</v>
      </c>
    </row>
    <row r="95" spans="2:21" s="130" customFormat="1">
      <c r="B95" s="86" t="s">
        <v>531</v>
      </c>
      <c r="C95" s="83" t="s">
        <v>532</v>
      </c>
      <c r="D95" s="96" t="s">
        <v>130</v>
      </c>
      <c r="E95" s="96" t="s">
        <v>328</v>
      </c>
      <c r="F95" s="83" t="s">
        <v>361</v>
      </c>
      <c r="G95" s="96" t="s">
        <v>334</v>
      </c>
      <c r="H95" s="83" t="s">
        <v>528</v>
      </c>
      <c r="I95" s="83" t="s">
        <v>170</v>
      </c>
      <c r="J95" s="83"/>
      <c r="K95" s="93">
        <v>5.48</v>
      </c>
      <c r="L95" s="96" t="s">
        <v>174</v>
      </c>
      <c r="M95" s="97">
        <v>2.2000000000000002E-2</v>
      </c>
      <c r="N95" s="97">
        <v>1.6700000000000003E-2</v>
      </c>
      <c r="O95" s="93">
        <f>650000/50000</f>
        <v>13</v>
      </c>
      <c r="P95" s="95">
        <v>5177777</v>
      </c>
      <c r="Q95" s="83"/>
      <c r="R95" s="93">
        <v>673.1109899999999</v>
      </c>
      <c r="S95" s="94">
        <f>12912.1970599921%/50000</f>
        <v>2.5824394119984204E-3</v>
      </c>
      <c r="T95" s="94">
        <f t="shared" si="2"/>
        <v>1.7742644969122065E-3</v>
      </c>
      <c r="U95" s="94">
        <f>R95/'סכום נכסי הקרן'!$C$42</f>
        <v>1.5538255310081921E-4</v>
      </c>
    </row>
    <row r="96" spans="2:21" s="130" customFormat="1">
      <c r="B96" s="86" t="s">
        <v>533</v>
      </c>
      <c r="C96" s="83" t="s">
        <v>534</v>
      </c>
      <c r="D96" s="96" t="s">
        <v>130</v>
      </c>
      <c r="E96" s="96" t="s">
        <v>328</v>
      </c>
      <c r="F96" s="83" t="s">
        <v>535</v>
      </c>
      <c r="G96" s="96" t="s">
        <v>334</v>
      </c>
      <c r="H96" s="83" t="s">
        <v>528</v>
      </c>
      <c r="I96" s="83" t="s">
        <v>330</v>
      </c>
      <c r="J96" s="83"/>
      <c r="K96" s="93">
        <v>1.7400000000000002</v>
      </c>
      <c r="L96" s="96" t="s">
        <v>174</v>
      </c>
      <c r="M96" s="97">
        <v>0.02</v>
      </c>
      <c r="N96" s="97">
        <v>-5.9999999999999995E-4</v>
      </c>
      <c r="O96" s="93">
        <v>277500.79999999999</v>
      </c>
      <c r="P96" s="95">
        <v>107.21</v>
      </c>
      <c r="Q96" s="83"/>
      <c r="R96" s="93">
        <v>297.50861999999995</v>
      </c>
      <c r="S96" s="94">
        <v>4.8771489271357807E-4</v>
      </c>
      <c r="T96" s="94">
        <f t="shared" si="2"/>
        <v>7.8420793871059036E-4</v>
      </c>
      <c r="U96" s="94">
        <f>R96/'סכום נכסי הקרן'!$C$42</f>
        <v>6.8677602404176231E-5</v>
      </c>
    </row>
    <row r="97" spans="2:21" s="130" customFormat="1">
      <c r="B97" s="86" t="s">
        <v>536</v>
      </c>
      <c r="C97" s="83" t="s">
        <v>537</v>
      </c>
      <c r="D97" s="96" t="s">
        <v>130</v>
      </c>
      <c r="E97" s="96" t="s">
        <v>328</v>
      </c>
      <c r="F97" s="83" t="s">
        <v>492</v>
      </c>
      <c r="G97" s="96" t="s">
        <v>374</v>
      </c>
      <c r="H97" s="83" t="s">
        <v>528</v>
      </c>
      <c r="I97" s="83" t="s">
        <v>330</v>
      </c>
      <c r="J97" s="83"/>
      <c r="K97" s="93">
        <v>7.0600000000000005</v>
      </c>
      <c r="L97" s="96" t="s">
        <v>174</v>
      </c>
      <c r="M97" s="97">
        <v>2.81E-2</v>
      </c>
      <c r="N97" s="97">
        <v>2.5100000000000001E-2</v>
      </c>
      <c r="O97" s="93">
        <v>17972.999999999996</v>
      </c>
      <c r="P97" s="95">
        <v>104.36</v>
      </c>
      <c r="Q97" s="83"/>
      <c r="R97" s="93">
        <v>18.756619999999995</v>
      </c>
      <c r="S97" s="94">
        <v>3.4331001048668531E-5</v>
      </c>
      <c r="T97" s="94">
        <f t="shared" si="2"/>
        <v>4.9440887821596E-5</v>
      </c>
      <c r="U97" s="94">
        <f>R97/'סכום נכסי הקרן'!$C$42</f>
        <v>4.3298230848108535E-6</v>
      </c>
    </row>
    <row r="98" spans="2:21" s="130" customFormat="1">
      <c r="B98" s="86" t="s">
        <v>538</v>
      </c>
      <c r="C98" s="83" t="s">
        <v>539</v>
      </c>
      <c r="D98" s="96" t="s">
        <v>130</v>
      </c>
      <c r="E98" s="96" t="s">
        <v>328</v>
      </c>
      <c r="F98" s="83" t="s">
        <v>492</v>
      </c>
      <c r="G98" s="96" t="s">
        <v>374</v>
      </c>
      <c r="H98" s="83" t="s">
        <v>528</v>
      </c>
      <c r="I98" s="83" t="s">
        <v>330</v>
      </c>
      <c r="J98" s="83"/>
      <c r="K98" s="93">
        <v>5.19</v>
      </c>
      <c r="L98" s="96" t="s">
        <v>174</v>
      </c>
      <c r="M98" s="97">
        <v>3.7000000000000005E-2</v>
      </c>
      <c r="N98" s="97">
        <v>1.6799999999999999E-2</v>
      </c>
      <c r="O98" s="93">
        <v>662159.29999999993</v>
      </c>
      <c r="P98" s="95">
        <v>112.06</v>
      </c>
      <c r="Q98" s="83"/>
      <c r="R98" s="93">
        <v>742.01572999999985</v>
      </c>
      <c r="S98" s="94">
        <v>9.7854747127355487E-4</v>
      </c>
      <c r="T98" s="94">
        <f t="shared" si="2"/>
        <v>1.9558916515230178E-3</v>
      </c>
      <c r="U98" s="94">
        <f>R98/'סכום נכסי הקרן'!$C$42</f>
        <v>1.7128868831627327E-4</v>
      </c>
    </row>
    <row r="99" spans="2:21" s="130" customFormat="1">
      <c r="B99" s="86" t="s">
        <v>540</v>
      </c>
      <c r="C99" s="83" t="s">
        <v>541</v>
      </c>
      <c r="D99" s="96" t="s">
        <v>130</v>
      </c>
      <c r="E99" s="96" t="s">
        <v>328</v>
      </c>
      <c r="F99" s="83" t="s">
        <v>339</v>
      </c>
      <c r="G99" s="96" t="s">
        <v>334</v>
      </c>
      <c r="H99" s="83" t="s">
        <v>528</v>
      </c>
      <c r="I99" s="83" t="s">
        <v>330</v>
      </c>
      <c r="J99" s="83"/>
      <c r="K99" s="93">
        <v>3.0700000000000003</v>
      </c>
      <c r="L99" s="96" t="s">
        <v>174</v>
      </c>
      <c r="M99" s="97">
        <v>4.4999999999999998E-2</v>
      </c>
      <c r="N99" s="97">
        <v>6.7000000000000028E-3</v>
      </c>
      <c r="O99" s="93">
        <v>3116875.9999999995</v>
      </c>
      <c r="P99" s="95">
        <v>135.66999999999999</v>
      </c>
      <c r="Q99" s="93">
        <v>42.362259999999999</v>
      </c>
      <c r="R99" s="93">
        <v>4271.0278899999985</v>
      </c>
      <c r="S99" s="94">
        <v>1.8313188883924262E-3</v>
      </c>
      <c r="T99" s="94">
        <f t="shared" si="2"/>
        <v>1.1258073725031367E-2</v>
      </c>
      <c r="U99" s="94">
        <f>R99/'סכום נכסי הקרן'!$C$42</f>
        <v>9.859343076733969E-4</v>
      </c>
    </row>
    <row r="100" spans="2:21" s="130" customFormat="1">
      <c r="B100" s="86" t="s">
        <v>542</v>
      </c>
      <c r="C100" s="83" t="s">
        <v>543</v>
      </c>
      <c r="D100" s="96" t="s">
        <v>130</v>
      </c>
      <c r="E100" s="96" t="s">
        <v>328</v>
      </c>
      <c r="F100" s="83" t="s">
        <v>544</v>
      </c>
      <c r="G100" s="96" t="s">
        <v>397</v>
      </c>
      <c r="H100" s="83" t="s">
        <v>528</v>
      </c>
      <c r="I100" s="83" t="s">
        <v>330</v>
      </c>
      <c r="J100" s="83"/>
      <c r="K100" s="93">
        <v>3.35</v>
      </c>
      <c r="L100" s="96" t="s">
        <v>174</v>
      </c>
      <c r="M100" s="97">
        <v>1.9799999999999998E-2</v>
      </c>
      <c r="N100" s="97">
        <v>5.4999999999999997E-3</v>
      </c>
      <c r="O100" s="93">
        <v>993433.75999999989</v>
      </c>
      <c r="P100" s="95">
        <v>105.63</v>
      </c>
      <c r="Q100" s="83"/>
      <c r="R100" s="93">
        <v>1049.3640799999998</v>
      </c>
      <c r="S100" s="94">
        <v>1.1887887973001897E-3</v>
      </c>
      <c r="T100" s="94">
        <f t="shared" si="2"/>
        <v>2.7660362988263499E-3</v>
      </c>
      <c r="U100" s="94">
        <f>R100/'סכום נכסי הקרן'!$C$42</f>
        <v>2.4223771756080273E-4</v>
      </c>
    </row>
    <row r="101" spans="2:21" s="130" customFormat="1">
      <c r="B101" s="86" t="s">
        <v>545</v>
      </c>
      <c r="C101" s="83" t="s">
        <v>546</v>
      </c>
      <c r="D101" s="96" t="s">
        <v>130</v>
      </c>
      <c r="E101" s="96" t="s">
        <v>328</v>
      </c>
      <c r="F101" s="83" t="s">
        <v>523</v>
      </c>
      <c r="G101" s="96" t="s">
        <v>475</v>
      </c>
      <c r="H101" s="83" t="s">
        <v>528</v>
      </c>
      <c r="I101" s="83" t="s">
        <v>330</v>
      </c>
      <c r="J101" s="83"/>
      <c r="K101" s="93">
        <v>0.49</v>
      </c>
      <c r="L101" s="96" t="s">
        <v>174</v>
      </c>
      <c r="M101" s="97">
        <v>4.4999999999999998E-2</v>
      </c>
      <c r="N101" s="97">
        <v>6.1000000000000013E-3</v>
      </c>
      <c r="O101" s="93">
        <v>60411.999999999993</v>
      </c>
      <c r="P101" s="95">
        <v>126.67</v>
      </c>
      <c r="Q101" s="83"/>
      <c r="R101" s="93">
        <v>76.523879999999991</v>
      </c>
      <c r="S101" s="94">
        <v>1.1580704428570869E-3</v>
      </c>
      <c r="T101" s="94">
        <f t="shared" si="2"/>
        <v>2.0171057294721939E-4</v>
      </c>
      <c r="U101" s="94">
        <f>R101/'סכום נכסי הקרן'!$C$42</f>
        <v>1.7664955741668576E-5</v>
      </c>
    </row>
    <row r="102" spans="2:21" s="130" customFormat="1">
      <c r="B102" s="86" t="s">
        <v>547</v>
      </c>
      <c r="C102" s="83" t="s">
        <v>548</v>
      </c>
      <c r="D102" s="96" t="s">
        <v>130</v>
      </c>
      <c r="E102" s="96" t="s">
        <v>328</v>
      </c>
      <c r="F102" s="83" t="s">
        <v>549</v>
      </c>
      <c r="G102" s="96" t="s">
        <v>374</v>
      </c>
      <c r="H102" s="83" t="s">
        <v>528</v>
      </c>
      <c r="I102" s="83" t="s">
        <v>170</v>
      </c>
      <c r="J102" s="83"/>
      <c r="K102" s="93">
        <v>1.23</v>
      </c>
      <c r="L102" s="96" t="s">
        <v>174</v>
      </c>
      <c r="M102" s="97">
        <v>4.4999999999999998E-2</v>
      </c>
      <c r="N102" s="97">
        <v>-3.9999999999999996E-4</v>
      </c>
      <c r="O102" s="93">
        <v>374999.99999999994</v>
      </c>
      <c r="P102" s="95">
        <v>115.48</v>
      </c>
      <c r="Q102" s="83"/>
      <c r="R102" s="93">
        <v>433.04999999999995</v>
      </c>
      <c r="S102" s="94">
        <v>1.0791366906474818E-3</v>
      </c>
      <c r="T102" s="94">
        <f t="shared" si="2"/>
        <v>1.1414837252736447E-3</v>
      </c>
      <c r="U102" s="94">
        <f>R102/'סכום נכסי הקרן'!$C$42</f>
        <v>9.996629919875438E-5</v>
      </c>
    </row>
    <row r="103" spans="2:21" s="130" customFormat="1">
      <c r="B103" s="86" t="s">
        <v>550</v>
      </c>
      <c r="C103" s="83" t="s">
        <v>551</v>
      </c>
      <c r="D103" s="96" t="s">
        <v>130</v>
      </c>
      <c r="E103" s="96" t="s">
        <v>328</v>
      </c>
      <c r="F103" s="83" t="s">
        <v>549</v>
      </c>
      <c r="G103" s="96" t="s">
        <v>374</v>
      </c>
      <c r="H103" s="83" t="s">
        <v>528</v>
      </c>
      <c r="I103" s="83" t="s">
        <v>170</v>
      </c>
      <c r="J103" s="83"/>
      <c r="K103" s="93">
        <v>5.42</v>
      </c>
      <c r="L103" s="96" t="s">
        <v>174</v>
      </c>
      <c r="M103" s="97">
        <v>1.6E-2</v>
      </c>
      <c r="N103" s="97">
        <v>1.1199999999999998E-2</v>
      </c>
      <c r="O103" s="93">
        <v>371417.8899999999</v>
      </c>
      <c r="P103" s="95">
        <v>104.12</v>
      </c>
      <c r="Q103" s="83"/>
      <c r="R103" s="93">
        <v>386.72031999999996</v>
      </c>
      <c r="S103" s="94">
        <v>2.7390694802600507E-3</v>
      </c>
      <c r="T103" s="94">
        <f t="shared" si="2"/>
        <v>1.0193625482337282E-3</v>
      </c>
      <c r="U103" s="94">
        <f>R103/'סכום נכסי הקרן'!$C$42</f>
        <v>8.9271444903262986E-5</v>
      </c>
    </row>
    <row r="104" spans="2:21" s="130" customFormat="1">
      <c r="B104" s="86" t="s">
        <v>552</v>
      </c>
      <c r="C104" s="83" t="s">
        <v>553</v>
      </c>
      <c r="D104" s="96" t="s">
        <v>130</v>
      </c>
      <c r="E104" s="96" t="s">
        <v>328</v>
      </c>
      <c r="F104" s="83" t="s">
        <v>554</v>
      </c>
      <c r="G104" s="96" t="s">
        <v>374</v>
      </c>
      <c r="H104" s="83" t="s">
        <v>555</v>
      </c>
      <c r="I104" s="83" t="s">
        <v>330</v>
      </c>
      <c r="J104" s="83"/>
      <c r="K104" s="93">
        <v>2.1</v>
      </c>
      <c r="L104" s="96" t="s">
        <v>174</v>
      </c>
      <c r="M104" s="97">
        <v>4.5999999999999999E-2</v>
      </c>
      <c r="N104" s="97">
        <v>4.7999999999999996E-3</v>
      </c>
      <c r="O104" s="93">
        <v>0.62999999999999989</v>
      </c>
      <c r="P104" s="95">
        <v>112.06</v>
      </c>
      <c r="Q104" s="83"/>
      <c r="R104" s="93">
        <v>7.099999999999998E-4</v>
      </c>
      <c r="S104" s="94">
        <v>1.7843129324622258E-9</v>
      </c>
      <c r="T104" s="94">
        <f t="shared" si="2"/>
        <v>1.8715008542761522E-9</v>
      </c>
      <c r="U104" s="94">
        <f>R104/'סכום נכסי הקרן'!$C$42</f>
        <v>1.6389810052214663E-10</v>
      </c>
    </row>
    <row r="105" spans="2:21" s="130" customFormat="1">
      <c r="B105" s="86" t="s">
        <v>556</v>
      </c>
      <c r="C105" s="83" t="s">
        <v>557</v>
      </c>
      <c r="D105" s="96" t="s">
        <v>130</v>
      </c>
      <c r="E105" s="96" t="s">
        <v>328</v>
      </c>
      <c r="F105" s="83" t="s">
        <v>558</v>
      </c>
      <c r="G105" s="96" t="s">
        <v>374</v>
      </c>
      <c r="H105" s="83" t="s">
        <v>555</v>
      </c>
      <c r="I105" s="83" t="s">
        <v>170</v>
      </c>
      <c r="J105" s="83"/>
      <c r="K105" s="93">
        <v>7.15</v>
      </c>
      <c r="L105" s="96" t="s">
        <v>174</v>
      </c>
      <c r="M105" s="97">
        <v>1.9E-2</v>
      </c>
      <c r="N105" s="97">
        <v>2.5900000000000003E-2</v>
      </c>
      <c r="O105" s="93">
        <v>1242256.9999999998</v>
      </c>
      <c r="P105" s="95">
        <v>96.48</v>
      </c>
      <c r="Q105" s="83"/>
      <c r="R105" s="93">
        <v>1198.5295099999998</v>
      </c>
      <c r="S105" s="94">
        <v>4.7133745636667159E-3</v>
      </c>
      <c r="T105" s="94">
        <f t="shared" si="2"/>
        <v>3.159223946253772E-3</v>
      </c>
      <c r="U105" s="94">
        <f>R105/'סכום נכסי הקרן'!$C$42</f>
        <v>2.7667142268836503E-4</v>
      </c>
    </row>
    <row r="106" spans="2:21" s="130" customFormat="1">
      <c r="B106" s="86" t="s">
        <v>559</v>
      </c>
      <c r="C106" s="83" t="s">
        <v>560</v>
      </c>
      <c r="D106" s="96" t="s">
        <v>130</v>
      </c>
      <c r="E106" s="96" t="s">
        <v>328</v>
      </c>
      <c r="F106" s="83" t="s">
        <v>412</v>
      </c>
      <c r="G106" s="96" t="s">
        <v>334</v>
      </c>
      <c r="H106" s="83" t="s">
        <v>555</v>
      </c>
      <c r="I106" s="83" t="s">
        <v>330</v>
      </c>
      <c r="J106" s="83"/>
      <c r="K106" s="93">
        <v>3.0499999999999994</v>
      </c>
      <c r="L106" s="96" t="s">
        <v>174</v>
      </c>
      <c r="M106" s="97">
        <v>5.0999999999999997E-2</v>
      </c>
      <c r="N106" s="97">
        <v>5.5999999999999982E-3</v>
      </c>
      <c r="O106" s="93">
        <v>513058.99999999994</v>
      </c>
      <c r="P106" s="95">
        <v>138.74</v>
      </c>
      <c r="Q106" s="93">
        <v>7.918219999999998</v>
      </c>
      <c r="R106" s="93">
        <v>719.73631</v>
      </c>
      <c r="S106" s="94">
        <v>4.4721063736775853E-4</v>
      </c>
      <c r="T106" s="94">
        <f t="shared" si="2"/>
        <v>1.8971649563641771E-3</v>
      </c>
      <c r="U106" s="94">
        <f>R106/'סכום נכסי הקרן'!$C$42</f>
        <v>1.6614565364199847E-4</v>
      </c>
    </row>
    <row r="107" spans="2:21" s="130" customFormat="1">
      <c r="B107" s="86" t="s">
        <v>561</v>
      </c>
      <c r="C107" s="83" t="s">
        <v>562</v>
      </c>
      <c r="D107" s="96" t="s">
        <v>130</v>
      </c>
      <c r="E107" s="96" t="s">
        <v>328</v>
      </c>
      <c r="F107" s="83" t="s">
        <v>563</v>
      </c>
      <c r="G107" s="96" t="s">
        <v>374</v>
      </c>
      <c r="H107" s="83" t="s">
        <v>555</v>
      </c>
      <c r="I107" s="83" t="s">
        <v>170</v>
      </c>
      <c r="J107" s="83"/>
      <c r="K107" s="93">
        <v>7.0299999999999994</v>
      </c>
      <c r="L107" s="96" t="s">
        <v>174</v>
      </c>
      <c r="M107" s="97">
        <v>2.6000000000000002E-2</v>
      </c>
      <c r="N107" s="97">
        <v>2.4099999999999996E-2</v>
      </c>
      <c r="O107" s="93">
        <v>1743999.9999999998</v>
      </c>
      <c r="P107" s="95">
        <v>102.8</v>
      </c>
      <c r="Q107" s="83"/>
      <c r="R107" s="93">
        <v>1792.8319799999997</v>
      </c>
      <c r="S107" s="94">
        <v>2.8459065615769972E-3</v>
      </c>
      <c r="T107" s="94">
        <f t="shared" si="2"/>
        <v>4.7257557494980356E-3</v>
      </c>
      <c r="U107" s="94">
        <f>R107/'סכום נכסי הקרן'!$C$42</f>
        <v>4.1386162827797073E-4</v>
      </c>
    </row>
    <row r="108" spans="2:21" s="130" customFormat="1">
      <c r="B108" s="86" t="s">
        <v>564</v>
      </c>
      <c r="C108" s="83" t="s">
        <v>565</v>
      </c>
      <c r="D108" s="96" t="s">
        <v>130</v>
      </c>
      <c r="E108" s="96" t="s">
        <v>328</v>
      </c>
      <c r="F108" s="83" t="s">
        <v>495</v>
      </c>
      <c r="G108" s="96" t="s">
        <v>374</v>
      </c>
      <c r="H108" s="83" t="s">
        <v>555</v>
      </c>
      <c r="I108" s="83" t="s">
        <v>330</v>
      </c>
      <c r="J108" s="83"/>
      <c r="K108" s="93">
        <v>4.88</v>
      </c>
      <c r="L108" s="96" t="s">
        <v>174</v>
      </c>
      <c r="M108" s="97">
        <v>2.0499999999999997E-2</v>
      </c>
      <c r="N108" s="97">
        <v>1.54E-2</v>
      </c>
      <c r="O108" s="93">
        <v>83610.999999999985</v>
      </c>
      <c r="P108" s="95">
        <v>104.55</v>
      </c>
      <c r="Q108" s="83"/>
      <c r="R108" s="93">
        <v>87.415309999999977</v>
      </c>
      <c r="S108" s="94">
        <v>1.791686041901937E-4</v>
      </c>
      <c r="T108" s="94">
        <f t="shared" si="2"/>
        <v>2.3041947512931642E-4</v>
      </c>
      <c r="U108" s="94">
        <f>R108/'סכום נכסי הקרן'!$C$42</f>
        <v>2.0179159528950154E-5</v>
      </c>
    </row>
    <row r="109" spans="2:21" s="130" customFormat="1">
      <c r="B109" s="86" t="s">
        <v>566</v>
      </c>
      <c r="C109" s="83" t="s">
        <v>567</v>
      </c>
      <c r="D109" s="96" t="s">
        <v>130</v>
      </c>
      <c r="E109" s="96" t="s">
        <v>328</v>
      </c>
      <c r="F109" s="83" t="s">
        <v>568</v>
      </c>
      <c r="G109" s="96" t="s">
        <v>374</v>
      </c>
      <c r="H109" s="83" t="s">
        <v>569</v>
      </c>
      <c r="I109" s="83" t="s">
        <v>170</v>
      </c>
      <c r="J109" s="83"/>
      <c r="K109" s="93">
        <v>0.74999999999999989</v>
      </c>
      <c r="L109" s="96" t="s">
        <v>174</v>
      </c>
      <c r="M109" s="97">
        <v>5.5999999999999994E-2</v>
      </c>
      <c r="N109" s="97">
        <v>7.4999999999999989E-3</v>
      </c>
      <c r="O109" s="93">
        <v>91217.999999999985</v>
      </c>
      <c r="P109" s="95">
        <v>111.42</v>
      </c>
      <c r="Q109" s="83"/>
      <c r="R109" s="93">
        <v>101.63510000000001</v>
      </c>
      <c r="S109" s="94">
        <v>7.2043027737410739E-4</v>
      </c>
      <c r="T109" s="94">
        <f t="shared" si="2"/>
        <v>2.679016570062566E-4</v>
      </c>
      <c r="U109" s="94">
        <f>R109/'סכום נכסי הקרן'!$C$42</f>
        <v>2.3461689910392156E-5</v>
      </c>
    </row>
    <row r="110" spans="2:21" s="130" customFormat="1">
      <c r="B110" s="86" t="s">
        <v>570</v>
      </c>
      <c r="C110" s="83" t="s">
        <v>571</v>
      </c>
      <c r="D110" s="96" t="s">
        <v>130</v>
      </c>
      <c r="E110" s="96" t="s">
        <v>328</v>
      </c>
      <c r="F110" s="83" t="s">
        <v>572</v>
      </c>
      <c r="G110" s="96" t="s">
        <v>374</v>
      </c>
      <c r="H110" s="83" t="s">
        <v>569</v>
      </c>
      <c r="I110" s="83" t="s">
        <v>330</v>
      </c>
      <c r="J110" s="83"/>
      <c r="K110" s="93">
        <v>2.44</v>
      </c>
      <c r="L110" s="96" t="s">
        <v>174</v>
      </c>
      <c r="M110" s="97">
        <v>2.5000000000000001E-2</v>
      </c>
      <c r="N110" s="97">
        <v>4.370000000000001E-2</v>
      </c>
      <c r="O110" s="93">
        <v>520526.1399999999</v>
      </c>
      <c r="P110" s="95">
        <v>97.15</v>
      </c>
      <c r="Q110" s="83"/>
      <c r="R110" s="93">
        <v>505.69110999999992</v>
      </c>
      <c r="S110" s="94">
        <v>1.0691166344181414E-3</v>
      </c>
      <c r="T110" s="94">
        <f t="shared" si="2"/>
        <v>1.3329596399505009E-3</v>
      </c>
      <c r="U110" s="94">
        <f>R110/'סכום נכסי הקרן'!$C$42</f>
        <v>1.1673494701399425E-4</v>
      </c>
    </row>
    <row r="111" spans="2:21" s="130" customFormat="1">
      <c r="B111" s="86" t="s">
        <v>573</v>
      </c>
      <c r="C111" s="83" t="s">
        <v>574</v>
      </c>
      <c r="D111" s="96" t="s">
        <v>130</v>
      </c>
      <c r="E111" s="96" t="s">
        <v>328</v>
      </c>
      <c r="F111" s="83" t="s">
        <v>535</v>
      </c>
      <c r="G111" s="96" t="s">
        <v>334</v>
      </c>
      <c r="H111" s="83" t="s">
        <v>569</v>
      </c>
      <c r="I111" s="83" t="s">
        <v>330</v>
      </c>
      <c r="J111" s="83"/>
      <c r="K111" s="93">
        <v>1.73</v>
      </c>
      <c r="L111" s="96" t="s">
        <v>174</v>
      </c>
      <c r="M111" s="97">
        <v>2.4E-2</v>
      </c>
      <c r="N111" s="97">
        <v>1.9E-3</v>
      </c>
      <c r="O111" s="93">
        <v>26844.999999999996</v>
      </c>
      <c r="P111" s="95">
        <v>106.54</v>
      </c>
      <c r="Q111" s="83"/>
      <c r="R111" s="93">
        <v>28.600659999999998</v>
      </c>
      <c r="S111" s="94">
        <v>2.056284517161875E-4</v>
      </c>
      <c r="T111" s="94">
        <f t="shared" si="2"/>
        <v>7.5388957215298281E-5</v>
      </c>
      <c r="U111" s="94">
        <f>R111/'סכום נכסי הקרן'!$C$42</f>
        <v>6.602244855886956E-6</v>
      </c>
    </row>
    <row r="112" spans="2:21" s="130" customFormat="1">
      <c r="B112" s="86" t="s">
        <v>575</v>
      </c>
      <c r="C112" s="83" t="s">
        <v>576</v>
      </c>
      <c r="D112" s="96" t="s">
        <v>130</v>
      </c>
      <c r="E112" s="96" t="s">
        <v>328</v>
      </c>
      <c r="F112" s="83" t="s">
        <v>577</v>
      </c>
      <c r="G112" s="96" t="s">
        <v>578</v>
      </c>
      <c r="H112" s="83" t="s">
        <v>579</v>
      </c>
      <c r="I112" s="83" t="s">
        <v>170</v>
      </c>
      <c r="J112" s="83"/>
      <c r="K112" s="93">
        <v>2</v>
      </c>
      <c r="L112" s="96" t="s">
        <v>174</v>
      </c>
      <c r="M112" s="97">
        <v>2.8500000000000001E-2</v>
      </c>
      <c r="N112" s="97">
        <v>2.6800000000000001E-2</v>
      </c>
      <c r="O112" s="93">
        <v>519477.99999999994</v>
      </c>
      <c r="P112" s="95">
        <v>102.85</v>
      </c>
      <c r="Q112" s="83"/>
      <c r="R112" s="93">
        <v>534.28312999999991</v>
      </c>
      <c r="S112" s="94">
        <v>1.4250166716180891E-3</v>
      </c>
      <c r="T112" s="94">
        <f t="shared" si="2"/>
        <v>1.4083258228455443E-3</v>
      </c>
      <c r="U112" s="94">
        <f>R112/'סכום נכסי הקרן'!$C$42</f>
        <v>1.2333519739158753E-4</v>
      </c>
    </row>
    <row r="113" spans="2:21" s="130" customFormat="1">
      <c r="B113" s="82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93"/>
      <c r="P113" s="95"/>
      <c r="Q113" s="83"/>
      <c r="R113" s="83"/>
      <c r="S113" s="83"/>
      <c r="T113" s="94"/>
      <c r="U113" s="83"/>
    </row>
    <row r="114" spans="2:21" s="130" customFormat="1">
      <c r="B114" s="102" t="s">
        <v>50</v>
      </c>
      <c r="C114" s="81"/>
      <c r="D114" s="81"/>
      <c r="E114" s="81"/>
      <c r="F114" s="81"/>
      <c r="G114" s="81"/>
      <c r="H114" s="81"/>
      <c r="I114" s="81"/>
      <c r="J114" s="81"/>
      <c r="K114" s="90">
        <v>3.9897569919377078</v>
      </c>
      <c r="L114" s="81"/>
      <c r="M114" s="81"/>
      <c r="N114" s="104">
        <v>2.1487153984194384E-2</v>
      </c>
      <c r="O114" s="90"/>
      <c r="P114" s="92"/>
      <c r="Q114" s="90">
        <f>SUM(Q115:Q173)</f>
        <v>15.36448</v>
      </c>
      <c r="R114" s="90">
        <f>SUM(R115:R173)</f>
        <v>68004.907920000012</v>
      </c>
      <c r="S114" s="81"/>
      <c r="T114" s="91">
        <f t="shared" ref="T114:T173" si="3">R114/$R$11</f>
        <v>0.17925527220739593</v>
      </c>
      <c r="U114" s="91">
        <f>R114/'סכום נכסי הקרן'!$C$42</f>
        <v>1.5698415822917592E-2</v>
      </c>
    </row>
    <row r="115" spans="2:21" s="130" customFormat="1">
      <c r="B115" s="86" t="s">
        <v>580</v>
      </c>
      <c r="C115" s="83" t="s">
        <v>581</v>
      </c>
      <c r="D115" s="96" t="s">
        <v>130</v>
      </c>
      <c r="E115" s="96" t="s">
        <v>328</v>
      </c>
      <c r="F115" s="83" t="s">
        <v>339</v>
      </c>
      <c r="G115" s="96" t="s">
        <v>334</v>
      </c>
      <c r="H115" s="83" t="s">
        <v>329</v>
      </c>
      <c r="I115" s="83" t="s">
        <v>170</v>
      </c>
      <c r="J115" s="83"/>
      <c r="K115" s="93">
        <v>6.129999999999999</v>
      </c>
      <c r="L115" s="96" t="s">
        <v>174</v>
      </c>
      <c r="M115" s="97">
        <v>2.98E-2</v>
      </c>
      <c r="N115" s="97">
        <v>2.4399999999999991E-2</v>
      </c>
      <c r="O115" s="93">
        <v>8094596.9999999991</v>
      </c>
      <c r="P115" s="95">
        <v>104.22</v>
      </c>
      <c r="Q115" s="83"/>
      <c r="R115" s="93">
        <v>8436.1887200000001</v>
      </c>
      <c r="S115" s="94">
        <v>3.1842028141178726E-3</v>
      </c>
      <c r="T115" s="94">
        <f t="shared" si="3"/>
        <v>2.2237090699034987E-2</v>
      </c>
      <c r="U115" s="94">
        <f>R115/'סכום נכסי הקרן'!$C$42</f>
        <v>1.947430009654028E-3</v>
      </c>
    </row>
    <row r="116" spans="2:21" s="130" customFormat="1">
      <c r="B116" s="86" t="s">
        <v>582</v>
      </c>
      <c r="C116" s="83" t="s">
        <v>583</v>
      </c>
      <c r="D116" s="96" t="s">
        <v>130</v>
      </c>
      <c r="E116" s="96" t="s">
        <v>328</v>
      </c>
      <c r="F116" s="83" t="s">
        <v>339</v>
      </c>
      <c r="G116" s="96" t="s">
        <v>334</v>
      </c>
      <c r="H116" s="83" t="s">
        <v>329</v>
      </c>
      <c r="I116" s="83" t="s">
        <v>170</v>
      </c>
      <c r="J116" s="83"/>
      <c r="K116" s="93">
        <v>3.5500000000000003</v>
      </c>
      <c r="L116" s="96" t="s">
        <v>174</v>
      </c>
      <c r="M116" s="97">
        <v>2.4700000000000003E-2</v>
      </c>
      <c r="N116" s="97">
        <v>1.5600000000000001E-2</v>
      </c>
      <c r="O116" s="93">
        <v>999999.99999999988</v>
      </c>
      <c r="P116" s="95">
        <v>104.01</v>
      </c>
      <c r="Q116" s="83"/>
      <c r="R116" s="93">
        <v>1040.0999599999998</v>
      </c>
      <c r="S116" s="94">
        <v>3.0018941952371944E-4</v>
      </c>
      <c r="T116" s="94">
        <f t="shared" si="3"/>
        <v>2.741616850243087E-3</v>
      </c>
      <c r="U116" s="94">
        <f>R116/'סכום נכסי הקרן'!$C$42</f>
        <v>2.4009916591149393E-4</v>
      </c>
    </row>
    <row r="117" spans="2:21" s="130" customFormat="1">
      <c r="B117" s="86" t="s">
        <v>584</v>
      </c>
      <c r="C117" s="83" t="s">
        <v>585</v>
      </c>
      <c r="D117" s="96" t="s">
        <v>130</v>
      </c>
      <c r="E117" s="96" t="s">
        <v>328</v>
      </c>
      <c r="F117" s="83" t="s">
        <v>586</v>
      </c>
      <c r="G117" s="96" t="s">
        <v>374</v>
      </c>
      <c r="H117" s="83" t="s">
        <v>329</v>
      </c>
      <c r="I117" s="83" t="s">
        <v>170</v>
      </c>
      <c r="J117" s="83"/>
      <c r="K117" s="93">
        <v>4.7799999999999994</v>
      </c>
      <c r="L117" s="96" t="s">
        <v>174</v>
      </c>
      <c r="M117" s="97">
        <v>1.44E-2</v>
      </c>
      <c r="N117" s="97">
        <v>1.8000000000000002E-2</v>
      </c>
      <c r="O117" s="93">
        <v>1292439.8499999999</v>
      </c>
      <c r="P117" s="95">
        <v>98.35</v>
      </c>
      <c r="Q117" s="83"/>
      <c r="R117" s="93">
        <v>1271.1145899999999</v>
      </c>
      <c r="S117" s="94">
        <v>1.3604629999999999E-3</v>
      </c>
      <c r="T117" s="94">
        <f t="shared" si="3"/>
        <v>3.3505521705181427E-3</v>
      </c>
      <c r="U117" s="94">
        <f>R117/'סכום נכסי הקרן'!$C$42</f>
        <v>2.934271364042074E-4</v>
      </c>
    </row>
    <row r="118" spans="2:21" s="130" customFormat="1">
      <c r="B118" s="86" t="s">
        <v>587</v>
      </c>
      <c r="C118" s="83" t="s">
        <v>588</v>
      </c>
      <c r="D118" s="96" t="s">
        <v>130</v>
      </c>
      <c r="E118" s="96" t="s">
        <v>328</v>
      </c>
      <c r="F118" s="83" t="s">
        <v>354</v>
      </c>
      <c r="G118" s="96" t="s">
        <v>334</v>
      </c>
      <c r="H118" s="83" t="s">
        <v>329</v>
      </c>
      <c r="I118" s="83" t="s">
        <v>170</v>
      </c>
      <c r="J118" s="83"/>
      <c r="K118" s="93">
        <v>0.65</v>
      </c>
      <c r="L118" s="96" t="s">
        <v>174</v>
      </c>
      <c r="M118" s="97">
        <v>5.9000000000000004E-2</v>
      </c>
      <c r="N118" s="97">
        <v>2.5999999999999999E-3</v>
      </c>
      <c r="O118" s="93">
        <v>0.33</v>
      </c>
      <c r="P118" s="95">
        <v>105.72</v>
      </c>
      <c r="Q118" s="83"/>
      <c r="R118" s="93">
        <v>3.4999999999999994E-4</v>
      </c>
      <c r="S118" s="94">
        <v>6.117593789303107E-10</v>
      </c>
      <c r="T118" s="94">
        <f t="shared" si="3"/>
        <v>9.2257084365725817E-10</v>
      </c>
      <c r="U118" s="94">
        <f>R118/'סכום נכסי הקרן'!$C$42</f>
        <v>8.079483828556525E-11</v>
      </c>
    </row>
    <row r="119" spans="2:21" s="130" customFormat="1">
      <c r="B119" s="86" t="s">
        <v>589</v>
      </c>
      <c r="C119" s="83" t="s">
        <v>590</v>
      </c>
      <c r="D119" s="96" t="s">
        <v>130</v>
      </c>
      <c r="E119" s="96" t="s">
        <v>328</v>
      </c>
      <c r="F119" s="83" t="s">
        <v>354</v>
      </c>
      <c r="G119" s="96" t="s">
        <v>334</v>
      </c>
      <c r="H119" s="83" t="s">
        <v>329</v>
      </c>
      <c r="I119" s="83" t="s">
        <v>170</v>
      </c>
      <c r="J119" s="83"/>
      <c r="K119" s="93">
        <v>0.17</v>
      </c>
      <c r="L119" s="96" t="s">
        <v>174</v>
      </c>
      <c r="M119" s="97">
        <v>1.8799999999999997E-2</v>
      </c>
      <c r="N119" s="97">
        <v>2.3000000000000004E-3</v>
      </c>
      <c r="O119" s="93">
        <v>531968.99999999988</v>
      </c>
      <c r="P119" s="95">
        <v>100.43</v>
      </c>
      <c r="Q119" s="83"/>
      <c r="R119" s="93">
        <v>534.25645999999983</v>
      </c>
      <c r="S119" s="94">
        <v>8.466489369321191E-4</v>
      </c>
      <c r="T119" s="94">
        <f t="shared" si="3"/>
        <v>1.4082555229472575E-3</v>
      </c>
      <c r="U119" s="94">
        <f>R119/'סכום נכסי הקרן'!$C$42</f>
        <v>1.2332904082491014E-4</v>
      </c>
    </row>
    <row r="120" spans="2:21" s="130" customFormat="1">
      <c r="B120" s="86" t="s">
        <v>591</v>
      </c>
      <c r="C120" s="83" t="s">
        <v>592</v>
      </c>
      <c r="D120" s="96" t="s">
        <v>130</v>
      </c>
      <c r="E120" s="96" t="s">
        <v>328</v>
      </c>
      <c r="F120" s="83" t="s">
        <v>367</v>
      </c>
      <c r="G120" s="96" t="s">
        <v>368</v>
      </c>
      <c r="H120" s="83" t="s">
        <v>362</v>
      </c>
      <c r="I120" s="83" t="s">
        <v>170</v>
      </c>
      <c r="J120" s="83"/>
      <c r="K120" s="93">
        <v>4.5600000000000005</v>
      </c>
      <c r="L120" s="96" t="s">
        <v>174</v>
      </c>
      <c r="M120" s="97">
        <v>1.6299999999999999E-2</v>
      </c>
      <c r="N120" s="97">
        <v>1.8100000000000002E-2</v>
      </c>
      <c r="O120" s="93">
        <v>1676999.9999999998</v>
      </c>
      <c r="P120" s="95">
        <v>99.86</v>
      </c>
      <c r="Q120" s="83"/>
      <c r="R120" s="93">
        <v>1674.6521499999997</v>
      </c>
      <c r="S120" s="94">
        <v>3.0767537221014388E-3</v>
      </c>
      <c r="T120" s="94">
        <f t="shared" si="3"/>
        <v>4.41424356245126E-3</v>
      </c>
      <c r="U120" s="94">
        <f>R120/'סכום נכסי הקרן'!$C$42</f>
        <v>3.8658071326806899E-4</v>
      </c>
    </row>
    <row r="121" spans="2:21" s="130" customFormat="1">
      <c r="B121" s="86" t="s">
        <v>593</v>
      </c>
      <c r="C121" s="83" t="s">
        <v>594</v>
      </c>
      <c r="D121" s="96" t="s">
        <v>130</v>
      </c>
      <c r="E121" s="96" t="s">
        <v>328</v>
      </c>
      <c r="F121" s="83" t="s">
        <v>354</v>
      </c>
      <c r="G121" s="96" t="s">
        <v>334</v>
      </c>
      <c r="H121" s="83" t="s">
        <v>362</v>
      </c>
      <c r="I121" s="83" t="s">
        <v>170</v>
      </c>
      <c r="J121" s="83"/>
      <c r="K121" s="93">
        <v>1.4600000000000002</v>
      </c>
      <c r="L121" s="96" t="s">
        <v>174</v>
      </c>
      <c r="M121" s="97">
        <v>6.0999999999999999E-2</v>
      </c>
      <c r="N121" s="97">
        <v>7.000000000000001E-3</v>
      </c>
      <c r="O121" s="93">
        <v>1762129.7999999998</v>
      </c>
      <c r="P121" s="95">
        <v>111.07</v>
      </c>
      <c r="Q121" s="83"/>
      <c r="R121" s="93">
        <v>1957.1976199999997</v>
      </c>
      <c r="S121" s="94">
        <v>1.7144578924450922E-3</v>
      </c>
      <c r="T121" s="94">
        <f t="shared" si="3"/>
        <v>5.1590098842496509E-3</v>
      </c>
      <c r="U121" s="94">
        <f>R121/'סכום נכסי הקרן'!$C$42</f>
        <v>4.5180418628798052E-4</v>
      </c>
    </row>
    <row r="122" spans="2:21" s="130" customFormat="1">
      <c r="B122" s="86" t="s">
        <v>595</v>
      </c>
      <c r="C122" s="83" t="s">
        <v>596</v>
      </c>
      <c r="D122" s="96" t="s">
        <v>130</v>
      </c>
      <c r="E122" s="96" t="s">
        <v>328</v>
      </c>
      <c r="F122" s="83" t="s">
        <v>389</v>
      </c>
      <c r="G122" s="96" t="s">
        <v>374</v>
      </c>
      <c r="H122" s="83" t="s">
        <v>384</v>
      </c>
      <c r="I122" s="83" t="s">
        <v>170</v>
      </c>
      <c r="J122" s="83"/>
      <c r="K122" s="93">
        <v>4.71</v>
      </c>
      <c r="L122" s="96" t="s">
        <v>174</v>
      </c>
      <c r="M122" s="97">
        <v>3.39E-2</v>
      </c>
      <c r="N122" s="97">
        <v>2.5899999999999999E-2</v>
      </c>
      <c r="O122" s="93">
        <v>1563167.9999999998</v>
      </c>
      <c r="P122" s="95">
        <v>106.27</v>
      </c>
      <c r="Q122" s="83"/>
      <c r="R122" s="93">
        <v>1661.1786399999996</v>
      </c>
      <c r="S122" s="94">
        <v>1.4404251921443247E-3</v>
      </c>
      <c r="T122" s="94">
        <f t="shared" si="3"/>
        <v>4.378728512486333E-3</v>
      </c>
      <c r="U122" s="94">
        <f>R122/'סכום נכסי הקרן'!$C$42</f>
        <v>3.8347045594924343E-4</v>
      </c>
    </row>
    <row r="123" spans="2:21" s="130" customFormat="1">
      <c r="B123" s="86" t="s">
        <v>597</v>
      </c>
      <c r="C123" s="83" t="s">
        <v>598</v>
      </c>
      <c r="D123" s="96" t="s">
        <v>130</v>
      </c>
      <c r="E123" s="96" t="s">
        <v>328</v>
      </c>
      <c r="F123" s="83" t="s">
        <v>396</v>
      </c>
      <c r="G123" s="96" t="s">
        <v>397</v>
      </c>
      <c r="H123" s="83" t="s">
        <v>384</v>
      </c>
      <c r="I123" s="83" t="s">
        <v>170</v>
      </c>
      <c r="J123" s="83"/>
      <c r="K123" s="93">
        <v>2.15</v>
      </c>
      <c r="L123" s="96" t="s">
        <v>174</v>
      </c>
      <c r="M123" s="97">
        <v>1.6E-2</v>
      </c>
      <c r="N123" s="97">
        <v>6.5000000000000006E-3</v>
      </c>
      <c r="O123" s="93">
        <v>2516155.9999999995</v>
      </c>
      <c r="P123" s="95">
        <v>102.14</v>
      </c>
      <c r="Q123" s="83"/>
      <c r="R123" s="93">
        <v>2569.3437199999998</v>
      </c>
      <c r="S123" s="94">
        <v>3.4291313632950323E-3</v>
      </c>
      <c r="T123" s="94">
        <f t="shared" si="3"/>
        <v>6.7725760097310812E-3</v>
      </c>
      <c r="U123" s="94">
        <f>R123/'סכום נכסי הקרן'!$C$42</f>
        <v>5.9311345816409329E-4</v>
      </c>
    </row>
    <row r="124" spans="2:21" s="130" customFormat="1">
      <c r="B124" s="86" t="s">
        <v>599</v>
      </c>
      <c r="C124" s="83" t="s">
        <v>600</v>
      </c>
      <c r="D124" s="96" t="s">
        <v>130</v>
      </c>
      <c r="E124" s="96" t="s">
        <v>328</v>
      </c>
      <c r="F124" s="83" t="s">
        <v>396</v>
      </c>
      <c r="G124" s="96" t="s">
        <v>397</v>
      </c>
      <c r="H124" s="83" t="s">
        <v>384</v>
      </c>
      <c r="I124" s="83" t="s">
        <v>170</v>
      </c>
      <c r="J124" s="83"/>
      <c r="K124" s="93">
        <v>5.379999999999999</v>
      </c>
      <c r="L124" s="96" t="s">
        <v>174</v>
      </c>
      <c r="M124" s="97">
        <v>3.6499999999999998E-2</v>
      </c>
      <c r="N124" s="97">
        <v>2.7499999999999997E-2</v>
      </c>
      <c r="O124" s="93">
        <v>1121328.9999999998</v>
      </c>
      <c r="P124" s="95">
        <v>106.22</v>
      </c>
      <c r="Q124" s="83"/>
      <c r="R124" s="93">
        <v>1191.0756200000001</v>
      </c>
      <c r="S124" s="94">
        <v>7.0304169111856771E-4</v>
      </c>
      <c r="T124" s="94">
        <f t="shared" si="3"/>
        <v>3.139576113151406E-3</v>
      </c>
      <c r="U124" s="94">
        <f>R124/'סכום נכסי הקרן'!$C$42</f>
        <v>2.7495074886794112E-4</v>
      </c>
    </row>
    <row r="125" spans="2:21" s="130" customFormat="1">
      <c r="B125" s="86" t="s">
        <v>601</v>
      </c>
      <c r="C125" s="83" t="s">
        <v>602</v>
      </c>
      <c r="D125" s="96" t="s">
        <v>130</v>
      </c>
      <c r="E125" s="96" t="s">
        <v>328</v>
      </c>
      <c r="F125" s="83" t="s">
        <v>409</v>
      </c>
      <c r="G125" s="96" t="s">
        <v>374</v>
      </c>
      <c r="H125" s="83" t="s">
        <v>384</v>
      </c>
      <c r="I125" s="83" t="s">
        <v>330</v>
      </c>
      <c r="J125" s="83"/>
      <c r="K125" s="93">
        <v>5.9799999999999995</v>
      </c>
      <c r="L125" s="96" t="s">
        <v>174</v>
      </c>
      <c r="M125" s="97">
        <v>2.5499999999999998E-2</v>
      </c>
      <c r="N125" s="97">
        <v>3.0800000000000001E-2</v>
      </c>
      <c r="O125" s="93">
        <v>3271999.9999999995</v>
      </c>
      <c r="P125" s="95">
        <v>97.6</v>
      </c>
      <c r="Q125" s="83"/>
      <c r="R125" s="93">
        <v>3193.4721099999992</v>
      </c>
      <c r="S125" s="94">
        <v>3.1346640965997704E-3</v>
      </c>
      <c r="T125" s="94">
        <f t="shared" si="3"/>
        <v>8.4177264534817837E-3</v>
      </c>
      <c r="U125" s="94">
        <f>R125/'סכום נכסי הקרן'!$C$42</f>
        <v>7.37188750562608E-4</v>
      </c>
    </row>
    <row r="126" spans="2:21" s="130" customFormat="1">
      <c r="B126" s="86" t="s">
        <v>603</v>
      </c>
      <c r="C126" s="83" t="s">
        <v>604</v>
      </c>
      <c r="D126" s="96" t="s">
        <v>130</v>
      </c>
      <c r="E126" s="96" t="s">
        <v>328</v>
      </c>
      <c r="F126" s="83" t="s">
        <v>605</v>
      </c>
      <c r="G126" s="96" t="s">
        <v>374</v>
      </c>
      <c r="H126" s="83" t="s">
        <v>384</v>
      </c>
      <c r="I126" s="83" t="s">
        <v>330</v>
      </c>
      <c r="J126" s="83"/>
      <c r="K126" s="93">
        <v>4.92</v>
      </c>
      <c r="L126" s="96" t="s">
        <v>174</v>
      </c>
      <c r="M126" s="97">
        <v>3.15E-2</v>
      </c>
      <c r="N126" s="97">
        <v>3.3300000000000003E-2</v>
      </c>
      <c r="O126" s="93">
        <v>175151.99999999997</v>
      </c>
      <c r="P126" s="95">
        <v>99.55</v>
      </c>
      <c r="Q126" s="83"/>
      <c r="R126" s="93">
        <v>174.36380999999997</v>
      </c>
      <c r="S126" s="94">
        <v>7.3518583356938535E-4</v>
      </c>
      <c r="T126" s="94">
        <f t="shared" si="3"/>
        <v>4.5960847798569678E-4</v>
      </c>
      <c r="U126" s="94">
        <f>R126/'סכום נכסי הקרן'!$C$42</f>
        <v>4.0250559519442926E-5</v>
      </c>
    </row>
    <row r="127" spans="2:21" s="130" customFormat="1">
      <c r="B127" s="86" t="s">
        <v>606</v>
      </c>
      <c r="C127" s="83" t="s">
        <v>607</v>
      </c>
      <c r="D127" s="96" t="s">
        <v>130</v>
      </c>
      <c r="E127" s="96" t="s">
        <v>328</v>
      </c>
      <c r="F127" s="83" t="s">
        <v>412</v>
      </c>
      <c r="G127" s="96" t="s">
        <v>334</v>
      </c>
      <c r="H127" s="83" t="s">
        <v>384</v>
      </c>
      <c r="I127" s="83" t="s">
        <v>170</v>
      </c>
      <c r="J127" s="83"/>
      <c r="K127" s="93">
        <v>2.08</v>
      </c>
      <c r="L127" s="96" t="s">
        <v>174</v>
      </c>
      <c r="M127" s="97">
        <v>6.4000000000000001E-2</v>
      </c>
      <c r="N127" s="97">
        <v>9.700000000000002E-3</v>
      </c>
      <c r="O127" s="93">
        <v>643678.99999999988</v>
      </c>
      <c r="P127" s="95">
        <v>113.68</v>
      </c>
      <c r="Q127" s="83"/>
      <c r="R127" s="93">
        <v>731.73426999999992</v>
      </c>
      <c r="S127" s="94">
        <v>1.9780189050323275E-3</v>
      </c>
      <c r="T127" s="94">
        <f t="shared" si="3"/>
        <v>1.9287905794480799E-3</v>
      </c>
      <c r="U127" s="94">
        <f>R127/'סכום נכסי הקרן'!$C$42</f>
        <v>1.6891529146473183E-4</v>
      </c>
    </row>
    <row r="128" spans="2:21" s="130" customFormat="1">
      <c r="B128" s="86" t="s">
        <v>608</v>
      </c>
      <c r="C128" s="83" t="s">
        <v>609</v>
      </c>
      <c r="D128" s="96" t="s">
        <v>130</v>
      </c>
      <c r="E128" s="96" t="s">
        <v>328</v>
      </c>
      <c r="F128" s="83" t="s">
        <v>422</v>
      </c>
      <c r="G128" s="96" t="s">
        <v>423</v>
      </c>
      <c r="H128" s="83" t="s">
        <v>384</v>
      </c>
      <c r="I128" s="83" t="s">
        <v>170</v>
      </c>
      <c r="J128" s="83"/>
      <c r="K128" s="93">
        <v>3.4800000000000004</v>
      </c>
      <c r="L128" s="96" t="s">
        <v>174</v>
      </c>
      <c r="M128" s="97">
        <v>4.8000000000000001E-2</v>
      </c>
      <c r="N128" s="97">
        <v>1.6199999999999999E-2</v>
      </c>
      <c r="O128" s="93">
        <v>6275684.0099999988</v>
      </c>
      <c r="P128" s="95">
        <v>113.88</v>
      </c>
      <c r="Q128" s="83"/>
      <c r="R128" s="93">
        <v>7146.7491599999994</v>
      </c>
      <c r="S128" s="94">
        <v>2.9548842590399662E-3</v>
      </c>
      <c r="T128" s="94">
        <f t="shared" si="3"/>
        <v>1.8838235434137148E-2</v>
      </c>
      <c r="U128" s="94">
        <f>R128/'סכום נכסי הקרן'!$C$42</f>
        <v>1.6497726932848552E-3</v>
      </c>
    </row>
    <row r="129" spans="2:21" s="130" customFormat="1">
      <c r="B129" s="86" t="s">
        <v>610</v>
      </c>
      <c r="C129" s="83" t="s">
        <v>611</v>
      </c>
      <c r="D129" s="96" t="s">
        <v>130</v>
      </c>
      <c r="E129" s="96" t="s">
        <v>328</v>
      </c>
      <c r="F129" s="83" t="s">
        <v>612</v>
      </c>
      <c r="G129" s="96" t="s">
        <v>451</v>
      </c>
      <c r="H129" s="83" t="s">
        <v>384</v>
      </c>
      <c r="I129" s="83" t="s">
        <v>330</v>
      </c>
      <c r="J129" s="83"/>
      <c r="K129" s="93">
        <v>3.8299999999999996</v>
      </c>
      <c r="L129" s="96" t="s">
        <v>174</v>
      </c>
      <c r="M129" s="97">
        <v>2.4500000000000001E-2</v>
      </c>
      <c r="N129" s="97">
        <v>1.9400000000000001E-2</v>
      </c>
      <c r="O129" s="93">
        <v>241340.99999999997</v>
      </c>
      <c r="P129" s="95">
        <v>101.96</v>
      </c>
      <c r="Q129" s="83"/>
      <c r="R129" s="93">
        <v>246.07127999999997</v>
      </c>
      <c r="S129" s="94">
        <v>1.5385149892073626E-4</v>
      </c>
      <c r="T129" s="94">
        <f t="shared" si="3"/>
        <v>6.4862339539834685E-4</v>
      </c>
      <c r="U129" s="94">
        <f>R129/'סכום נכסי הקרן'!$C$42</f>
        <v>5.6803683640920137E-5</v>
      </c>
    </row>
    <row r="130" spans="2:21" s="130" customFormat="1">
      <c r="B130" s="86" t="s">
        <v>613</v>
      </c>
      <c r="C130" s="83" t="s">
        <v>614</v>
      </c>
      <c r="D130" s="96" t="s">
        <v>130</v>
      </c>
      <c r="E130" s="96" t="s">
        <v>328</v>
      </c>
      <c r="F130" s="83" t="s">
        <v>412</v>
      </c>
      <c r="G130" s="96" t="s">
        <v>334</v>
      </c>
      <c r="H130" s="83" t="s">
        <v>384</v>
      </c>
      <c r="I130" s="83" t="s">
        <v>170</v>
      </c>
      <c r="J130" s="83"/>
      <c r="K130" s="93">
        <v>0.43999999999999995</v>
      </c>
      <c r="L130" s="96" t="s">
        <v>174</v>
      </c>
      <c r="M130" s="97">
        <v>6.0999999999999999E-2</v>
      </c>
      <c r="N130" s="97">
        <v>3.3999999999999998E-3</v>
      </c>
      <c r="O130" s="93">
        <v>491817.49999999994</v>
      </c>
      <c r="P130" s="95">
        <v>105.94</v>
      </c>
      <c r="Q130" s="83"/>
      <c r="R130" s="93">
        <v>521.03145999999992</v>
      </c>
      <c r="S130" s="94">
        <v>3.2787833333333331E-3</v>
      </c>
      <c r="T130" s="94">
        <f t="shared" si="3"/>
        <v>1.3733955246404942E-3</v>
      </c>
      <c r="U130" s="94">
        <f>R130/'סכום נכסי הקרן'!$C$42</f>
        <v>1.202761501496913E-4</v>
      </c>
    </row>
    <row r="131" spans="2:21" s="130" customFormat="1">
      <c r="B131" s="86" t="s">
        <v>615</v>
      </c>
      <c r="C131" s="83" t="s">
        <v>616</v>
      </c>
      <c r="D131" s="96" t="s">
        <v>130</v>
      </c>
      <c r="E131" s="96" t="s">
        <v>328</v>
      </c>
      <c r="F131" s="83" t="s">
        <v>333</v>
      </c>
      <c r="G131" s="96" t="s">
        <v>334</v>
      </c>
      <c r="H131" s="83" t="s">
        <v>384</v>
      </c>
      <c r="I131" s="83" t="s">
        <v>330</v>
      </c>
      <c r="J131" s="83"/>
      <c r="K131" s="93">
        <v>2.2400000000000002</v>
      </c>
      <c r="L131" s="96" t="s">
        <v>174</v>
      </c>
      <c r="M131" s="97">
        <v>3.2500000000000001E-2</v>
      </c>
      <c r="N131" s="97">
        <v>1.7399999999999999E-2</v>
      </c>
      <c r="O131" s="93">
        <f>100000/50000</f>
        <v>2</v>
      </c>
      <c r="P131" s="95">
        <v>5171003</v>
      </c>
      <c r="Q131" s="83"/>
      <c r="R131" s="93">
        <v>103.42005999999998</v>
      </c>
      <c r="S131" s="94">
        <f>540.102619497704%/50000</f>
        <v>1.0802052389954081E-4</v>
      </c>
      <c r="T131" s="94">
        <f t="shared" si="3"/>
        <v>2.7260666287224071E-4</v>
      </c>
      <c r="U131" s="94">
        <f>R131/'סכום נכסי הקרן'!$C$42</f>
        <v>2.3873734351952728E-5</v>
      </c>
    </row>
    <row r="132" spans="2:21" s="130" customFormat="1">
      <c r="B132" s="86" t="s">
        <v>617</v>
      </c>
      <c r="C132" s="83" t="s">
        <v>618</v>
      </c>
      <c r="D132" s="96" t="s">
        <v>130</v>
      </c>
      <c r="E132" s="96" t="s">
        <v>328</v>
      </c>
      <c r="F132" s="83" t="s">
        <v>333</v>
      </c>
      <c r="G132" s="96" t="s">
        <v>334</v>
      </c>
      <c r="H132" s="83" t="s">
        <v>384</v>
      </c>
      <c r="I132" s="83" t="s">
        <v>170</v>
      </c>
      <c r="J132" s="83"/>
      <c r="K132" s="93">
        <v>1.83</v>
      </c>
      <c r="L132" s="96" t="s">
        <v>174</v>
      </c>
      <c r="M132" s="97">
        <v>2.2000000000000002E-2</v>
      </c>
      <c r="N132" s="97">
        <v>6.4999999999999988E-3</v>
      </c>
      <c r="O132" s="93">
        <v>1699999.9999999998</v>
      </c>
      <c r="P132" s="95">
        <v>103.15</v>
      </c>
      <c r="Q132" s="83"/>
      <c r="R132" s="93">
        <v>1753.5500099999997</v>
      </c>
      <c r="S132" s="94">
        <v>1.7000017000016999E-3</v>
      </c>
      <c r="T132" s="94">
        <f t="shared" si="3"/>
        <v>4.6222117489168385E-3</v>
      </c>
      <c r="U132" s="94">
        <f>R132/'סכום נכסי הקרן'!$C$42</f>
        <v>4.0479368423886091E-4</v>
      </c>
    </row>
    <row r="133" spans="2:21" s="130" customFormat="1">
      <c r="B133" s="86" t="s">
        <v>619</v>
      </c>
      <c r="C133" s="83" t="s">
        <v>620</v>
      </c>
      <c r="D133" s="96" t="s">
        <v>130</v>
      </c>
      <c r="E133" s="96" t="s">
        <v>328</v>
      </c>
      <c r="F133" s="83" t="s">
        <v>621</v>
      </c>
      <c r="G133" s="96" t="s">
        <v>374</v>
      </c>
      <c r="H133" s="83" t="s">
        <v>384</v>
      </c>
      <c r="I133" s="83" t="s">
        <v>330</v>
      </c>
      <c r="J133" s="83"/>
      <c r="K133" s="93">
        <v>4.3599999999999994</v>
      </c>
      <c r="L133" s="96" t="s">
        <v>174</v>
      </c>
      <c r="M133" s="97">
        <v>3.3799999999999997E-2</v>
      </c>
      <c r="N133" s="97">
        <v>3.4199999999999987E-2</v>
      </c>
      <c r="O133" s="93">
        <v>672640.99999999988</v>
      </c>
      <c r="P133" s="95">
        <v>101.28</v>
      </c>
      <c r="Q133" s="83"/>
      <c r="R133" s="93">
        <v>681.25081</v>
      </c>
      <c r="S133" s="94">
        <v>1.0617367160777168E-3</v>
      </c>
      <c r="T133" s="94">
        <f t="shared" si="3"/>
        <v>1.7957203843539731E-3</v>
      </c>
      <c r="U133" s="94">
        <f>R133/'סכום נכסי הקרן'!$C$42</f>
        <v>1.5726156864531528E-4</v>
      </c>
    </row>
    <row r="134" spans="2:21" s="130" customFormat="1">
      <c r="B134" s="86" t="s">
        <v>622</v>
      </c>
      <c r="C134" s="83" t="s">
        <v>623</v>
      </c>
      <c r="D134" s="96" t="s">
        <v>130</v>
      </c>
      <c r="E134" s="96" t="s">
        <v>328</v>
      </c>
      <c r="F134" s="83" t="s">
        <v>624</v>
      </c>
      <c r="G134" s="96" t="s">
        <v>161</v>
      </c>
      <c r="H134" s="83" t="s">
        <v>384</v>
      </c>
      <c r="I134" s="83" t="s">
        <v>330</v>
      </c>
      <c r="J134" s="83"/>
      <c r="K134" s="93">
        <v>5.3900000000000006</v>
      </c>
      <c r="L134" s="96" t="s">
        <v>174</v>
      </c>
      <c r="M134" s="97">
        <v>5.0900000000000001E-2</v>
      </c>
      <c r="N134" s="97">
        <v>2.6200000000000001E-2</v>
      </c>
      <c r="O134" s="93">
        <v>104922.57999999999</v>
      </c>
      <c r="P134" s="95">
        <v>113.16</v>
      </c>
      <c r="Q134" s="93">
        <v>15.36448</v>
      </c>
      <c r="R134" s="93">
        <v>135.35012999999998</v>
      </c>
      <c r="S134" s="94">
        <v>1.0078681756573845E-4</v>
      </c>
      <c r="T134" s="94">
        <f t="shared" si="3"/>
        <v>3.5677166749491305E-4</v>
      </c>
      <c r="U134" s="94">
        <f>R134/'סכום נכסי הקרן'!$C$42</f>
        <v>3.1244548186514954E-5</v>
      </c>
    </row>
    <row r="135" spans="2:21" s="130" customFormat="1">
      <c r="B135" s="86" t="s">
        <v>625</v>
      </c>
      <c r="C135" s="83" t="s">
        <v>626</v>
      </c>
      <c r="D135" s="96" t="s">
        <v>130</v>
      </c>
      <c r="E135" s="96" t="s">
        <v>328</v>
      </c>
      <c r="F135" s="83" t="s">
        <v>627</v>
      </c>
      <c r="G135" s="96" t="s">
        <v>628</v>
      </c>
      <c r="H135" s="83" t="s">
        <v>384</v>
      </c>
      <c r="I135" s="83" t="s">
        <v>170</v>
      </c>
      <c r="J135" s="83"/>
      <c r="K135" s="93">
        <v>5.92</v>
      </c>
      <c r="L135" s="96" t="s">
        <v>174</v>
      </c>
      <c r="M135" s="97">
        <v>2.6099999999999998E-2</v>
      </c>
      <c r="N135" s="97">
        <v>2.3300000000000001E-2</v>
      </c>
      <c r="O135" s="93">
        <v>564999.99999999988</v>
      </c>
      <c r="P135" s="95">
        <v>102.36</v>
      </c>
      <c r="Q135" s="83"/>
      <c r="R135" s="93">
        <v>578.33400999999992</v>
      </c>
      <c r="S135" s="94">
        <v>1.4015955863382879E-3</v>
      </c>
      <c r="T135" s="94">
        <f t="shared" si="3"/>
        <v>1.5244402729182433E-3</v>
      </c>
      <c r="U135" s="94">
        <f>R135/'סכום נכסי הקרן'!$C$42</f>
        <v>1.3350400803712137E-4</v>
      </c>
    </row>
    <row r="136" spans="2:21" s="130" customFormat="1">
      <c r="B136" s="86" t="s">
        <v>629</v>
      </c>
      <c r="C136" s="83" t="s">
        <v>630</v>
      </c>
      <c r="D136" s="96" t="s">
        <v>130</v>
      </c>
      <c r="E136" s="96" t="s">
        <v>328</v>
      </c>
      <c r="F136" s="83" t="s">
        <v>631</v>
      </c>
      <c r="G136" s="96" t="s">
        <v>632</v>
      </c>
      <c r="H136" s="83" t="s">
        <v>384</v>
      </c>
      <c r="I136" s="83" t="s">
        <v>330</v>
      </c>
      <c r="J136" s="83"/>
      <c r="K136" s="93">
        <v>4.09</v>
      </c>
      <c r="L136" s="96" t="s">
        <v>174</v>
      </c>
      <c r="M136" s="97">
        <v>1.0500000000000001E-2</v>
      </c>
      <c r="N136" s="97">
        <v>6.5999999999999991E-3</v>
      </c>
      <c r="O136" s="93">
        <v>926809.99999999988</v>
      </c>
      <c r="P136" s="95">
        <v>101.93</v>
      </c>
      <c r="Q136" s="83"/>
      <c r="R136" s="93">
        <v>944.69740999999976</v>
      </c>
      <c r="S136" s="94">
        <v>2.0002719373594449E-3</v>
      </c>
      <c r="T136" s="94">
        <f t="shared" si="3"/>
        <v>2.4901436758415045E-3</v>
      </c>
      <c r="U136" s="94">
        <f>R136/'סכום נכסי הקרן'!$C$42</f>
        <v>2.1807621277069236E-4</v>
      </c>
    </row>
    <row r="137" spans="2:21" s="130" customFormat="1">
      <c r="B137" s="86" t="s">
        <v>633</v>
      </c>
      <c r="C137" s="83" t="s">
        <v>634</v>
      </c>
      <c r="D137" s="96" t="s">
        <v>130</v>
      </c>
      <c r="E137" s="96" t="s">
        <v>328</v>
      </c>
      <c r="F137" s="83" t="s">
        <v>402</v>
      </c>
      <c r="G137" s="96" t="s">
        <v>374</v>
      </c>
      <c r="H137" s="83" t="s">
        <v>452</v>
      </c>
      <c r="I137" s="83" t="s">
        <v>170</v>
      </c>
      <c r="J137" s="83"/>
      <c r="K137" s="93">
        <v>3.86</v>
      </c>
      <c r="L137" s="96" t="s">
        <v>174</v>
      </c>
      <c r="M137" s="97">
        <v>3.5000000000000003E-2</v>
      </c>
      <c r="N137" s="97">
        <v>2.07E-2</v>
      </c>
      <c r="O137" s="93">
        <v>998848.93999999983</v>
      </c>
      <c r="P137" s="95">
        <v>106.5</v>
      </c>
      <c r="Q137" s="83"/>
      <c r="R137" s="93">
        <v>1063.7740799999999</v>
      </c>
      <c r="S137" s="94">
        <v>6.5709711389892083E-3</v>
      </c>
      <c r="T137" s="94">
        <f t="shared" si="3"/>
        <v>2.8040198584180676E-3</v>
      </c>
      <c r="U137" s="94">
        <f>R137/'סכום נכסי הקרן'!$C$42</f>
        <v>2.4556415647421703E-4</v>
      </c>
    </row>
    <row r="138" spans="2:21" s="130" customFormat="1">
      <c r="B138" s="86" t="s">
        <v>635</v>
      </c>
      <c r="C138" s="83" t="s">
        <v>636</v>
      </c>
      <c r="D138" s="96" t="s">
        <v>130</v>
      </c>
      <c r="E138" s="96" t="s">
        <v>328</v>
      </c>
      <c r="F138" s="83" t="s">
        <v>605</v>
      </c>
      <c r="G138" s="96" t="s">
        <v>374</v>
      </c>
      <c r="H138" s="83" t="s">
        <v>452</v>
      </c>
      <c r="I138" s="83" t="s">
        <v>170</v>
      </c>
      <c r="J138" s="83"/>
      <c r="K138" s="93">
        <v>4.29</v>
      </c>
      <c r="L138" s="96" t="s">
        <v>174</v>
      </c>
      <c r="M138" s="97">
        <v>4.3499999999999997E-2</v>
      </c>
      <c r="N138" s="97">
        <v>3.9900000000000005E-2</v>
      </c>
      <c r="O138" s="93">
        <v>1288613.9999999998</v>
      </c>
      <c r="P138" s="95">
        <v>103.32</v>
      </c>
      <c r="Q138" s="83"/>
      <c r="R138" s="93">
        <v>1331.3960199999997</v>
      </c>
      <c r="S138" s="94">
        <v>6.8683148453340087E-4</v>
      </c>
      <c r="T138" s="94">
        <f t="shared" si="3"/>
        <v>3.5094489983237588E-3</v>
      </c>
      <c r="U138" s="94">
        <f>R138/'סכום נכסי הקרן'!$C$42</f>
        <v>3.0734264608555767E-4</v>
      </c>
    </row>
    <row r="139" spans="2:21" s="130" customFormat="1">
      <c r="B139" s="86" t="s">
        <v>637</v>
      </c>
      <c r="C139" s="83" t="s">
        <v>638</v>
      </c>
      <c r="D139" s="96" t="s">
        <v>130</v>
      </c>
      <c r="E139" s="96" t="s">
        <v>328</v>
      </c>
      <c r="F139" s="83" t="s">
        <v>523</v>
      </c>
      <c r="G139" s="96" t="s">
        <v>475</v>
      </c>
      <c r="H139" s="83" t="s">
        <v>452</v>
      </c>
      <c r="I139" s="83" t="s">
        <v>170</v>
      </c>
      <c r="J139" s="83"/>
      <c r="K139" s="93">
        <v>6.120000000000001</v>
      </c>
      <c r="L139" s="96" t="s">
        <v>174</v>
      </c>
      <c r="M139" s="97">
        <v>3.61E-2</v>
      </c>
      <c r="N139" s="97">
        <v>2.7800000000000002E-2</v>
      </c>
      <c r="O139" s="93">
        <v>1193904.9999999998</v>
      </c>
      <c r="P139" s="95">
        <v>105.85</v>
      </c>
      <c r="Q139" s="83"/>
      <c r="R139" s="93">
        <v>1263.7483999999997</v>
      </c>
      <c r="S139" s="94">
        <v>1.55557654723127E-3</v>
      </c>
      <c r="T139" s="94">
        <f t="shared" si="3"/>
        <v>3.3311355073100289E-3</v>
      </c>
      <c r="U139" s="94">
        <f>R139/'סכום נכסי הקרן'!$C$42</f>
        <v>2.9172670746183376E-4</v>
      </c>
    </row>
    <row r="140" spans="2:21" s="130" customFormat="1">
      <c r="B140" s="86" t="s">
        <v>639</v>
      </c>
      <c r="C140" s="83" t="s">
        <v>640</v>
      </c>
      <c r="D140" s="96" t="s">
        <v>130</v>
      </c>
      <c r="E140" s="96" t="s">
        <v>328</v>
      </c>
      <c r="F140" s="83" t="s">
        <v>474</v>
      </c>
      <c r="G140" s="96" t="s">
        <v>475</v>
      </c>
      <c r="H140" s="83" t="s">
        <v>452</v>
      </c>
      <c r="I140" s="83" t="s">
        <v>330</v>
      </c>
      <c r="J140" s="83"/>
      <c r="K140" s="93">
        <v>8.509999999999998</v>
      </c>
      <c r="L140" s="96" t="s">
        <v>174</v>
      </c>
      <c r="M140" s="97">
        <v>3.95E-2</v>
      </c>
      <c r="N140" s="97">
        <v>3.4699999999999988E-2</v>
      </c>
      <c r="O140" s="93">
        <v>202770.99999999997</v>
      </c>
      <c r="P140" s="95">
        <v>105.32</v>
      </c>
      <c r="Q140" s="83"/>
      <c r="R140" s="93">
        <v>213.55842000000001</v>
      </c>
      <c r="S140" s="94">
        <v>8.4484405987579516E-4</v>
      </c>
      <c r="T140" s="94">
        <f t="shared" si="3"/>
        <v>5.6292220488431751E-4</v>
      </c>
      <c r="U140" s="94">
        <f>R140/'סכום נכסי הקרן'!$C$42</f>
        <v>4.9298337166916648E-5</v>
      </c>
    </row>
    <row r="141" spans="2:21" s="130" customFormat="1">
      <c r="B141" s="86" t="s">
        <v>641</v>
      </c>
      <c r="C141" s="83" t="s">
        <v>642</v>
      </c>
      <c r="D141" s="96" t="s">
        <v>130</v>
      </c>
      <c r="E141" s="96" t="s">
        <v>328</v>
      </c>
      <c r="F141" s="83" t="s">
        <v>643</v>
      </c>
      <c r="G141" s="96" t="s">
        <v>374</v>
      </c>
      <c r="H141" s="83" t="s">
        <v>452</v>
      </c>
      <c r="I141" s="83" t="s">
        <v>170</v>
      </c>
      <c r="J141" s="83"/>
      <c r="K141" s="93">
        <v>3.13</v>
      </c>
      <c r="L141" s="96" t="s">
        <v>174</v>
      </c>
      <c r="M141" s="97">
        <v>3.9E-2</v>
      </c>
      <c r="N141" s="97">
        <v>4.4800000000000006E-2</v>
      </c>
      <c r="O141" s="93">
        <v>1340661.9999999998</v>
      </c>
      <c r="P141" s="95">
        <v>98.72</v>
      </c>
      <c r="Q141" s="83"/>
      <c r="R141" s="93">
        <v>1323.5015199999998</v>
      </c>
      <c r="S141" s="94">
        <v>1.4927010671996167E-3</v>
      </c>
      <c r="T141" s="94">
        <f t="shared" si="3"/>
        <v>3.4886397539658958E-3</v>
      </c>
      <c r="U141" s="94">
        <f>R141/'סכום נכסי הקרן'!$C$42</f>
        <v>3.0552026079742802E-4</v>
      </c>
    </row>
    <row r="142" spans="2:21" s="130" customFormat="1">
      <c r="B142" s="86" t="s">
        <v>644</v>
      </c>
      <c r="C142" s="83" t="s">
        <v>645</v>
      </c>
      <c r="D142" s="96" t="s">
        <v>130</v>
      </c>
      <c r="E142" s="96" t="s">
        <v>328</v>
      </c>
      <c r="F142" s="83" t="s">
        <v>482</v>
      </c>
      <c r="G142" s="96" t="s">
        <v>374</v>
      </c>
      <c r="H142" s="83" t="s">
        <v>452</v>
      </c>
      <c r="I142" s="83" t="s">
        <v>170</v>
      </c>
      <c r="J142" s="83"/>
      <c r="K142" s="93">
        <v>4.3500000000000005</v>
      </c>
      <c r="L142" s="96" t="s">
        <v>174</v>
      </c>
      <c r="M142" s="97">
        <v>5.0499999999999996E-2</v>
      </c>
      <c r="N142" s="97">
        <v>2.8200000000000003E-2</v>
      </c>
      <c r="O142" s="93">
        <v>1999999.9999999998</v>
      </c>
      <c r="P142" s="95">
        <v>110.34</v>
      </c>
      <c r="Q142" s="83"/>
      <c r="R142" s="93">
        <v>2206.8000699999993</v>
      </c>
      <c r="S142" s="94">
        <v>3.6015515303915347E-3</v>
      </c>
      <c r="T142" s="94">
        <f t="shared" si="3"/>
        <v>5.8169411496079883E-3</v>
      </c>
      <c r="U142" s="94">
        <f>R142/'סכום נכסי הקרן'!$C$42</f>
        <v>5.0942301366921155E-4</v>
      </c>
    </row>
    <row r="143" spans="2:21" s="130" customFormat="1">
      <c r="B143" s="86" t="s">
        <v>646</v>
      </c>
      <c r="C143" s="83" t="s">
        <v>647</v>
      </c>
      <c r="D143" s="96" t="s">
        <v>130</v>
      </c>
      <c r="E143" s="96" t="s">
        <v>328</v>
      </c>
      <c r="F143" s="83" t="s">
        <v>487</v>
      </c>
      <c r="G143" s="96" t="s">
        <v>475</v>
      </c>
      <c r="H143" s="83" t="s">
        <v>452</v>
      </c>
      <c r="I143" s="83" t="s">
        <v>170</v>
      </c>
      <c r="J143" s="83"/>
      <c r="K143" s="93">
        <v>5.2700000000000005</v>
      </c>
      <c r="L143" s="96" t="s">
        <v>174</v>
      </c>
      <c r="M143" s="97">
        <v>3.9199999999999999E-2</v>
      </c>
      <c r="N143" s="97">
        <v>2.6200000000000001E-2</v>
      </c>
      <c r="O143" s="93">
        <v>18582.999999999996</v>
      </c>
      <c r="P143" s="95">
        <v>107.68</v>
      </c>
      <c r="Q143" s="83"/>
      <c r="R143" s="93">
        <v>20.010179999999998</v>
      </c>
      <c r="S143" s="94">
        <v>1.9360236035897121E-5</v>
      </c>
      <c r="T143" s="94">
        <f t="shared" si="3"/>
        <v>5.2745167555238846E-5</v>
      </c>
      <c r="U143" s="94">
        <f>R143/'סכום נכסי הקרן'!$C$42</f>
        <v>4.6191978776144347E-6</v>
      </c>
    </row>
    <row r="144" spans="2:21" s="130" customFormat="1">
      <c r="B144" s="86" t="s">
        <v>648</v>
      </c>
      <c r="C144" s="83" t="s">
        <v>649</v>
      </c>
      <c r="D144" s="96" t="s">
        <v>130</v>
      </c>
      <c r="E144" s="96" t="s">
        <v>328</v>
      </c>
      <c r="F144" s="83" t="s">
        <v>517</v>
      </c>
      <c r="G144" s="96" t="s">
        <v>518</v>
      </c>
      <c r="H144" s="83" t="s">
        <v>452</v>
      </c>
      <c r="I144" s="83" t="s">
        <v>330</v>
      </c>
      <c r="J144" s="83"/>
      <c r="K144" s="93">
        <v>0.65</v>
      </c>
      <c r="L144" s="96" t="s">
        <v>174</v>
      </c>
      <c r="M144" s="97">
        <v>2.3E-2</v>
      </c>
      <c r="N144" s="97">
        <v>5.8999999999999999E-3</v>
      </c>
      <c r="O144" s="93">
        <v>5231537.9999999991</v>
      </c>
      <c r="P144" s="95">
        <v>101.1</v>
      </c>
      <c r="Q144" s="83"/>
      <c r="R144" s="93">
        <v>5289.0849099999996</v>
      </c>
      <c r="S144" s="94">
        <v>1.7579701722651203E-3</v>
      </c>
      <c r="T144" s="94">
        <f t="shared" si="3"/>
        <v>1.3941587221695926E-2</v>
      </c>
      <c r="U144" s="94">
        <f>R144/'סכום נכסי הקרן'!$C$42</f>
        <v>1.2209450285202098E-3</v>
      </c>
    </row>
    <row r="145" spans="2:21" s="130" customFormat="1">
      <c r="B145" s="86" t="s">
        <v>650</v>
      </c>
      <c r="C145" s="83" t="s">
        <v>651</v>
      </c>
      <c r="D145" s="96" t="s">
        <v>130</v>
      </c>
      <c r="E145" s="96" t="s">
        <v>328</v>
      </c>
      <c r="F145" s="83" t="s">
        <v>517</v>
      </c>
      <c r="G145" s="96" t="s">
        <v>518</v>
      </c>
      <c r="H145" s="83" t="s">
        <v>452</v>
      </c>
      <c r="I145" s="83" t="s">
        <v>330</v>
      </c>
      <c r="J145" s="83"/>
      <c r="K145" s="93">
        <v>5.4099999999999993</v>
      </c>
      <c r="L145" s="96" t="s">
        <v>174</v>
      </c>
      <c r="M145" s="97">
        <v>1.7500000000000002E-2</v>
      </c>
      <c r="N145" s="97">
        <v>1.2299999999999998E-2</v>
      </c>
      <c r="O145" s="93">
        <v>3021109.9999999995</v>
      </c>
      <c r="P145" s="95">
        <v>102.98</v>
      </c>
      <c r="Q145" s="83"/>
      <c r="R145" s="93">
        <v>3111.1391800000001</v>
      </c>
      <c r="S145" s="94">
        <v>2.0913153693968836E-3</v>
      </c>
      <c r="T145" s="94">
        <f t="shared" si="3"/>
        <v>8.2007037086507164E-3</v>
      </c>
      <c r="U145" s="94">
        <f>R145/'סכום נכסי הקרן'!$C$42</f>
        <v>7.1818281980567467E-4</v>
      </c>
    </row>
    <row r="146" spans="2:21" s="130" customFormat="1">
      <c r="B146" s="86" t="s">
        <v>652</v>
      </c>
      <c r="C146" s="83" t="s">
        <v>653</v>
      </c>
      <c r="D146" s="96" t="s">
        <v>130</v>
      </c>
      <c r="E146" s="96" t="s">
        <v>328</v>
      </c>
      <c r="F146" s="83" t="s">
        <v>517</v>
      </c>
      <c r="G146" s="96" t="s">
        <v>518</v>
      </c>
      <c r="H146" s="83" t="s">
        <v>452</v>
      </c>
      <c r="I146" s="83" t="s">
        <v>330</v>
      </c>
      <c r="J146" s="83"/>
      <c r="K146" s="93">
        <v>3.9300000000000006</v>
      </c>
      <c r="L146" s="96" t="s">
        <v>174</v>
      </c>
      <c r="M146" s="97">
        <v>2.9600000000000001E-2</v>
      </c>
      <c r="N146" s="97">
        <v>1.8200000000000001E-2</v>
      </c>
      <c r="O146" s="93">
        <v>404898.99999999994</v>
      </c>
      <c r="P146" s="95">
        <v>105.54</v>
      </c>
      <c r="Q146" s="83"/>
      <c r="R146" s="93">
        <v>427.33039999999988</v>
      </c>
      <c r="S146" s="94">
        <v>9.9144208778777351E-4</v>
      </c>
      <c r="T146" s="94">
        <f t="shared" si="3"/>
        <v>1.1264073361382672E-3</v>
      </c>
      <c r="U146" s="94">
        <f>R146/'סכום נכסי הקרן'!$C$42</f>
        <v>9.864597303573116E-5</v>
      </c>
    </row>
    <row r="147" spans="2:21" s="130" customFormat="1">
      <c r="B147" s="86" t="s">
        <v>654</v>
      </c>
      <c r="C147" s="83" t="s">
        <v>655</v>
      </c>
      <c r="D147" s="96" t="s">
        <v>130</v>
      </c>
      <c r="E147" s="96" t="s">
        <v>328</v>
      </c>
      <c r="F147" s="83" t="s">
        <v>656</v>
      </c>
      <c r="G147" s="96" t="s">
        <v>161</v>
      </c>
      <c r="H147" s="83" t="s">
        <v>452</v>
      </c>
      <c r="I147" s="83" t="s">
        <v>170</v>
      </c>
      <c r="J147" s="83"/>
      <c r="K147" s="93">
        <v>3.9399999999999995</v>
      </c>
      <c r="L147" s="96" t="s">
        <v>174</v>
      </c>
      <c r="M147" s="97">
        <v>2.75E-2</v>
      </c>
      <c r="N147" s="97">
        <v>2.2099999999999995E-2</v>
      </c>
      <c r="O147" s="93">
        <v>946191.55999999982</v>
      </c>
      <c r="P147" s="95">
        <v>102.38</v>
      </c>
      <c r="Q147" s="83"/>
      <c r="R147" s="93">
        <v>968.71088999999995</v>
      </c>
      <c r="S147" s="94">
        <v>1.9047393316615493E-3</v>
      </c>
      <c r="T147" s="94">
        <f t="shared" si="3"/>
        <v>2.5534412087064957E-3</v>
      </c>
      <c r="U147" s="94">
        <f>R147/'סכום נכסי הקרן'!$C$42</f>
        <v>2.2361954200861712E-4</v>
      </c>
    </row>
    <row r="148" spans="2:21" s="130" customFormat="1">
      <c r="B148" s="86" t="s">
        <v>657</v>
      </c>
      <c r="C148" s="83" t="s">
        <v>658</v>
      </c>
      <c r="D148" s="96" t="s">
        <v>130</v>
      </c>
      <c r="E148" s="96" t="s">
        <v>328</v>
      </c>
      <c r="F148" s="83" t="s">
        <v>656</v>
      </c>
      <c r="G148" s="96" t="s">
        <v>161</v>
      </c>
      <c r="H148" s="83" t="s">
        <v>452</v>
      </c>
      <c r="I148" s="83" t="s">
        <v>170</v>
      </c>
      <c r="J148" s="83"/>
      <c r="K148" s="93">
        <v>5.18</v>
      </c>
      <c r="L148" s="96" t="s">
        <v>174</v>
      </c>
      <c r="M148" s="97">
        <v>2.3E-2</v>
      </c>
      <c r="N148" s="97">
        <v>3.0999999999999993E-2</v>
      </c>
      <c r="O148" s="93">
        <v>1496999.9999999998</v>
      </c>
      <c r="P148" s="95">
        <v>96.23</v>
      </c>
      <c r="Q148" s="83"/>
      <c r="R148" s="93">
        <v>1440.5630700000002</v>
      </c>
      <c r="S148" s="94">
        <v>4.7516387916553982E-3</v>
      </c>
      <c r="T148" s="94">
        <f t="shared" si="3"/>
        <v>3.7972042480896862E-3</v>
      </c>
      <c r="U148" s="94">
        <f>R148/'סכום נכסי הקרן'!$C$42</f>
        <v>3.3254302937373557E-4</v>
      </c>
    </row>
    <row r="149" spans="2:21" s="130" customFormat="1">
      <c r="B149" s="86" t="s">
        <v>659</v>
      </c>
      <c r="C149" s="83" t="s">
        <v>660</v>
      </c>
      <c r="D149" s="96" t="s">
        <v>130</v>
      </c>
      <c r="E149" s="96" t="s">
        <v>328</v>
      </c>
      <c r="F149" s="83" t="s">
        <v>412</v>
      </c>
      <c r="G149" s="96" t="s">
        <v>334</v>
      </c>
      <c r="H149" s="83" t="s">
        <v>528</v>
      </c>
      <c r="I149" s="83" t="s">
        <v>170</v>
      </c>
      <c r="J149" s="83"/>
      <c r="K149" s="93">
        <v>3.09</v>
      </c>
      <c r="L149" s="96" t="s">
        <v>174</v>
      </c>
      <c r="M149" s="97">
        <v>3.6000000000000004E-2</v>
      </c>
      <c r="N149" s="97">
        <v>2.3E-2</v>
      </c>
      <c r="O149" s="93">
        <f>800000/50000</f>
        <v>16</v>
      </c>
      <c r="P149" s="95">
        <v>5332000</v>
      </c>
      <c r="Q149" s="83"/>
      <c r="R149" s="93">
        <v>853.11999999999989</v>
      </c>
      <c r="S149" s="94">
        <f>5101.71545182067%/50000</f>
        <v>1.0203430903641339E-3</v>
      </c>
      <c r="T149" s="94">
        <f t="shared" si="3"/>
        <v>2.248753251831086E-3</v>
      </c>
      <c r="U149" s="94">
        <f>R149/'סכום נכסי הקרן'!$C$42</f>
        <v>1.9693626410908978E-4</v>
      </c>
    </row>
    <row r="150" spans="2:21" s="130" customFormat="1">
      <c r="B150" s="86" t="s">
        <v>661</v>
      </c>
      <c r="C150" s="83" t="s">
        <v>662</v>
      </c>
      <c r="D150" s="96" t="s">
        <v>130</v>
      </c>
      <c r="E150" s="96" t="s">
        <v>328</v>
      </c>
      <c r="F150" s="83" t="s">
        <v>663</v>
      </c>
      <c r="G150" s="96" t="s">
        <v>161</v>
      </c>
      <c r="H150" s="83" t="s">
        <v>528</v>
      </c>
      <c r="I150" s="83" t="s">
        <v>330</v>
      </c>
      <c r="J150" s="83"/>
      <c r="K150" s="93">
        <v>2.38</v>
      </c>
      <c r="L150" s="96" t="s">
        <v>174</v>
      </c>
      <c r="M150" s="97">
        <v>3.4000000000000002E-2</v>
      </c>
      <c r="N150" s="97">
        <v>2.2499999999999999E-2</v>
      </c>
      <c r="O150" s="93">
        <v>37111.689999999995</v>
      </c>
      <c r="P150" s="95">
        <v>103.24</v>
      </c>
      <c r="Q150" s="83"/>
      <c r="R150" s="93">
        <v>38.314109999999992</v>
      </c>
      <c r="S150" s="94">
        <v>7.498097381294485E-5</v>
      </c>
      <c r="T150" s="94">
        <f t="shared" si="3"/>
        <v>1.0099280224764855E-4</v>
      </c>
      <c r="U150" s="94">
        <f>R150/'סכום נכסי הקרן'!$C$42</f>
        <v>8.8445209185867377E-6</v>
      </c>
    </row>
    <row r="151" spans="2:21" s="130" customFormat="1">
      <c r="B151" s="86" t="s">
        <v>664</v>
      </c>
      <c r="C151" s="83" t="s">
        <v>665</v>
      </c>
      <c r="D151" s="96" t="s">
        <v>130</v>
      </c>
      <c r="E151" s="96" t="s">
        <v>328</v>
      </c>
      <c r="F151" s="83" t="s">
        <v>666</v>
      </c>
      <c r="G151" s="96" t="s">
        <v>374</v>
      </c>
      <c r="H151" s="83" t="s">
        <v>528</v>
      </c>
      <c r="I151" s="83" t="s">
        <v>170</v>
      </c>
      <c r="J151" s="83"/>
      <c r="K151" s="93">
        <v>2.8499999999999996</v>
      </c>
      <c r="L151" s="96" t="s">
        <v>174</v>
      </c>
      <c r="M151" s="97">
        <v>6.7500000000000004E-2</v>
      </c>
      <c r="N151" s="97">
        <v>3.9399999999999998E-2</v>
      </c>
      <c r="O151" s="93">
        <v>413717.1399999999</v>
      </c>
      <c r="P151" s="95">
        <v>109.36</v>
      </c>
      <c r="Q151" s="83"/>
      <c r="R151" s="93">
        <v>452.44106999999997</v>
      </c>
      <c r="S151" s="94">
        <v>5.1730548997184762E-4</v>
      </c>
      <c r="T151" s="94">
        <f t="shared" si="3"/>
        <v>1.1925969704431219E-3</v>
      </c>
      <c r="U151" s="94">
        <f>R151/'סכום נכסי הקרן'!$C$42</f>
        <v>1.0444258024113746E-4</v>
      </c>
    </row>
    <row r="152" spans="2:21" s="130" customFormat="1">
      <c r="B152" s="86" t="s">
        <v>667</v>
      </c>
      <c r="C152" s="83" t="s">
        <v>668</v>
      </c>
      <c r="D152" s="96" t="s">
        <v>130</v>
      </c>
      <c r="E152" s="96" t="s">
        <v>328</v>
      </c>
      <c r="F152" s="83" t="s">
        <v>495</v>
      </c>
      <c r="G152" s="96" t="s">
        <v>374</v>
      </c>
      <c r="H152" s="83" t="s">
        <v>528</v>
      </c>
      <c r="I152" s="83" t="s">
        <v>330</v>
      </c>
      <c r="J152" s="83"/>
      <c r="K152" s="93">
        <v>3.58</v>
      </c>
      <c r="L152" s="96" t="s">
        <v>174</v>
      </c>
      <c r="M152" s="97">
        <v>3.7000000000000005E-2</v>
      </c>
      <c r="N152" s="97">
        <v>2.1199999999999997E-2</v>
      </c>
      <c r="O152" s="93">
        <v>67895.740000000005</v>
      </c>
      <c r="P152" s="95">
        <v>106.67</v>
      </c>
      <c r="Q152" s="83"/>
      <c r="R152" s="93">
        <v>72.424379999999985</v>
      </c>
      <c r="S152" s="94">
        <v>2.8601899178264746E-4</v>
      </c>
      <c r="T152" s="94">
        <f t="shared" si="3"/>
        <v>1.9090463245129672E-4</v>
      </c>
      <c r="U152" s="94">
        <f>R152/'סכום נכסי הקרן'!$C$42</f>
        <v>1.6718617342949501E-5</v>
      </c>
    </row>
    <row r="153" spans="2:21" s="130" customFormat="1">
      <c r="B153" s="86" t="s">
        <v>669</v>
      </c>
      <c r="C153" s="83" t="s">
        <v>670</v>
      </c>
      <c r="D153" s="96" t="s">
        <v>130</v>
      </c>
      <c r="E153" s="96" t="s">
        <v>328</v>
      </c>
      <c r="F153" s="83" t="s">
        <v>671</v>
      </c>
      <c r="G153" s="96" t="s">
        <v>374</v>
      </c>
      <c r="H153" s="83" t="s">
        <v>528</v>
      </c>
      <c r="I153" s="83" t="s">
        <v>170</v>
      </c>
      <c r="J153" s="83"/>
      <c r="K153" s="93">
        <v>2.2899999999999996</v>
      </c>
      <c r="L153" s="96" t="s">
        <v>174</v>
      </c>
      <c r="M153" s="97">
        <v>4.4500000000000005E-2</v>
      </c>
      <c r="N153" s="97">
        <v>3.6099999999999993E-2</v>
      </c>
      <c r="O153" s="93">
        <v>0.2</v>
      </c>
      <c r="P153" s="95">
        <v>103.07</v>
      </c>
      <c r="Q153" s="83"/>
      <c r="R153" s="93">
        <v>2.0000000000000001E-4</v>
      </c>
      <c r="S153" s="94">
        <v>1.5873015873015874E-10</v>
      </c>
      <c r="T153" s="94">
        <f t="shared" si="3"/>
        <v>5.2718333923271907E-10</v>
      </c>
      <c r="U153" s="94">
        <f>R153/'סכום נכסי הקרן'!$C$42</f>
        <v>4.6168479020323008E-11</v>
      </c>
    </row>
    <row r="154" spans="2:21" s="130" customFormat="1">
      <c r="B154" s="86" t="s">
        <v>672</v>
      </c>
      <c r="C154" s="83" t="s">
        <v>673</v>
      </c>
      <c r="D154" s="96" t="s">
        <v>130</v>
      </c>
      <c r="E154" s="96" t="s">
        <v>328</v>
      </c>
      <c r="F154" s="83" t="s">
        <v>674</v>
      </c>
      <c r="G154" s="96" t="s">
        <v>578</v>
      </c>
      <c r="H154" s="83" t="s">
        <v>528</v>
      </c>
      <c r="I154" s="83" t="s">
        <v>330</v>
      </c>
      <c r="J154" s="83"/>
      <c r="K154" s="93">
        <v>3.0900000000000003</v>
      </c>
      <c r="L154" s="96" t="s">
        <v>174</v>
      </c>
      <c r="M154" s="97">
        <v>2.9500000000000002E-2</v>
      </c>
      <c r="N154" s="97">
        <v>2.1400000000000002E-2</v>
      </c>
      <c r="O154" s="93">
        <v>248529.43999999997</v>
      </c>
      <c r="P154" s="95">
        <v>103.25</v>
      </c>
      <c r="Q154" s="83"/>
      <c r="R154" s="93">
        <v>256.60664999999995</v>
      </c>
      <c r="S154" s="94">
        <v>1.0692245442383004E-3</v>
      </c>
      <c r="T154" s="94">
        <f t="shared" si="3"/>
        <v>6.7639375308160788E-4</v>
      </c>
      <c r="U154" s="94">
        <f>R154/'סכום נכסי הקרן'!$C$42</f>
        <v>5.9235693685001833E-5</v>
      </c>
    </row>
    <row r="155" spans="2:21" s="130" customFormat="1">
      <c r="B155" s="86" t="s">
        <v>675</v>
      </c>
      <c r="C155" s="83" t="s">
        <v>676</v>
      </c>
      <c r="D155" s="96" t="s">
        <v>130</v>
      </c>
      <c r="E155" s="96" t="s">
        <v>328</v>
      </c>
      <c r="F155" s="83" t="s">
        <v>677</v>
      </c>
      <c r="G155" s="96" t="s">
        <v>475</v>
      </c>
      <c r="H155" s="83" t="s">
        <v>528</v>
      </c>
      <c r="I155" s="83" t="s">
        <v>170</v>
      </c>
      <c r="J155" s="83"/>
      <c r="K155" s="93">
        <v>9.0000000000000018</v>
      </c>
      <c r="L155" s="96" t="s">
        <v>174</v>
      </c>
      <c r="M155" s="97">
        <v>3.4300000000000004E-2</v>
      </c>
      <c r="N155" s="97">
        <v>3.6900000000000002E-2</v>
      </c>
      <c r="O155" s="93">
        <v>1314448.9999999998</v>
      </c>
      <c r="P155" s="95">
        <v>98.83</v>
      </c>
      <c r="Q155" s="83"/>
      <c r="R155" s="93">
        <v>1299.0699499999996</v>
      </c>
      <c r="S155" s="94">
        <v>5.1774420986292731E-3</v>
      </c>
      <c r="T155" s="94">
        <f t="shared" si="3"/>
        <v>3.4242401706894056E-3</v>
      </c>
      <c r="U155" s="94">
        <f>R155/'סכום נכסי הקרן'!$C$42</f>
        <v>2.9988041866253518E-4</v>
      </c>
    </row>
    <row r="156" spans="2:21" s="130" customFormat="1">
      <c r="B156" s="86" t="s">
        <v>678</v>
      </c>
      <c r="C156" s="83" t="s">
        <v>679</v>
      </c>
      <c r="D156" s="96" t="s">
        <v>130</v>
      </c>
      <c r="E156" s="96" t="s">
        <v>328</v>
      </c>
      <c r="F156" s="83" t="s">
        <v>544</v>
      </c>
      <c r="G156" s="96" t="s">
        <v>397</v>
      </c>
      <c r="H156" s="83" t="s">
        <v>528</v>
      </c>
      <c r="I156" s="83" t="s">
        <v>330</v>
      </c>
      <c r="J156" s="83"/>
      <c r="K156" s="93">
        <v>3.6900000000000004</v>
      </c>
      <c r="L156" s="96" t="s">
        <v>174</v>
      </c>
      <c r="M156" s="97">
        <v>4.1399999999999999E-2</v>
      </c>
      <c r="N156" s="97">
        <v>2.2799999999999997E-2</v>
      </c>
      <c r="O156" s="93">
        <v>500108.59999999992</v>
      </c>
      <c r="P156" s="95">
        <v>107.99</v>
      </c>
      <c r="Q156" s="83"/>
      <c r="R156" s="93">
        <v>540.06726999999989</v>
      </c>
      <c r="S156" s="94">
        <v>6.9113105153515862E-4</v>
      </c>
      <c r="T156" s="94">
        <f t="shared" si="3"/>
        <v>1.4235723340444921E-3</v>
      </c>
      <c r="U156" s="94">
        <f>R156/'סכום נכסי הקרן'!$C$42</f>
        <v>1.2467042212279059E-4</v>
      </c>
    </row>
    <row r="157" spans="2:21" s="130" customFormat="1">
      <c r="B157" s="86" t="s">
        <v>680</v>
      </c>
      <c r="C157" s="83" t="s">
        <v>681</v>
      </c>
      <c r="D157" s="96" t="s">
        <v>130</v>
      </c>
      <c r="E157" s="96" t="s">
        <v>328</v>
      </c>
      <c r="F157" s="83" t="s">
        <v>544</v>
      </c>
      <c r="G157" s="96" t="s">
        <v>397</v>
      </c>
      <c r="H157" s="83" t="s">
        <v>528</v>
      </c>
      <c r="I157" s="83" t="s">
        <v>330</v>
      </c>
      <c r="J157" s="83"/>
      <c r="K157" s="93">
        <v>6.29</v>
      </c>
      <c r="L157" s="96" t="s">
        <v>174</v>
      </c>
      <c r="M157" s="97">
        <v>2.5000000000000001E-2</v>
      </c>
      <c r="N157" s="97">
        <v>3.8300000000000008E-2</v>
      </c>
      <c r="O157" s="93">
        <v>213700.99999999997</v>
      </c>
      <c r="P157" s="95">
        <v>93.71</v>
      </c>
      <c r="Q157" s="83"/>
      <c r="R157" s="93">
        <v>200.25920999999997</v>
      </c>
      <c r="S157" s="94">
        <v>5.3345232151772338E-4</v>
      </c>
      <c r="T157" s="94">
        <f t="shared" si="3"/>
        <v>5.2786659519953147E-4</v>
      </c>
      <c r="U157" s="94">
        <f>R157/'סכום נכסי הקרן'!$C$42</f>
        <v>4.6228315677557288E-5</v>
      </c>
    </row>
    <row r="158" spans="2:21" s="130" customFormat="1">
      <c r="B158" s="86" t="s">
        <v>682</v>
      </c>
      <c r="C158" s="83" t="s">
        <v>683</v>
      </c>
      <c r="D158" s="96" t="s">
        <v>130</v>
      </c>
      <c r="E158" s="96" t="s">
        <v>328</v>
      </c>
      <c r="F158" s="83" t="s">
        <v>544</v>
      </c>
      <c r="G158" s="96" t="s">
        <v>397</v>
      </c>
      <c r="H158" s="83" t="s">
        <v>528</v>
      </c>
      <c r="I158" s="83" t="s">
        <v>330</v>
      </c>
      <c r="J158" s="83"/>
      <c r="K158" s="93">
        <v>4.9500000000000011</v>
      </c>
      <c r="L158" s="96" t="s">
        <v>174</v>
      </c>
      <c r="M158" s="97">
        <v>3.5499999999999997E-2</v>
      </c>
      <c r="N158" s="97">
        <v>3.1900000000000012E-2</v>
      </c>
      <c r="O158" s="93">
        <v>258953.99999999997</v>
      </c>
      <c r="P158" s="95">
        <v>102.69</v>
      </c>
      <c r="Q158" s="83"/>
      <c r="R158" s="93">
        <v>265.91984999999994</v>
      </c>
      <c r="S158" s="94">
        <v>4.9421437445965511E-4</v>
      </c>
      <c r="T158" s="94">
        <f t="shared" si="3"/>
        <v>7.0094257245631865E-4</v>
      </c>
      <c r="U158" s="94">
        <f>R158/'סכום נכסי הקרן'!$C$42</f>
        <v>6.1385575079062193E-5</v>
      </c>
    </row>
    <row r="159" spans="2:21" s="130" customFormat="1">
      <c r="B159" s="86" t="s">
        <v>684</v>
      </c>
      <c r="C159" s="83" t="s">
        <v>685</v>
      </c>
      <c r="D159" s="96" t="s">
        <v>130</v>
      </c>
      <c r="E159" s="96" t="s">
        <v>328</v>
      </c>
      <c r="F159" s="83" t="s">
        <v>686</v>
      </c>
      <c r="G159" s="96" t="s">
        <v>374</v>
      </c>
      <c r="H159" s="83" t="s">
        <v>528</v>
      </c>
      <c r="I159" s="83" t="s">
        <v>330</v>
      </c>
      <c r="J159" s="83"/>
      <c r="K159" s="93">
        <v>5.34</v>
      </c>
      <c r="L159" s="96" t="s">
        <v>174</v>
      </c>
      <c r="M159" s="97">
        <v>3.9E-2</v>
      </c>
      <c r="N159" s="97">
        <v>4.2199999999999994E-2</v>
      </c>
      <c r="O159" s="93">
        <v>981999.99999999988</v>
      </c>
      <c r="P159" s="95">
        <v>99.78</v>
      </c>
      <c r="Q159" s="83"/>
      <c r="R159" s="93">
        <v>979.83955999999978</v>
      </c>
      <c r="S159" s="94">
        <v>2.3331511796431371E-3</v>
      </c>
      <c r="T159" s="94">
        <f t="shared" si="3"/>
        <v>2.58277545576559E-3</v>
      </c>
      <c r="U159" s="94">
        <f>R159/'סכום נכסי הקרן'!$C$42</f>
        <v>2.2618851084571257E-4</v>
      </c>
    </row>
    <row r="160" spans="2:21" s="130" customFormat="1">
      <c r="B160" s="86" t="s">
        <v>687</v>
      </c>
      <c r="C160" s="83" t="s">
        <v>688</v>
      </c>
      <c r="D160" s="96" t="s">
        <v>130</v>
      </c>
      <c r="E160" s="96" t="s">
        <v>328</v>
      </c>
      <c r="F160" s="83" t="s">
        <v>689</v>
      </c>
      <c r="G160" s="96" t="s">
        <v>397</v>
      </c>
      <c r="H160" s="83" t="s">
        <v>528</v>
      </c>
      <c r="I160" s="83" t="s">
        <v>330</v>
      </c>
      <c r="J160" s="83"/>
      <c r="K160" s="93">
        <v>1.7399999999999995</v>
      </c>
      <c r="L160" s="96" t="s">
        <v>174</v>
      </c>
      <c r="M160" s="97">
        <v>1.49E-2</v>
      </c>
      <c r="N160" s="97">
        <v>5.4999999999999979E-3</v>
      </c>
      <c r="O160" s="93">
        <v>1385161.9999999998</v>
      </c>
      <c r="P160" s="95">
        <v>101.46</v>
      </c>
      <c r="Q160" s="83"/>
      <c r="R160" s="93">
        <v>1405.3853700000002</v>
      </c>
      <c r="S160" s="94">
        <v>3.1703339058340133E-3</v>
      </c>
      <c r="T160" s="94">
        <f t="shared" si="3"/>
        <v>3.7044787613270524E-3</v>
      </c>
      <c r="U160" s="94">
        <f>R160/'סכום נכסי הקרן'!$C$42</f>
        <v>3.2442252485156948E-4</v>
      </c>
    </row>
    <row r="161" spans="2:21" s="130" customFormat="1">
      <c r="B161" s="86" t="s">
        <v>690</v>
      </c>
      <c r="C161" s="83" t="s">
        <v>691</v>
      </c>
      <c r="D161" s="96" t="s">
        <v>130</v>
      </c>
      <c r="E161" s="96" t="s">
        <v>328</v>
      </c>
      <c r="F161" s="83" t="s">
        <v>689</v>
      </c>
      <c r="G161" s="96" t="s">
        <v>397</v>
      </c>
      <c r="H161" s="83" t="s">
        <v>528</v>
      </c>
      <c r="I161" s="83" t="s">
        <v>330</v>
      </c>
      <c r="J161" s="83"/>
      <c r="K161" s="93">
        <v>3.580000000000001</v>
      </c>
      <c r="L161" s="96" t="s">
        <v>174</v>
      </c>
      <c r="M161" s="97">
        <v>2.1600000000000001E-2</v>
      </c>
      <c r="N161" s="97">
        <v>2.1600000000000001E-2</v>
      </c>
      <c r="O161" s="93">
        <v>596184.99999999988</v>
      </c>
      <c r="P161" s="95">
        <v>100.6</v>
      </c>
      <c r="Q161" s="83"/>
      <c r="R161" s="93">
        <v>599.76210999999989</v>
      </c>
      <c r="S161" s="94">
        <v>9.2570567036161168E-4</v>
      </c>
      <c r="T161" s="94">
        <f t="shared" si="3"/>
        <v>1.5809229594753065E-3</v>
      </c>
      <c r="U161" s="94">
        <f>R161/'סכום נכסי הקרן'!$C$42</f>
        <v>1.3845052196359827E-4</v>
      </c>
    </row>
    <row r="162" spans="2:21" s="130" customFormat="1">
      <c r="B162" s="86" t="s">
        <v>692</v>
      </c>
      <c r="C162" s="83" t="s">
        <v>693</v>
      </c>
      <c r="D162" s="96" t="s">
        <v>130</v>
      </c>
      <c r="E162" s="96" t="s">
        <v>328</v>
      </c>
      <c r="F162" s="83" t="s">
        <v>656</v>
      </c>
      <c r="G162" s="96" t="s">
        <v>161</v>
      </c>
      <c r="H162" s="83" t="s">
        <v>528</v>
      </c>
      <c r="I162" s="83" t="s">
        <v>170</v>
      </c>
      <c r="J162" s="83"/>
      <c r="K162" s="93">
        <v>2.81</v>
      </c>
      <c r="L162" s="96" t="s">
        <v>174</v>
      </c>
      <c r="M162" s="97">
        <v>2.4E-2</v>
      </c>
      <c r="N162" s="97">
        <v>2.0500000000000004E-2</v>
      </c>
      <c r="O162" s="93">
        <v>446034.22999999992</v>
      </c>
      <c r="P162" s="95">
        <v>101.19</v>
      </c>
      <c r="Q162" s="83"/>
      <c r="R162" s="93">
        <v>451.34203999999994</v>
      </c>
      <c r="S162" s="94">
        <v>1.102777301098076E-3</v>
      </c>
      <c r="T162" s="94">
        <f t="shared" si="3"/>
        <v>1.1897000189165371E-3</v>
      </c>
      <c r="U162" s="94">
        <f>R162/'סכום נכסי הקרן'!$C$42</f>
        <v>1.0418887752364892E-4</v>
      </c>
    </row>
    <row r="163" spans="2:21" s="130" customFormat="1">
      <c r="B163" s="86" t="s">
        <v>694</v>
      </c>
      <c r="C163" s="83" t="s">
        <v>695</v>
      </c>
      <c r="D163" s="96" t="s">
        <v>130</v>
      </c>
      <c r="E163" s="96" t="s">
        <v>328</v>
      </c>
      <c r="F163" s="83" t="s">
        <v>696</v>
      </c>
      <c r="G163" s="96" t="s">
        <v>374</v>
      </c>
      <c r="H163" s="83" t="s">
        <v>555</v>
      </c>
      <c r="I163" s="83" t="s">
        <v>170</v>
      </c>
      <c r="J163" s="83"/>
      <c r="K163" s="93">
        <v>4.6100000000000003</v>
      </c>
      <c r="L163" s="96" t="s">
        <v>174</v>
      </c>
      <c r="M163" s="97">
        <v>3.95E-2</v>
      </c>
      <c r="N163" s="97">
        <v>4.2199999999999994E-2</v>
      </c>
      <c r="O163" s="93">
        <v>840266.70999999985</v>
      </c>
      <c r="P163" s="95">
        <v>99.27</v>
      </c>
      <c r="Q163" s="83"/>
      <c r="R163" s="93">
        <v>834.13274999999987</v>
      </c>
      <c r="S163" s="94">
        <v>1.3769325330814672E-3</v>
      </c>
      <c r="T163" s="94">
        <f t="shared" si="3"/>
        <v>2.1987044425418535E-3</v>
      </c>
      <c r="U163" s="94">
        <f>R163/'סכום נכסי הקרן'!$C$42</f>
        <v>1.9255320184269665E-4</v>
      </c>
    </row>
    <row r="164" spans="2:21" s="130" customFormat="1">
      <c r="B164" s="86" t="s">
        <v>697</v>
      </c>
      <c r="C164" s="83" t="s">
        <v>698</v>
      </c>
      <c r="D164" s="96" t="s">
        <v>130</v>
      </c>
      <c r="E164" s="96" t="s">
        <v>328</v>
      </c>
      <c r="F164" s="83" t="s">
        <v>696</v>
      </c>
      <c r="G164" s="96" t="s">
        <v>374</v>
      </c>
      <c r="H164" s="83" t="s">
        <v>555</v>
      </c>
      <c r="I164" s="83" t="s">
        <v>170</v>
      </c>
      <c r="J164" s="83"/>
      <c r="K164" s="93">
        <v>5.2200000000000006</v>
      </c>
      <c r="L164" s="96" t="s">
        <v>174</v>
      </c>
      <c r="M164" s="97">
        <v>0.03</v>
      </c>
      <c r="N164" s="97">
        <v>4.300000000000001E-2</v>
      </c>
      <c r="O164" s="93">
        <v>1281920.9999999998</v>
      </c>
      <c r="P164" s="95">
        <v>94.19</v>
      </c>
      <c r="Q164" s="83"/>
      <c r="R164" s="93">
        <v>1207.4413899999997</v>
      </c>
      <c r="S164" s="94">
        <v>1.7086834995248177E-3</v>
      </c>
      <c r="T164" s="94">
        <f t="shared" si="3"/>
        <v>3.1827149195399781E-3</v>
      </c>
      <c r="U164" s="94">
        <f>R164/'סכום נכסי הקרן'!$C$42</f>
        <v>2.787286624124232E-4</v>
      </c>
    </row>
    <row r="165" spans="2:21" s="130" customFormat="1">
      <c r="B165" s="86" t="s">
        <v>699</v>
      </c>
      <c r="C165" s="83" t="s">
        <v>700</v>
      </c>
      <c r="D165" s="96" t="s">
        <v>130</v>
      </c>
      <c r="E165" s="96" t="s">
        <v>328</v>
      </c>
      <c r="F165" s="83" t="s">
        <v>701</v>
      </c>
      <c r="G165" s="96" t="s">
        <v>702</v>
      </c>
      <c r="H165" s="83" t="s">
        <v>569</v>
      </c>
      <c r="I165" s="83" t="s">
        <v>170</v>
      </c>
      <c r="J165" s="83"/>
      <c r="K165" s="93">
        <v>5.77</v>
      </c>
      <c r="L165" s="96" t="s">
        <v>174</v>
      </c>
      <c r="M165" s="97">
        <v>4.4500000000000005E-2</v>
      </c>
      <c r="N165" s="97">
        <v>3.7100000000000001E-2</v>
      </c>
      <c r="O165" s="93">
        <v>544259.99999999988</v>
      </c>
      <c r="P165" s="95">
        <v>105.57</v>
      </c>
      <c r="Q165" s="83"/>
      <c r="R165" s="93">
        <v>574.57528999999988</v>
      </c>
      <c r="S165" s="94">
        <v>1.7624999999999995E-3</v>
      </c>
      <c r="T165" s="94">
        <f t="shared" si="3"/>
        <v>1.5145326001140393E-3</v>
      </c>
      <c r="U165" s="94">
        <f>R165/'סכום נכסי הקרן'!$C$42</f>
        <v>1.32636336109805E-4</v>
      </c>
    </row>
    <row r="166" spans="2:21" s="130" customFormat="1">
      <c r="B166" s="86" t="s">
        <v>703</v>
      </c>
      <c r="C166" s="83" t="s">
        <v>704</v>
      </c>
      <c r="D166" s="96" t="s">
        <v>130</v>
      </c>
      <c r="E166" s="96" t="s">
        <v>328</v>
      </c>
      <c r="F166" s="83" t="s">
        <v>705</v>
      </c>
      <c r="G166" s="96" t="s">
        <v>578</v>
      </c>
      <c r="H166" s="83" t="s">
        <v>569</v>
      </c>
      <c r="I166" s="83" t="s">
        <v>170</v>
      </c>
      <c r="J166" s="83"/>
      <c r="K166" s="93">
        <v>1.5799999999999998</v>
      </c>
      <c r="L166" s="96" t="s">
        <v>174</v>
      </c>
      <c r="M166" s="97">
        <v>3.3000000000000002E-2</v>
      </c>
      <c r="N166" s="97">
        <v>2.3900000000000001E-2</v>
      </c>
      <c r="O166" s="93">
        <v>378584.28999999992</v>
      </c>
      <c r="P166" s="95">
        <v>101.86</v>
      </c>
      <c r="Q166" s="83"/>
      <c r="R166" s="93">
        <v>385.62593999999996</v>
      </c>
      <c r="S166" s="94">
        <v>7.6677615020952271E-4</v>
      </c>
      <c r="T166" s="94">
        <f t="shared" si="3"/>
        <v>1.0164778537197806E-3</v>
      </c>
      <c r="U166" s="94">
        <f>R166/'סכום נכסי הקרן'!$C$42</f>
        <v>8.9018815602911685E-5</v>
      </c>
    </row>
    <row r="167" spans="2:21" s="130" customFormat="1">
      <c r="B167" s="86" t="s">
        <v>706</v>
      </c>
      <c r="C167" s="83" t="s">
        <v>707</v>
      </c>
      <c r="D167" s="96" t="s">
        <v>130</v>
      </c>
      <c r="E167" s="96" t="s">
        <v>328</v>
      </c>
      <c r="F167" s="83" t="s">
        <v>708</v>
      </c>
      <c r="G167" s="96" t="s">
        <v>451</v>
      </c>
      <c r="H167" s="83" t="s">
        <v>569</v>
      </c>
      <c r="I167" s="83" t="s">
        <v>330</v>
      </c>
      <c r="J167" s="83"/>
      <c r="K167" s="93">
        <v>1.6900000000000006</v>
      </c>
      <c r="L167" s="96" t="s">
        <v>174</v>
      </c>
      <c r="M167" s="97">
        <v>0.06</v>
      </c>
      <c r="N167" s="97">
        <v>1.7600000000000001E-2</v>
      </c>
      <c r="O167" s="93">
        <v>39079.999999999993</v>
      </c>
      <c r="P167" s="95">
        <v>108.72</v>
      </c>
      <c r="Q167" s="83"/>
      <c r="R167" s="93">
        <v>42.48776999999999</v>
      </c>
      <c r="S167" s="94">
        <v>7.1431433281579046E-5</v>
      </c>
      <c r="T167" s="94">
        <f t="shared" si="3"/>
        <v>1.1199422232575869E-4</v>
      </c>
      <c r="U167" s="94">
        <f>R167/'סכום נכסי הקרן'!$C$42</f>
        <v>9.807978589326544E-6</v>
      </c>
    </row>
    <row r="168" spans="2:21" s="130" customFormat="1">
      <c r="B168" s="86" t="s">
        <v>709</v>
      </c>
      <c r="C168" s="83" t="s">
        <v>710</v>
      </c>
      <c r="D168" s="96" t="s">
        <v>130</v>
      </c>
      <c r="E168" s="96" t="s">
        <v>328</v>
      </c>
      <c r="F168" s="83" t="s">
        <v>708</v>
      </c>
      <c r="G168" s="96" t="s">
        <v>451</v>
      </c>
      <c r="H168" s="83" t="s">
        <v>569</v>
      </c>
      <c r="I168" s="83" t="s">
        <v>330</v>
      </c>
      <c r="J168" s="83"/>
      <c r="K168" s="93">
        <v>3.6500000000000004</v>
      </c>
      <c r="L168" s="96" t="s">
        <v>174</v>
      </c>
      <c r="M168" s="97">
        <v>5.9000000000000004E-2</v>
      </c>
      <c r="N168" s="97">
        <v>2.7199999999999998E-2</v>
      </c>
      <c r="O168" s="93">
        <v>7138.9999999999991</v>
      </c>
      <c r="P168" s="95">
        <v>113.55</v>
      </c>
      <c r="Q168" s="83"/>
      <c r="R168" s="93">
        <v>8.1063299999999998</v>
      </c>
      <c r="S168" s="94">
        <v>8.0272199102939336E-6</v>
      </c>
      <c r="T168" s="94">
        <f t="shared" si="3"/>
        <v>2.1367610591611835E-5</v>
      </c>
      <c r="U168" s="94">
        <f>R168/'סכום נכסי הקרן'!$C$42</f>
        <v>1.871284632684075E-6</v>
      </c>
    </row>
    <row r="169" spans="2:21" s="130" customFormat="1">
      <c r="B169" s="86" t="s">
        <v>711</v>
      </c>
      <c r="C169" s="83" t="s">
        <v>712</v>
      </c>
      <c r="D169" s="96" t="s">
        <v>130</v>
      </c>
      <c r="E169" s="96" t="s">
        <v>328</v>
      </c>
      <c r="F169" s="83" t="s">
        <v>572</v>
      </c>
      <c r="G169" s="96" t="s">
        <v>374</v>
      </c>
      <c r="H169" s="83" t="s">
        <v>569</v>
      </c>
      <c r="I169" s="83" t="s">
        <v>330</v>
      </c>
      <c r="J169" s="83"/>
      <c r="K169" s="93">
        <v>4.12</v>
      </c>
      <c r="L169" s="96" t="s">
        <v>174</v>
      </c>
      <c r="M169" s="97">
        <v>6.9000000000000006E-2</v>
      </c>
      <c r="N169" s="97">
        <v>8.0599999999999991E-2</v>
      </c>
      <c r="O169" s="93">
        <v>97085.999999999985</v>
      </c>
      <c r="P169" s="95">
        <v>98.51</v>
      </c>
      <c r="Q169" s="83"/>
      <c r="R169" s="93">
        <v>95.639419999999987</v>
      </c>
      <c r="S169" s="94">
        <v>1.4675290713932651E-4</v>
      </c>
      <c r="T169" s="94">
        <f t="shared" si="3"/>
        <v>2.5209754398940242E-4</v>
      </c>
      <c r="U169" s="94">
        <f>R169/'סכום נכסי הקרן'!$C$42</f>
        <v>2.20776327789293E-5</v>
      </c>
    </row>
    <row r="170" spans="2:21" s="130" customFormat="1">
      <c r="B170" s="86" t="s">
        <v>713</v>
      </c>
      <c r="C170" s="83" t="s">
        <v>714</v>
      </c>
      <c r="D170" s="96" t="s">
        <v>130</v>
      </c>
      <c r="E170" s="96" t="s">
        <v>328</v>
      </c>
      <c r="F170" s="83" t="s">
        <v>715</v>
      </c>
      <c r="G170" s="96" t="s">
        <v>374</v>
      </c>
      <c r="H170" s="83" t="s">
        <v>569</v>
      </c>
      <c r="I170" s="83" t="s">
        <v>170</v>
      </c>
      <c r="J170" s="83"/>
      <c r="K170" s="93">
        <v>4.0400000000000009</v>
      </c>
      <c r="L170" s="96" t="s">
        <v>174</v>
      </c>
      <c r="M170" s="97">
        <v>4.5999999999999999E-2</v>
      </c>
      <c r="N170" s="97">
        <v>5.3000000000000019E-2</v>
      </c>
      <c r="O170" s="93">
        <v>56605.259999999987</v>
      </c>
      <c r="P170" s="95">
        <v>97.5</v>
      </c>
      <c r="Q170" s="83"/>
      <c r="R170" s="93">
        <v>55.190129999999989</v>
      </c>
      <c r="S170" s="94">
        <v>2.4190282051282045E-4</v>
      </c>
      <c r="T170" s="94">
        <f t="shared" si="3"/>
        <v>1.4547658513043929E-4</v>
      </c>
      <c r="U170" s="94">
        <f>R170/'סכום נכסי הקרן'!$C$42</f>
        <v>1.2740221795169494E-5</v>
      </c>
    </row>
    <row r="171" spans="2:21" s="130" customFormat="1">
      <c r="B171" s="86" t="s">
        <v>716</v>
      </c>
      <c r="C171" s="83" t="s">
        <v>717</v>
      </c>
      <c r="D171" s="96" t="s">
        <v>130</v>
      </c>
      <c r="E171" s="96" t="s">
        <v>328</v>
      </c>
      <c r="F171" s="83" t="s">
        <v>577</v>
      </c>
      <c r="G171" s="96" t="s">
        <v>578</v>
      </c>
      <c r="H171" s="83" t="s">
        <v>579</v>
      </c>
      <c r="I171" s="83" t="s">
        <v>170</v>
      </c>
      <c r="J171" s="83"/>
      <c r="K171" s="93">
        <v>1.38</v>
      </c>
      <c r="L171" s="96" t="s">
        <v>174</v>
      </c>
      <c r="M171" s="97">
        <v>4.2999999999999997E-2</v>
      </c>
      <c r="N171" s="97">
        <v>3.15E-2</v>
      </c>
      <c r="O171" s="93">
        <v>730085.55</v>
      </c>
      <c r="P171" s="95">
        <v>101.96</v>
      </c>
      <c r="Q171" s="83"/>
      <c r="R171" s="93">
        <v>744.39524999999992</v>
      </c>
      <c r="S171" s="94">
        <v>2.0228065100981411E-3</v>
      </c>
      <c r="T171" s="94">
        <f t="shared" si="3"/>
        <v>1.9621638680198733E-3</v>
      </c>
      <c r="U171" s="94">
        <f>R171/'סכום נכסי הקרן'!$C$42</f>
        <v>1.7183798241226549E-4</v>
      </c>
    </row>
    <row r="172" spans="2:21" s="130" customFormat="1">
      <c r="B172" s="86" t="s">
        <v>718</v>
      </c>
      <c r="C172" s="83" t="s">
        <v>719</v>
      </c>
      <c r="D172" s="96" t="s">
        <v>130</v>
      </c>
      <c r="E172" s="96" t="s">
        <v>328</v>
      </c>
      <c r="F172" s="83" t="s">
        <v>577</v>
      </c>
      <c r="G172" s="96" t="s">
        <v>578</v>
      </c>
      <c r="H172" s="83" t="s">
        <v>579</v>
      </c>
      <c r="I172" s="83" t="s">
        <v>170</v>
      </c>
      <c r="J172" s="83"/>
      <c r="K172" s="93">
        <v>2.06</v>
      </c>
      <c r="L172" s="96" t="s">
        <v>174</v>
      </c>
      <c r="M172" s="97">
        <v>4.2500000000000003E-2</v>
      </c>
      <c r="N172" s="97">
        <v>3.78E-2</v>
      </c>
      <c r="O172" s="93">
        <v>475722.15999999992</v>
      </c>
      <c r="P172" s="95">
        <v>102.73</v>
      </c>
      <c r="Q172" s="83"/>
      <c r="R172" s="93">
        <v>488.70937999999995</v>
      </c>
      <c r="S172" s="94">
        <v>9.6836632790690748E-4</v>
      </c>
      <c r="T172" s="94">
        <f t="shared" si="3"/>
        <v>1.2881972143137588E-3</v>
      </c>
      <c r="U172" s="94">
        <f>R172/'סכום נכסי הקרן'!$C$42</f>
        <v>1.128148437878253E-4</v>
      </c>
    </row>
    <row r="173" spans="2:21" s="130" customFormat="1">
      <c r="B173" s="86" t="s">
        <v>720</v>
      </c>
      <c r="C173" s="83" t="s">
        <v>721</v>
      </c>
      <c r="D173" s="96" t="s">
        <v>130</v>
      </c>
      <c r="E173" s="96" t="s">
        <v>328</v>
      </c>
      <c r="F173" s="83" t="s">
        <v>577</v>
      </c>
      <c r="G173" s="96" t="s">
        <v>578</v>
      </c>
      <c r="H173" s="83" t="s">
        <v>579</v>
      </c>
      <c r="I173" s="83" t="s">
        <v>170</v>
      </c>
      <c r="J173" s="83"/>
      <c r="K173" s="93">
        <v>1.9599999999999995</v>
      </c>
      <c r="L173" s="96" t="s">
        <v>174</v>
      </c>
      <c r="M173" s="97">
        <v>3.7000000000000005E-2</v>
      </c>
      <c r="N173" s="97">
        <v>0.04</v>
      </c>
      <c r="O173" s="93">
        <v>939996.99999999988</v>
      </c>
      <c r="P173" s="95">
        <v>100.99</v>
      </c>
      <c r="Q173" s="83"/>
      <c r="R173" s="93">
        <v>949.30300999999986</v>
      </c>
      <c r="S173" s="94">
        <v>2.8509106944825447E-3</v>
      </c>
      <c r="T173" s="94">
        <f t="shared" si="3"/>
        <v>2.5022836537773561E-3</v>
      </c>
      <c r="U173" s="94">
        <f>R173/'סכום נכסי הקרן'!$C$42</f>
        <v>2.1913938050557237E-4</v>
      </c>
    </row>
    <row r="174" spans="2:21" s="130" customFormat="1">
      <c r="B174" s="82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93"/>
      <c r="P174" s="95"/>
      <c r="Q174" s="83"/>
      <c r="R174" s="83"/>
      <c r="S174" s="83"/>
      <c r="T174" s="94"/>
      <c r="U174" s="83"/>
    </row>
    <row r="175" spans="2:21" s="130" customFormat="1">
      <c r="B175" s="102" t="s">
        <v>51</v>
      </c>
      <c r="C175" s="81"/>
      <c r="D175" s="81"/>
      <c r="E175" s="81"/>
      <c r="F175" s="81"/>
      <c r="G175" s="81"/>
      <c r="H175" s="81"/>
      <c r="I175" s="81"/>
      <c r="J175" s="81"/>
      <c r="K175" s="90">
        <v>4.5590348795596425</v>
      </c>
      <c r="L175" s="81"/>
      <c r="M175" s="81"/>
      <c r="N175" s="104">
        <v>5.0977469462294554E-2</v>
      </c>
      <c r="O175" s="90"/>
      <c r="P175" s="92"/>
      <c r="Q175" s="81"/>
      <c r="R175" s="90">
        <f>SUM(R176:R177)</f>
        <v>9314.4260799999993</v>
      </c>
      <c r="S175" s="81"/>
      <c r="T175" s="91">
        <f t="shared" ref="T175:T177" si="4">R175/$R$11</f>
        <v>2.4552051219453624E-2</v>
      </c>
      <c r="U175" s="91">
        <f>R175/'סכום נכסי הקרן'!$C$42</f>
        <v>2.1501644253041469E-3</v>
      </c>
    </row>
    <row r="176" spans="2:21" s="130" customFormat="1">
      <c r="B176" s="86" t="s">
        <v>722</v>
      </c>
      <c r="C176" s="83" t="s">
        <v>723</v>
      </c>
      <c r="D176" s="96" t="s">
        <v>130</v>
      </c>
      <c r="E176" s="96" t="s">
        <v>328</v>
      </c>
      <c r="F176" s="83" t="s">
        <v>724</v>
      </c>
      <c r="G176" s="96" t="s">
        <v>702</v>
      </c>
      <c r="H176" s="83" t="s">
        <v>384</v>
      </c>
      <c r="I176" s="83" t="s">
        <v>330</v>
      </c>
      <c r="J176" s="83"/>
      <c r="K176" s="93">
        <v>3.6100000000000003</v>
      </c>
      <c r="L176" s="96" t="s">
        <v>174</v>
      </c>
      <c r="M176" s="97">
        <v>3.49E-2</v>
      </c>
      <c r="N176" s="97">
        <v>4.4400000000000002E-2</v>
      </c>
      <c r="O176" s="93">
        <v>5019137.7199999988</v>
      </c>
      <c r="P176" s="95">
        <v>98.39</v>
      </c>
      <c r="Q176" s="83"/>
      <c r="R176" s="93">
        <v>4938.3294299999989</v>
      </c>
      <c r="S176" s="94">
        <v>2.2993071906591586E-3</v>
      </c>
      <c r="T176" s="94">
        <f t="shared" si="4"/>
        <v>1.3017024995693047E-2</v>
      </c>
      <c r="U176" s="94">
        <f>R176/'סכום נכסי הקרן'!$C$42</f>
        <v>1.1399757934219931E-3</v>
      </c>
    </row>
    <row r="177" spans="2:21" s="130" customFormat="1">
      <c r="B177" s="86" t="s">
        <v>725</v>
      </c>
      <c r="C177" s="83" t="s">
        <v>726</v>
      </c>
      <c r="D177" s="96" t="s">
        <v>130</v>
      </c>
      <c r="E177" s="96" t="s">
        <v>328</v>
      </c>
      <c r="F177" s="83" t="s">
        <v>727</v>
      </c>
      <c r="G177" s="96" t="s">
        <v>702</v>
      </c>
      <c r="H177" s="83" t="s">
        <v>528</v>
      </c>
      <c r="I177" s="83" t="s">
        <v>170</v>
      </c>
      <c r="J177" s="83"/>
      <c r="K177" s="93">
        <v>5.629999999999999</v>
      </c>
      <c r="L177" s="96" t="s">
        <v>174</v>
      </c>
      <c r="M177" s="97">
        <v>4.6900000000000004E-2</v>
      </c>
      <c r="N177" s="97">
        <v>5.8400000000000001E-2</v>
      </c>
      <c r="O177" s="93">
        <v>4433734.9499999993</v>
      </c>
      <c r="P177" s="95">
        <v>98.7</v>
      </c>
      <c r="Q177" s="83"/>
      <c r="R177" s="93">
        <v>4376.0966500000004</v>
      </c>
      <c r="S177" s="94">
        <v>2.365958368819694E-3</v>
      </c>
      <c r="T177" s="94">
        <f t="shared" si="4"/>
        <v>1.1535026223760578E-2</v>
      </c>
      <c r="U177" s="94">
        <f>R177/'סכום נכסי הקרן'!$C$42</f>
        <v>1.010188631882154E-3</v>
      </c>
    </row>
    <row r="178" spans="2:21" s="130" customFormat="1">
      <c r="B178" s="144"/>
    </row>
    <row r="179" spans="2:21" s="130" customFormat="1">
      <c r="B179" s="144"/>
    </row>
    <row r="180" spans="2:21" s="130" customFormat="1">
      <c r="B180" s="144"/>
    </row>
    <row r="181" spans="2:21" s="130" customFormat="1">
      <c r="B181" s="145" t="s">
        <v>265</v>
      </c>
      <c r="C181" s="146"/>
      <c r="D181" s="146"/>
      <c r="E181" s="146"/>
      <c r="F181" s="146"/>
      <c r="G181" s="146"/>
      <c r="H181" s="146"/>
      <c r="I181" s="146"/>
      <c r="J181" s="146"/>
      <c r="K181" s="146"/>
    </row>
    <row r="182" spans="2:21" s="130" customFormat="1">
      <c r="B182" s="145" t="s">
        <v>122</v>
      </c>
      <c r="C182" s="146"/>
      <c r="D182" s="146"/>
      <c r="E182" s="146"/>
      <c r="F182" s="146"/>
      <c r="G182" s="146"/>
      <c r="H182" s="146"/>
      <c r="I182" s="146"/>
      <c r="J182" s="146"/>
      <c r="K182" s="146"/>
    </row>
    <row r="183" spans="2:21" s="130" customFormat="1">
      <c r="B183" s="145" t="s">
        <v>248</v>
      </c>
      <c r="C183" s="146"/>
      <c r="D183" s="146"/>
      <c r="E183" s="146"/>
      <c r="F183" s="146"/>
      <c r="G183" s="146"/>
      <c r="H183" s="146"/>
      <c r="I183" s="146"/>
      <c r="J183" s="146"/>
      <c r="K183" s="146"/>
    </row>
    <row r="184" spans="2:21" s="130" customFormat="1">
      <c r="B184" s="145" t="s">
        <v>256</v>
      </c>
      <c r="C184" s="146"/>
      <c r="D184" s="146"/>
      <c r="E184" s="146"/>
      <c r="F184" s="146"/>
      <c r="G184" s="146"/>
      <c r="H184" s="146"/>
      <c r="I184" s="146"/>
      <c r="J184" s="146"/>
      <c r="K184" s="146"/>
    </row>
    <row r="185" spans="2:21" s="130" customFormat="1">
      <c r="B185" s="224" t="s">
        <v>261</v>
      </c>
      <c r="C185" s="224"/>
      <c r="D185" s="224"/>
      <c r="E185" s="224"/>
      <c r="F185" s="224"/>
      <c r="G185" s="224"/>
      <c r="H185" s="224"/>
      <c r="I185" s="224"/>
      <c r="J185" s="224"/>
      <c r="K185" s="224"/>
    </row>
    <row r="186" spans="2:21" s="130" customFormat="1">
      <c r="B186" s="144"/>
    </row>
    <row r="187" spans="2:21" s="130" customFormat="1">
      <c r="B187" s="144"/>
    </row>
    <row r="188" spans="2:21" s="130" customFormat="1">
      <c r="B188" s="144"/>
    </row>
    <row r="189" spans="2:21" s="130" customFormat="1">
      <c r="B189" s="144"/>
    </row>
    <row r="190" spans="2:21" s="130" customFormat="1">
      <c r="B190" s="144"/>
    </row>
    <row r="191" spans="2:21" s="130" customFormat="1">
      <c r="B191" s="144"/>
    </row>
    <row r="192" spans="2:21" s="130" customFormat="1">
      <c r="B192" s="144"/>
    </row>
    <row r="193" spans="2:2" s="130" customFormat="1">
      <c r="B193" s="144"/>
    </row>
    <row r="194" spans="2:2" s="130" customFormat="1">
      <c r="B194" s="144"/>
    </row>
    <row r="195" spans="2:2" s="130" customFormat="1">
      <c r="B195" s="144"/>
    </row>
    <row r="196" spans="2:2" s="130" customFormat="1">
      <c r="B196" s="144"/>
    </row>
    <row r="197" spans="2:2" s="130" customFormat="1">
      <c r="B197" s="144"/>
    </row>
    <row r="198" spans="2:2" s="130" customFormat="1">
      <c r="B198" s="144"/>
    </row>
    <row r="199" spans="2:2" s="130" customFormat="1">
      <c r="B199" s="144"/>
    </row>
    <row r="200" spans="2:2" s="130" customFormat="1">
      <c r="B200" s="144"/>
    </row>
    <row r="201" spans="2:2" s="130" customFormat="1">
      <c r="B201" s="144"/>
    </row>
    <row r="202" spans="2:2" s="130" customFormat="1">
      <c r="B202" s="144"/>
    </row>
    <row r="203" spans="2:2" s="130" customFormat="1">
      <c r="B203" s="144"/>
    </row>
    <row r="204" spans="2:2" s="130" customFormat="1">
      <c r="B204" s="144"/>
    </row>
    <row r="205" spans="2:2" s="130" customFormat="1">
      <c r="B205" s="144"/>
    </row>
    <row r="206" spans="2:2" s="130" customFormat="1">
      <c r="B206" s="144"/>
    </row>
    <row r="207" spans="2:2" s="130" customFormat="1">
      <c r="B207" s="144"/>
    </row>
    <row r="208" spans="2:2" s="130" customFormat="1">
      <c r="B208" s="144"/>
    </row>
    <row r="209" spans="2:2" s="130" customFormat="1">
      <c r="B209" s="144"/>
    </row>
    <row r="210" spans="2:2" s="130" customFormat="1">
      <c r="B210" s="144"/>
    </row>
    <row r="211" spans="2:2" s="130" customFormat="1">
      <c r="B211" s="144"/>
    </row>
    <row r="212" spans="2:2" s="130" customFormat="1">
      <c r="B212" s="144"/>
    </row>
    <row r="213" spans="2:2" s="130" customFormat="1">
      <c r="B213" s="144"/>
    </row>
    <row r="214" spans="2:2" s="130" customFormat="1">
      <c r="B214" s="144"/>
    </row>
    <row r="215" spans="2:2" s="130" customFormat="1">
      <c r="B215" s="144"/>
    </row>
    <row r="216" spans="2:2" s="130" customFormat="1">
      <c r="B216" s="144"/>
    </row>
    <row r="217" spans="2:2" s="130" customFormat="1">
      <c r="B217" s="144"/>
    </row>
    <row r="218" spans="2:2" s="130" customFormat="1">
      <c r="B218" s="144"/>
    </row>
    <row r="219" spans="2:2" s="130" customFormat="1">
      <c r="B219" s="144"/>
    </row>
    <row r="220" spans="2:2" s="130" customFormat="1">
      <c r="B220" s="144"/>
    </row>
    <row r="221" spans="2:2" s="130" customFormat="1">
      <c r="B221" s="144"/>
    </row>
    <row r="222" spans="2:2" s="130" customFormat="1">
      <c r="B222" s="144"/>
    </row>
    <row r="223" spans="2:2" s="130" customFormat="1">
      <c r="B223" s="144"/>
    </row>
    <row r="224" spans="2:2" s="130" customFormat="1">
      <c r="B224" s="144"/>
    </row>
    <row r="225" spans="2:2" s="130" customFormat="1">
      <c r="B225" s="144"/>
    </row>
    <row r="226" spans="2:2" s="130" customFormat="1">
      <c r="B226" s="144"/>
    </row>
    <row r="227" spans="2:2" s="130" customFormat="1">
      <c r="B227" s="144"/>
    </row>
    <row r="228" spans="2:2" s="130" customFormat="1">
      <c r="B228" s="144"/>
    </row>
    <row r="229" spans="2:2" s="130" customFormat="1">
      <c r="B229" s="144"/>
    </row>
    <row r="230" spans="2:2" s="130" customFormat="1">
      <c r="B230" s="144"/>
    </row>
    <row r="231" spans="2:2" s="130" customFormat="1">
      <c r="B231" s="144"/>
    </row>
    <row r="232" spans="2:2" s="130" customFormat="1">
      <c r="B232" s="144"/>
    </row>
    <row r="233" spans="2:2" s="130" customFormat="1">
      <c r="B233" s="144"/>
    </row>
    <row r="234" spans="2:2" s="130" customFormat="1">
      <c r="B234" s="144"/>
    </row>
    <row r="235" spans="2:2" s="130" customFormat="1">
      <c r="B235" s="144"/>
    </row>
    <row r="236" spans="2:2" s="130" customFormat="1">
      <c r="B236" s="144"/>
    </row>
    <row r="237" spans="2:2" s="130" customFormat="1">
      <c r="B237" s="144"/>
    </row>
    <row r="238" spans="2:2" s="130" customFormat="1">
      <c r="B238" s="144"/>
    </row>
    <row r="239" spans="2:2" s="130" customFormat="1">
      <c r="B239" s="144"/>
    </row>
    <row r="240" spans="2:2" s="130" customFormat="1">
      <c r="B240" s="144"/>
    </row>
    <row r="241" spans="2:2" s="130" customFormat="1">
      <c r="B241" s="144"/>
    </row>
    <row r="242" spans="2:2" s="130" customFormat="1">
      <c r="B242" s="144"/>
    </row>
    <row r="243" spans="2:2" s="130" customFormat="1">
      <c r="B243" s="144"/>
    </row>
    <row r="244" spans="2:2" s="130" customFormat="1">
      <c r="B244" s="144"/>
    </row>
    <row r="245" spans="2:2" s="130" customFormat="1">
      <c r="B245" s="144"/>
    </row>
    <row r="246" spans="2:2" s="130" customFormat="1">
      <c r="B246" s="144"/>
    </row>
    <row r="247" spans="2:2" s="130" customFormat="1">
      <c r="B247" s="144"/>
    </row>
    <row r="248" spans="2:2" s="130" customFormat="1">
      <c r="B248" s="144"/>
    </row>
    <row r="249" spans="2:2" s="130" customFormat="1">
      <c r="B249" s="144"/>
    </row>
    <row r="250" spans="2:2" s="130" customFormat="1">
      <c r="B250" s="144"/>
    </row>
    <row r="251" spans="2:2" s="130" customFormat="1">
      <c r="B251" s="144"/>
    </row>
    <row r="252" spans="2:2" s="130" customFormat="1">
      <c r="B252" s="144"/>
    </row>
    <row r="253" spans="2:2" s="130" customFormat="1">
      <c r="B253" s="144"/>
    </row>
    <row r="254" spans="2:2" s="130" customFormat="1">
      <c r="B254" s="144"/>
    </row>
    <row r="255" spans="2:2" s="130" customFormat="1">
      <c r="B255" s="144"/>
    </row>
    <row r="256" spans="2:2" s="130" customFormat="1">
      <c r="B256" s="144"/>
    </row>
    <row r="257" spans="2:2" s="130" customFormat="1">
      <c r="B257" s="144"/>
    </row>
    <row r="258" spans="2:2" s="130" customFormat="1">
      <c r="B258" s="144"/>
    </row>
    <row r="259" spans="2:2" s="130" customFormat="1">
      <c r="B259" s="144"/>
    </row>
    <row r="260" spans="2:2" s="130" customFormat="1">
      <c r="B260" s="144"/>
    </row>
    <row r="261" spans="2:2" s="130" customFormat="1">
      <c r="B261" s="144"/>
    </row>
    <row r="262" spans="2:2" s="130" customFormat="1">
      <c r="B262" s="144"/>
    </row>
    <row r="263" spans="2:2" s="130" customFormat="1">
      <c r="B263" s="144"/>
    </row>
    <row r="264" spans="2:2" s="130" customFormat="1">
      <c r="B264" s="144"/>
    </row>
    <row r="265" spans="2:2" s="130" customFormat="1">
      <c r="B265" s="144"/>
    </row>
    <row r="266" spans="2:2" s="130" customFormat="1">
      <c r="B266" s="144"/>
    </row>
    <row r="267" spans="2:2" s="130" customFormat="1">
      <c r="B267" s="144"/>
    </row>
    <row r="268" spans="2:2" s="130" customFormat="1">
      <c r="B268" s="144"/>
    </row>
    <row r="269" spans="2:2" s="130" customFormat="1">
      <c r="B269" s="144"/>
    </row>
    <row r="270" spans="2:2" s="130" customFormat="1">
      <c r="B270" s="144"/>
    </row>
    <row r="271" spans="2:2" s="130" customFormat="1">
      <c r="B271" s="144"/>
    </row>
    <row r="272" spans="2:2" s="130" customFormat="1">
      <c r="B272" s="144"/>
    </row>
    <row r="273" spans="2:2" s="130" customFormat="1">
      <c r="B273" s="144"/>
    </row>
    <row r="274" spans="2:2" s="130" customFormat="1">
      <c r="B274" s="144"/>
    </row>
    <row r="275" spans="2:2" s="130" customFormat="1">
      <c r="B275" s="144"/>
    </row>
    <row r="276" spans="2:2" s="130" customFormat="1">
      <c r="B276" s="144"/>
    </row>
    <row r="277" spans="2:2" s="130" customFormat="1">
      <c r="B277" s="144"/>
    </row>
    <row r="278" spans="2:2" s="130" customFormat="1">
      <c r="B278" s="144"/>
    </row>
    <row r="279" spans="2:2" s="130" customFormat="1">
      <c r="B279" s="144"/>
    </row>
    <row r="280" spans="2:2" s="130" customFormat="1">
      <c r="B280" s="144"/>
    </row>
    <row r="281" spans="2:2" s="130" customFormat="1">
      <c r="B281" s="144"/>
    </row>
    <row r="282" spans="2:2" s="130" customFormat="1">
      <c r="B282" s="144"/>
    </row>
    <row r="283" spans="2:2" s="130" customFormat="1">
      <c r="B283" s="144"/>
    </row>
    <row r="284" spans="2:2" s="130" customFormat="1">
      <c r="B284" s="144"/>
    </row>
    <row r="285" spans="2:2" s="130" customFormat="1">
      <c r="B285" s="144"/>
    </row>
    <row r="286" spans="2:2" s="130" customFormat="1">
      <c r="B286" s="144"/>
    </row>
    <row r="287" spans="2:2" s="130" customFormat="1">
      <c r="B287" s="144"/>
    </row>
    <row r="288" spans="2:2" s="130" customFormat="1">
      <c r="B288" s="144"/>
    </row>
    <row r="289" spans="2:2" s="130" customFormat="1">
      <c r="B289" s="144"/>
    </row>
    <row r="290" spans="2:2" s="130" customFormat="1">
      <c r="B290" s="144"/>
    </row>
    <row r="291" spans="2:2" s="130" customFormat="1">
      <c r="B291" s="144"/>
    </row>
    <row r="292" spans="2:2" s="130" customFormat="1">
      <c r="B292" s="144"/>
    </row>
    <row r="293" spans="2:2" s="130" customFormat="1">
      <c r="B293" s="144"/>
    </row>
    <row r="294" spans="2:2" s="130" customFormat="1">
      <c r="B294" s="144"/>
    </row>
    <row r="295" spans="2:2" s="130" customFormat="1">
      <c r="B295" s="144"/>
    </row>
    <row r="296" spans="2:2" s="130" customFormat="1">
      <c r="B296" s="144"/>
    </row>
    <row r="297" spans="2:2" s="130" customFormat="1">
      <c r="B297" s="144"/>
    </row>
    <row r="298" spans="2:2" s="130" customFormat="1">
      <c r="B298" s="144"/>
    </row>
    <row r="299" spans="2:2" s="130" customFormat="1">
      <c r="B299" s="144"/>
    </row>
    <row r="300" spans="2:2" s="130" customFormat="1">
      <c r="B300" s="144"/>
    </row>
    <row r="301" spans="2:2" s="130" customFormat="1">
      <c r="B301" s="144"/>
    </row>
    <row r="302" spans="2:2" s="130" customFormat="1">
      <c r="B302" s="144"/>
    </row>
    <row r="303" spans="2:2" s="130" customFormat="1">
      <c r="B303" s="144"/>
    </row>
    <row r="304" spans="2:2" s="130" customFormat="1">
      <c r="B304" s="144"/>
    </row>
    <row r="305" spans="2:2" s="130" customFormat="1">
      <c r="B305" s="144"/>
    </row>
    <row r="306" spans="2:2" s="130" customFormat="1">
      <c r="B306" s="144"/>
    </row>
    <row r="307" spans="2:2" s="130" customFormat="1">
      <c r="B307" s="144"/>
    </row>
    <row r="308" spans="2:2" s="130" customFormat="1">
      <c r="B308" s="144"/>
    </row>
    <row r="309" spans="2:2" s="130" customFormat="1">
      <c r="B309" s="144"/>
    </row>
    <row r="310" spans="2:2" s="130" customFormat="1">
      <c r="B310" s="144"/>
    </row>
    <row r="311" spans="2:2" s="130" customFormat="1">
      <c r="B311" s="144"/>
    </row>
    <row r="312" spans="2:2" s="130" customFormat="1">
      <c r="B312" s="144"/>
    </row>
    <row r="313" spans="2:2" s="130" customFormat="1">
      <c r="B313" s="144"/>
    </row>
    <row r="314" spans="2:2" s="130" customFormat="1">
      <c r="B314" s="144"/>
    </row>
    <row r="315" spans="2:2" s="130" customFormat="1">
      <c r="B315" s="144"/>
    </row>
    <row r="316" spans="2:2" s="130" customFormat="1">
      <c r="B316" s="144"/>
    </row>
    <row r="317" spans="2:2" s="130" customFormat="1">
      <c r="B317" s="144"/>
    </row>
    <row r="318" spans="2:2" s="130" customFormat="1">
      <c r="B318" s="144"/>
    </row>
    <row r="319" spans="2:2" s="130" customFormat="1">
      <c r="B319" s="144"/>
    </row>
    <row r="320" spans="2:2" s="130" customFormat="1">
      <c r="B320" s="144"/>
    </row>
    <row r="321" spans="2:2" s="130" customFormat="1">
      <c r="B321" s="144"/>
    </row>
    <row r="322" spans="2:2" s="130" customFormat="1">
      <c r="B322" s="144"/>
    </row>
    <row r="323" spans="2:2" s="130" customFormat="1">
      <c r="B323" s="144"/>
    </row>
    <row r="324" spans="2:2" s="130" customFormat="1">
      <c r="B324" s="144"/>
    </row>
    <row r="325" spans="2:2" s="130" customFormat="1">
      <c r="B325" s="144"/>
    </row>
    <row r="326" spans="2:2" s="130" customFormat="1">
      <c r="B326" s="144"/>
    </row>
    <row r="327" spans="2:2" s="130" customFormat="1">
      <c r="B327" s="144"/>
    </row>
    <row r="328" spans="2:2" s="130" customFormat="1">
      <c r="B328" s="144"/>
    </row>
    <row r="329" spans="2:2" s="130" customFormat="1">
      <c r="B329" s="144"/>
    </row>
    <row r="330" spans="2:2" s="130" customFormat="1">
      <c r="B330" s="144"/>
    </row>
    <row r="331" spans="2:2" s="130" customFormat="1">
      <c r="B331" s="144"/>
    </row>
    <row r="332" spans="2:2" s="130" customFormat="1">
      <c r="B332" s="144"/>
    </row>
    <row r="333" spans="2:2" s="130" customFormat="1">
      <c r="B333" s="144"/>
    </row>
    <row r="334" spans="2:2" s="130" customFormat="1">
      <c r="B334" s="144"/>
    </row>
    <row r="335" spans="2:2" s="130" customFormat="1">
      <c r="B335" s="144"/>
    </row>
    <row r="336" spans="2:2" s="130" customFormat="1">
      <c r="B336" s="144"/>
    </row>
    <row r="337" spans="2:2" s="130" customFormat="1">
      <c r="B337" s="144"/>
    </row>
    <row r="338" spans="2:2" s="130" customFormat="1">
      <c r="B338" s="144"/>
    </row>
    <row r="339" spans="2:2" s="130" customFormat="1">
      <c r="B339" s="144"/>
    </row>
    <row r="340" spans="2:2" s="130" customFormat="1">
      <c r="B340" s="144"/>
    </row>
    <row r="341" spans="2:2" s="130" customFormat="1">
      <c r="B341" s="144"/>
    </row>
    <row r="342" spans="2:2" s="130" customFormat="1">
      <c r="B342" s="144"/>
    </row>
    <row r="343" spans="2:2" s="130" customFormat="1">
      <c r="B343" s="144"/>
    </row>
    <row r="344" spans="2:2" s="130" customFormat="1">
      <c r="B344" s="144"/>
    </row>
    <row r="345" spans="2:2" s="130" customFormat="1">
      <c r="B345" s="144"/>
    </row>
    <row r="346" spans="2:2" s="130" customFormat="1">
      <c r="B346" s="144"/>
    </row>
    <row r="347" spans="2:2" s="130" customFormat="1">
      <c r="B347" s="144"/>
    </row>
    <row r="348" spans="2:2" s="130" customFormat="1">
      <c r="B348" s="144"/>
    </row>
    <row r="349" spans="2:2" s="130" customFormat="1">
      <c r="B349" s="144"/>
    </row>
    <row r="350" spans="2:2" s="130" customFormat="1">
      <c r="B350" s="144"/>
    </row>
    <row r="351" spans="2:2" s="130" customFormat="1">
      <c r="B351" s="144"/>
    </row>
    <row r="352" spans="2:2" s="130" customFormat="1">
      <c r="B352" s="144"/>
    </row>
    <row r="353" spans="2:2" s="130" customFormat="1">
      <c r="B353" s="144"/>
    </row>
    <row r="354" spans="2:2" s="130" customFormat="1">
      <c r="B354" s="144"/>
    </row>
    <row r="355" spans="2:2" s="130" customFormat="1">
      <c r="B355" s="144"/>
    </row>
    <row r="356" spans="2:2" s="130" customFormat="1">
      <c r="B356" s="144"/>
    </row>
    <row r="357" spans="2:2" s="130" customFormat="1">
      <c r="B357" s="144"/>
    </row>
    <row r="358" spans="2:2" s="130" customFormat="1">
      <c r="B358" s="144"/>
    </row>
    <row r="359" spans="2:2" s="130" customFormat="1">
      <c r="B359" s="144"/>
    </row>
    <row r="360" spans="2:2" s="130" customFormat="1">
      <c r="B360" s="144"/>
    </row>
    <row r="361" spans="2:2" s="130" customFormat="1">
      <c r="B361" s="144"/>
    </row>
    <row r="362" spans="2:2" s="130" customFormat="1">
      <c r="B362" s="144"/>
    </row>
    <row r="363" spans="2:2" s="130" customFormat="1">
      <c r="B363" s="144"/>
    </row>
    <row r="364" spans="2:2" s="130" customFormat="1">
      <c r="B364" s="144"/>
    </row>
    <row r="365" spans="2:2" s="130" customFormat="1">
      <c r="B365" s="144"/>
    </row>
    <row r="366" spans="2:2" s="130" customFormat="1">
      <c r="B366" s="144"/>
    </row>
    <row r="367" spans="2:2" s="130" customFormat="1">
      <c r="B367" s="144"/>
    </row>
    <row r="368" spans="2:2" s="130" customFormat="1">
      <c r="B368" s="144"/>
    </row>
    <row r="369" spans="2:2" s="130" customFormat="1">
      <c r="B369" s="144"/>
    </row>
    <row r="370" spans="2:2" s="130" customFormat="1">
      <c r="B370" s="144"/>
    </row>
    <row r="371" spans="2:2" s="130" customFormat="1">
      <c r="B371" s="144"/>
    </row>
    <row r="372" spans="2:2" s="130" customFormat="1">
      <c r="B372" s="144"/>
    </row>
    <row r="373" spans="2:2" s="130" customFormat="1">
      <c r="B373" s="144"/>
    </row>
    <row r="374" spans="2:2" s="130" customFormat="1">
      <c r="B374" s="144"/>
    </row>
    <row r="375" spans="2:2" s="130" customFormat="1">
      <c r="B375" s="144"/>
    </row>
    <row r="376" spans="2:2" s="130" customFormat="1">
      <c r="B376" s="144"/>
    </row>
    <row r="377" spans="2:2" s="130" customFormat="1">
      <c r="B377" s="144"/>
    </row>
    <row r="378" spans="2:2" s="130" customFormat="1">
      <c r="B378" s="144"/>
    </row>
    <row r="379" spans="2:2" s="130" customFormat="1">
      <c r="B379" s="144"/>
    </row>
    <row r="380" spans="2:2" s="130" customFormat="1">
      <c r="B380" s="144"/>
    </row>
    <row r="381" spans="2:2" s="130" customFormat="1">
      <c r="B381" s="144"/>
    </row>
    <row r="382" spans="2:2" s="130" customFormat="1">
      <c r="B382" s="144"/>
    </row>
    <row r="383" spans="2:2" s="130" customFormat="1">
      <c r="B383" s="144"/>
    </row>
    <row r="384" spans="2:2" s="130" customFormat="1">
      <c r="B384" s="144"/>
    </row>
    <row r="385" spans="2:2" s="130" customFormat="1">
      <c r="B385" s="144"/>
    </row>
    <row r="386" spans="2:2" s="130" customFormat="1">
      <c r="B386" s="144"/>
    </row>
    <row r="387" spans="2:2" s="130" customFormat="1">
      <c r="B387" s="144"/>
    </row>
    <row r="388" spans="2:2" s="130" customFormat="1">
      <c r="B388" s="144"/>
    </row>
    <row r="389" spans="2:2" s="130" customFormat="1">
      <c r="B389" s="144"/>
    </row>
    <row r="390" spans="2:2" s="130" customFormat="1">
      <c r="B390" s="144"/>
    </row>
    <row r="391" spans="2:2" s="130" customFormat="1">
      <c r="B391" s="144"/>
    </row>
    <row r="392" spans="2:2" s="130" customFormat="1">
      <c r="B392" s="144"/>
    </row>
    <row r="393" spans="2:2" s="130" customFormat="1">
      <c r="B393" s="144"/>
    </row>
    <row r="394" spans="2:2" s="130" customFormat="1">
      <c r="B394" s="144"/>
    </row>
    <row r="395" spans="2:2" s="130" customFormat="1">
      <c r="B395" s="144"/>
    </row>
    <row r="396" spans="2:2" s="130" customFormat="1">
      <c r="B396" s="144"/>
    </row>
    <row r="397" spans="2:2" s="130" customFormat="1">
      <c r="B397" s="144"/>
    </row>
    <row r="398" spans="2:2" s="130" customFormat="1">
      <c r="B398" s="144"/>
    </row>
    <row r="399" spans="2:2" s="130" customFormat="1">
      <c r="B399" s="144"/>
    </row>
    <row r="400" spans="2:2" s="130" customFormat="1">
      <c r="B400" s="144"/>
    </row>
    <row r="401" spans="2:2" s="130" customFormat="1">
      <c r="B401" s="144"/>
    </row>
    <row r="402" spans="2:2" s="130" customFormat="1">
      <c r="B402" s="144"/>
    </row>
    <row r="403" spans="2:2" s="130" customFormat="1">
      <c r="B403" s="144"/>
    </row>
    <row r="404" spans="2:2" s="130" customFormat="1">
      <c r="B404" s="144"/>
    </row>
    <row r="405" spans="2:2" s="130" customFormat="1">
      <c r="B405" s="144"/>
    </row>
    <row r="406" spans="2:2" s="130" customFormat="1">
      <c r="B406" s="144"/>
    </row>
    <row r="407" spans="2:2" s="130" customFormat="1">
      <c r="B407" s="144"/>
    </row>
    <row r="408" spans="2:2" s="130" customFormat="1">
      <c r="B408" s="144"/>
    </row>
    <row r="409" spans="2:2" s="130" customFormat="1">
      <c r="B409" s="144"/>
    </row>
    <row r="410" spans="2:2" s="130" customFormat="1">
      <c r="B410" s="144"/>
    </row>
    <row r="411" spans="2:2" s="130" customFormat="1">
      <c r="B411" s="144"/>
    </row>
    <row r="412" spans="2:2" s="130" customFormat="1">
      <c r="B412" s="144"/>
    </row>
    <row r="413" spans="2:2" s="130" customFormat="1">
      <c r="B413" s="144"/>
    </row>
    <row r="414" spans="2:2" s="130" customFormat="1">
      <c r="B414" s="144"/>
    </row>
    <row r="415" spans="2:2" s="130" customFormat="1">
      <c r="B415" s="144"/>
    </row>
    <row r="416" spans="2:2" s="130" customFormat="1">
      <c r="B416" s="144"/>
    </row>
    <row r="417" spans="2:2" s="130" customFormat="1">
      <c r="B417" s="144"/>
    </row>
    <row r="418" spans="2:2" s="130" customFormat="1">
      <c r="B418" s="144"/>
    </row>
    <row r="419" spans="2:2" s="130" customFormat="1">
      <c r="B419" s="144"/>
    </row>
    <row r="420" spans="2:2" s="130" customFormat="1">
      <c r="B420" s="144"/>
    </row>
    <row r="421" spans="2:2" s="130" customFormat="1">
      <c r="B421" s="144"/>
    </row>
    <row r="422" spans="2:2" s="130" customFormat="1">
      <c r="B422" s="144"/>
    </row>
    <row r="423" spans="2:2" s="130" customFormat="1">
      <c r="B423" s="144"/>
    </row>
    <row r="424" spans="2:2" s="130" customFormat="1">
      <c r="B424" s="144"/>
    </row>
    <row r="425" spans="2:2" s="130" customFormat="1">
      <c r="B425" s="144"/>
    </row>
    <row r="426" spans="2:2" s="130" customFormat="1">
      <c r="B426" s="144"/>
    </row>
    <row r="427" spans="2:2" s="130" customFormat="1">
      <c r="B427" s="144"/>
    </row>
    <row r="428" spans="2:2" s="130" customFormat="1">
      <c r="B428" s="144"/>
    </row>
    <row r="429" spans="2:2" s="130" customFormat="1">
      <c r="B429" s="144"/>
    </row>
    <row r="430" spans="2:2" s="130" customFormat="1">
      <c r="B430" s="144"/>
    </row>
    <row r="431" spans="2:2" s="130" customFormat="1">
      <c r="B431" s="144"/>
    </row>
    <row r="432" spans="2:2" s="130" customFormat="1">
      <c r="B432" s="144"/>
    </row>
    <row r="433" spans="2:2" s="130" customFormat="1">
      <c r="B433" s="144"/>
    </row>
    <row r="434" spans="2:2" s="130" customFormat="1">
      <c r="B434" s="144"/>
    </row>
    <row r="435" spans="2:2" s="130" customFormat="1">
      <c r="B435" s="144"/>
    </row>
    <row r="436" spans="2:2" s="130" customFormat="1">
      <c r="B436" s="144"/>
    </row>
    <row r="437" spans="2:2" s="130" customFormat="1">
      <c r="B437" s="144"/>
    </row>
    <row r="438" spans="2:2" s="130" customFormat="1">
      <c r="B438" s="144"/>
    </row>
    <row r="439" spans="2:2" s="130" customFormat="1">
      <c r="B439" s="144"/>
    </row>
    <row r="440" spans="2:2" s="130" customFormat="1">
      <c r="B440" s="144"/>
    </row>
    <row r="441" spans="2:2" s="130" customFormat="1">
      <c r="B441" s="144"/>
    </row>
    <row r="442" spans="2:2" s="130" customFormat="1">
      <c r="B442" s="144"/>
    </row>
    <row r="443" spans="2:2" s="130" customFormat="1">
      <c r="B443" s="144"/>
    </row>
    <row r="444" spans="2:2" s="130" customFormat="1">
      <c r="B444" s="144"/>
    </row>
    <row r="445" spans="2:2" s="130" customFormat="1">
      <c r="B445" s="144"/>
    </row>
    <row r="446" spans="2:2" s="130" customFormat="1">
      <c r="B446" s="144"/>
    </row>
    <row r="447" spans="2:2" s="130" customFormat="1">
      <c r="B447" s="144"/>
    </row>
    <row r="448" spans="2:2" s="130" customFormat="1">
      <c r="B448" s="144"/>
    </row>
    <row r="449" spans="2:2" s="130" customFormat="1">
      <c r="B449" s="144"/>
    </row>
    <row r="450" spans="2:2" s="130" customFormat="1">
      <c r="B450" s="144"/>
    </row>
    <row r="451" spans="2:2" s="130" customFormat="1">
      <c r="B451" s="144"/>
    </row>
    <row r="452" spans="2:2" s="130" customFormat="1">
      <c r="B452" s="144"/>
    </row>
    <row r="453" spans="2:2" s="130" customFormat="1">
      <c r="B453" s="144"/>
    </row>
    <row r="454" spans="2:2" s="130" customFormat="1">
      <c r="B454" s="144"/>
    </row>
    <row r="455" spans="2:2" s="130" customFormat="1">
      <c r="B455" s="144"/>
    </row>
    <row r="456" spans="2:2" s="130" customFormat="1">
      <c r="B456" s="144"/>
    </row>
    <row r="457" spans="2:2" s="130" customFormat="1">
      <c r="B457" s="144"/>
    </row>
    <row r="458" spans="2:2" s="130" customFormat="1">
      <c r="B458" s="144"/>
    </row>
    <row r="459" spans="2:2" s="130" customFormat="1">
      <c r="B459" s="144"/>
    </row>
    <row r="460" spans="2:2" s="130" customFormat="1">
      <c r="B460" s="144"/>
    </row>
    <row r="461" spans="2:2" s="130" customFormat="1">
      <c r="B461" s="144"/>
    </row>
    <row r="462" spans="2:2" s="130" customFormat="1">
      <c r="B462" s="144"/>
    </row>
    <row r="463" spans="2:2" s="130" customFormat="1">
      <c r="B463" s="144"/>
    </row>
    <row r="464" spans="2:2" s="130" customFormat="1">
      <c r="B464" s="144"/>
    </row>
    <row r="465" spans="2:6" s="130" customFormat="1">
      <c r="B465" s="144"/>
    </row>
    <row r="466" spans="2:6" s="130" customFormat="1">
      <c r="B466" s="144"/>
    </row>
    <row r="467" spans="2:6" s="130" customFormat="1">
      <c r="B467" s="144"/>
    </row>
    <row r="468" spans="2:6" s="130" customFormat="1">
      <c r="B468" s="144"/>
    </row>
    <row r="469" spans="2:6" s="130" customFormat="1">
      <c r="B469" s="144"/>
    </row>
    <row r="470" spans="2:6" s="130" customFormat="1">
      <c r="B470" s="144"/>
    </row>
    <row r="471" spans="2:6" s="130" customFormat="1">
      <c r="B471" s="144"/>
    </row>
    <row r="472" spans="2:6" s="130" customFormat="1">
      <c r="B472" s="144"/>
    </row>
    <row r="473" spans="2:6" s="130" customFormat="1">
      <c r="B473" s="144"/>
    </row>
    <row r="474" spans="2:6" s="130" customFormat="1">
      <c r="B474" s="144"/>
    </row>
    <row r="475" spans="2:6" s="130" customFormat="1">
      <c r="B475" s="144"/>
    </row>
    <row r="476" spans="2:6" s="130" customFormat="1">
      <c r="B476" s="144"/>
    </row>
    <row r="477" spans="2:6">
      <c r="C477" s="1"/>
      <c r="D477" s="1"/>
      <c r="E477" s="1"/>
      <c r="F477" s="1"/>
    </row>
    <row r="478" spans="2:6">
      <c r="C478" s="1"/>
      <c r="D478" s="1"/>
      <c r="E478" s="1"/>
      <c r="F478" s="1"/>
    </row>
    <row r="479" spans="2:6">
      <c r="C479" s="1"/>
      <c r="D479" s="1"/>
      <c r="E479" s="1"/>
      <c r="F479" s="1"/>
    </row>
    <row r="480" spans="2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3"/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sheetProtection sheet="1" objects="1" scenarios="1"/>
  <mergeCells count="3">
    <mergeCell ref="B6:U6"/>
    <mergeCell ref="B7:U7"/>
    <mergeCell ref="B185:K185"/>
  </mergeCells>
  <phoneticPr fontId="6" type="noConversion"/>
  <conditionalFormatting sqref="B12:B177">
    <cfRule type="cellIs" dxfId="58" priority="2" operator="equal">
      <formula>"NR3"</formula>
    </cfRule>
  </conditionalFormatting>
  <conditionalFormatting sqref="B12:B177">
    <cfRule type="containsText" dxfId="5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$BG$7:$BG$23</formula1>
    </dataValidation>
    <dataValidation allowBlank="1" showInputMessage="1" showErrorMessage="1" sqref="H2 B33 Q9 B35 B183 B185"/>
    <dataValidation type="list" allowBlank="1" showInputMessage="1" showErrorMessage="1" sqref="I36:I184 I12:I34 I186:I827">
      <formula1>$BI$7:$BI$10</formula1>
    </dataValidation>
    <dataValidation type="list" allowBlank="1" showInputMessage="1" showErrorMessage="1" sqref="E36:E184 E12:E34 E186:E821">
      <formula1>$BE$7:$BE$23</formula1>
    </dataValidation>
    <dataValidation type="list" allowBlank="1" showInputMessage="1" showErrorMessage="1" sqref="G36:G184 G12:G34 G186:G554">
      <formula1>$BG$7:$BG$28</formula1>
    </dataValidation>
    <dataValidation type="list" allowBlank="1" showInputMessage="1" showErrorMessage="1" sqref="L12:L827">
      <formula1>$BJ$7:$BJ$19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A11" sqref="A11:XFD357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8.28515625" style="1" bestFit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189</v>
      </c>
      <c r="C1" s="77" t="s" vm="1">
        <v>266</v>
      </c>
    </row>
    <row r="2" spans="2:62">
      <c r="B2" s="56" t="s">
        <v>188</v>
      </c>
      <c r="C2" s="77" t="s">
        <v>267</v>
      </c>
    </row>
    <row r="3" spans="2:62">
      <c r="B3" s="56" t="s">
        <v>190</v>
      </c>
      <c r="C3" s="77" t="s">
        <v>268</v>
      </c>
    </row>
    <row r="4" spans="2:62">
      <c r="B4" s="56" t="s">
        <v>191</v>
      </c>
      <c r="C4" s="77">
        <v>8801</v>
      </c>
    </row>
    <row r="6" spans="2:62" ht="26.25" customHeight="1">
      <c r="B6" s="221" t="s">
        <v>219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3"/>
      <c r="BJ6" s="3"/>
    </row>
    <row r="7" spans="2:62" ht="26.25" customHeight="1">
      <c r="B7" s="221" t="s">
        <v>99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  <c r="BF7" s="3"/>
      <c r="BJ7" s="3"/>
    </row>
    <row r="8" spans="2:62" s="3" customFormat="1" ht="78.75">
      <c r="B8" s="22" t="s">
        <v>125</v>
      </c>
      <c r="C8" s="30" t="s">
        <v>49</v>
      </c>
      <c r="D8" s="30" t="s">
        <v>129</v>
      </c>
      <c r="E8" s="30" t="s">
        <v>235</v>
      </c>
      <c r="F8" s="30" t="s">
        <v>127</v>
      </c>
      <c r="G8" s="30" t="s">
        <v>69</v>
      </c>
      <c r="H8" s="30" t="s">
        <v>111</v>
      </c>
      <c r="I8" s="13" t="s">
        <v>250</v>
      </c>
      <c r="J8" s="13" t="s">
        <v>249</v>
      </c>
      <c r="K8" s="30" t="s">
        <v>264</v>
      </c>
      <c r="L8" s="13" t="s">
        <v>66</v>
      </c>
      <c r="M8" s="13" t="s">
        <v>63</v>
      </c>
      <c r="N8" s="13" t="s">
        <v>192</v>
      </c>
      <c r="O8" s="14" t="s">
        <v>194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257</v>
      </c>
      <c r="J9" s="16"/>
      <c r="K9" s="16" t="s">
        <v>253</v>
      </c>
      <c r="L9" s="16" t="s">
        <v>253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141" customFormat="1" ht="18" customHeight="1">
      <c r="B11" s="78" t="s">
        <v>32</v>
      </c>
      <c r="C11" s="79"/>
      <c r="D11" s="79"/>
      <c r="E11" s="79"/>
      <c r="F11" s="79"/>
      <c r="G11" s="79"/>
      <c r="H11" s="79"/>
      <c r="I11" s="87"/>
      <c r="J11" s="89"/>
      <c r="K11" s="87">
        <v>597.33650999999986</v>
      </c>
      <c r="L11" s="87">
        <v>667339.53035000002</v>
      </c>
      <c r="M11" s="79"/>
      <c r="N11" s="88">
        <f>L11/$L$11</f>
        <v>1</v>
      </c>
      <c r="O11" s="88">
        <f>L11/'סכום נכסי הקרן'!$C$42</f>
        <v>0.15405025553198093</v>
      </c>
      <c r="BF11" s="130"/>
      <c r="BG11" s="142"/>
      <c r="BH11" s="130"/>
      <c r="BJ11" s="130"/>
    </row>
    <row r="12" spans="2:62" s="130" customFormat="1" ht="20.25">
      <c r="B12" s="80" t="s">
        <v>244</v>
      </c>
      <c r="C12" s="81"/>
      <c r="D12" s="81"/>
      <c r="E12" s="81"/>
      <c r="F12" s="81"/>
      <c r="G12" s="81"/>
      <c r="H12" s="81"/>
      <c r="I12" s="90"/>
      <c r="J12" s="92"/>
      <c r="K12" s="90">
        <v>520.93638999999985</v>
      </c>
      <c r="L12" s="90">
        <v>534237.16855000006</v>
      </c>
      <c r="M12" s="81"/>
      <c r="N12" s="91">
        <f t="shared" ref="N12:N41" si="0">L12/$L$11</f>
        <v>0.80054776354970059</v>
      </c>
      <c r="O12" s="91">
        <f>L12/'סכום נכסי הקרן'!$C$42</f>
        <v>0.12332458754038722</v>
      </c>
      <c r="BG12" s="141"/>
    </row>
    <row r="13" spans="2:62" s="130" customFormat="1">
      <c r="B13" s="102" t="s">
        <v>728</v>
      </c>
      <c r="C13" s="81"/>
      <c r="D13" s="81"/>
      <c r="E13" s="81"/>
      <c r="F13" s="81"/>
      <c r="G13" s="81"/>
      <c r="H13" s="81"/>
      <c r="I13" s="90"/>
      <c r="J13" s="92"/>
      <c r="K13" s="90">
        <v>392.13940000000002</v>
      </c>
      <c r="L13" s="90">
        <f>SUM(L14:L41)</f>
        <v>410110.64373999985</v>
      </c>
      <c r="M13" s="81"/>
      <c r="N13" s="91">
        <f t="shared" si="0"/>
        <v>0.61454570737763559</v>
      </c>
      <c r="O13" s="91">
        <f>L13/'סכום נכסי הקרן'!$C$42</f>
        <v>9.4670923257606732E-2</v>
      </c>
    </row>
    <row r="14" spans="2:62" s="130" customFormat="1">
      <c r="B14" s="86" t="s">
        <v>729</v>
      </c>
      <c r="C14" s="83" t="s">
        <v>730</v>
      </c>
      <c r="D14" s="96" t="s">
        <v>130</v>
      </c>
      <c r="E14" s="96" t="s">
        <v>328</v>
      </c>
      <c r="F14" s="83" t="s">
        <v>731</v>
      </c>
      <c r="G14" s="96" t="s">
        <v>200</v>
      </c>
      <c r="H14" s="96" t="s">
        <v>174</v>
      </c>
      <c r="I14" s="93">
        <v>86120.999999999985</v>
      </c>
      <c r="J14" s="95">
        <v>19130</v>
      </c>
      <c r="K14" s="83"/>
      <c r="L14" s="93">
        <v>16474.947299999996</v>
      </c>
      <c r="M14" s="94">
        <v>1.7009065932275392E-3</v>
      </c>
      <c r="N14" s="94">
        <f t="shared" si="0"/>
        <v>2.4687503962726995E-2</v>
      </c>
      <c r="O14" s="94">
        <f>L14/'סכום נכסי הקרן'!$C$42</f>
        <v>3.8031162939048849E-3</v>
      </c>
    </row>
    <row r="15" spans="2:62" s="130" customFormat="1">
      <c r="B15" s="86" t="s">
        <v>732</v>
      </c>
      <c r="C15" s="83" t="s">
        <v>733</v>
      </c>
      <c r="D15" s="96" t="s">
        <v>130</v>
      </c>
      <c r="E15" s="96" t="s">
        <v>328</v>
      </c>
      <c r="F15" s="83" t="s">
        <v>383</v>
      </c>
      <c r="G15" s="96" t="s">
        <v>374</v>
      </c>
      <c r="H15" s="96" t="s">
        <v>174</v>
      </c>
      <c r="I15" s="93">
        <v>62184.999999999993</v>
      </c>
      <c r="J15" s="95">
        <v>4440</v>
      </c>
      <c r="K15" s="83"/>
      <c r="L15" s="93">
        <v>2761.0139999999997</v>
      </c>
      <c r="M15" s="94">
        <v>4.729278917485281E-4</v>
      </c>
      <c r="N15" s="94">
        <f t="shared" si="0"/>
        <v>4.1373451960082883E-3</v>
      </c>
      <c r="O15" s="94">
        <f>L15/'סכום נכסי הקרן'!$C$42</f>
        <v>6.3735908466909042E-4</v>
      </c>
    </row>
    <row r="16" spans="2:62" s="130" customFormat="1" ht="20.25">
      <c r="B16" s="86" t="s">
        <v>734</v>
      </c>
      <c r="C16" s="83" t="s">
        <v>735</v>
      </c>
      <c r="D16" s="96" t="s">
        <v>130</v>
      </c>
      <c r="E16" s="96" t="s">
        <v>328</v>
      </c>
      <c r="F16" s="83" t="s">
        <v>736</v>
      </c>
      <c r="G16" s="96" t="s">
        <v>632</v>
      </c>
      <c r="H16" s="96" t="s">
        <v>174</v>
      </c>
      <c r="I16" s="93">
        <v>31852.999999999996</v>
      </c>
      <c r="J16" s="95">
        <v>46120</v>
      </c>
      <c r="K16" s="83"/>
      <c r="L16" s="93">
        <v>14690.603599999999</v>
      </c>
      <c r="M16" s="94">
        <v>7.4504395953498849E-4</v>
      </c>
      <c r="N16" s="94">
        <f t="shared" si="0"/>
        <v>2.2013687084137229E-2</v>
      </c>
      <c r="O16" s="94">
        <f>L16/'סכום נכסי הקרן'!$C$42</f>
        <v>3.3912141205124078E-3</v>
      </c>
      <c r="BF16" s="141"/>
    </row>
    <row r="17" spans="2:15" s="130" customFormat="1">
      <c r="B17" s="86" t="s">
        <v>737</v>
      </c>
      <c r="C17" s="83" t="s">
        <v>738</v>
      </c>
      <c r="D17" s="96" t="s">
        <v>130</v>
      </c>
      <c r="E17" s="96" t="s">
        <v>328</v>
      </c>
      <c r="F17" s="83" t="s">
        <v>389</v>
      </c>
      <c r="G17" s="96" t="s">
        <v>374</v>
      </c>
      <c r="H17" s="96" t="s">
        <v>174</v>
      </c>
      <c r="I17" s="93">
        <v>161088.99999999997</v>
      </c>
      <c r="J17" s="95">
        <v>1920</v>
      </c>
      <c r="K17" s="83"/>
      <c r="L17" s="93">
        <v>3092.9087999999992</v>
      </c>
      <c r="M17" s="94">
        <v>4.6454099569600909E-4</v>
      </c>
      <c r="N17" s="94">
        <f t="shared" si="0"/>
        <v>4.6346854327329583E-3</v>
      </c>
      <c r="O17" s="94">
        <f>L17/'סכום נכסי הקרן'!$C$42</f>
        <v>7.1397447522286185E-4</v>
      </c>
    </row>
    <row r="18" spans="2:15" s="130" customFormat="1">
      <c r="B18" s="86" t="s">
        <v>739</v>
      </c>
      <c r="C18" s="83" t="s">
        <v>740</v>
      </c>
      <c r="D18" s="96" t="s">
        <v>130</v>
      </c>
      <c r="E18" s="96" t="s">
        <v>328</v>
      </c>
      <c r="F18" s="83" t="s">
        <v>396</v>
      </c>
      <c r="G18" s="96" t="s">
        <v>397</v>
      </c>
      <c r="H18" s="96" t="s">
        <v>174</v>
      </c>
      <c r="I18" s="93">
        <v>3410233.9999999995</v>
      </c>
      <c r="J18" s="95">
        <v>418.3</v>
      </c>
      <c r="K18" s="93">
        <v>392.13940000000002</v>
      </c>
      <c r="L18" s="93">
        <v>14657.148219999997</v>
      </c>
      <c r="M18" s="94">
        <v>1.2331410481144502E-3</v>
      </c>
      <c r="N18" s="94">
        <f t="shared" si="0"/>
        <v>2.1963554612616388E-2</v>
      </c>
      <c r="O18" s="94">
        <f>L18/'סכום נכסי הקרן'!$C$42</f>
        <v>3.3834912004641728E-3</v>
      </c>
    </row>
    <row r="19" spans="2:15" s="130" customFormat="1">
      <c r="B19" s="86" t="s">
        <v>741</v>
      </c>
      <c r="C19" s="83" t="s">
        <v>742</v>
      </c>
      <c r="D19" s="96" t="s">
        <v>130</v>
      </c>
      <c r="E19" s="96" t="s">
        <v>328</v>
      </c>
      <c r="F19" s="83" t="s">
        <v>361</v>
      </c>
      <c r="G19" s="96" t="s">
        <v>334</v>
      </c>
      <c r="H19" s="96" t="s">
        <v>174</v>
      </c>
      <c r="I19" s="93">
        <v>106398.99999999999</v>
      </c>
      <c r="J19" s="95">
        <v>8209</v>
      </c>
      <c r="K19" s="83"/>
      <c r="L19" s="93">
        <v>8734.2939099999985</v>
      </c>
      <c r="M19" s="94">
        <v>1.0604899589395159E-3</v>
      </c>
      <c r="N19" s="94">
        <f t="shared" si="0"/>
        <v>1.3088230972049742E-2</v>
      </c>
      <c r="O19" s="94">
        <f>L19/'סכום נכסי הקרן'!$C$42</f>
        <v>2.0162453257058497E-3</v>
      </c>
    </row>
    <row r="20" spans="2:15" s="130" customFormat="1">
      <c r="B20" s="86" t="s">
        <v>743</v>
      </c>
      <c r="C20" s="83" t="s">
        <v>744</v>
      </c>
      <c r="D20" s="96" t="s">
        <v>130</v>
      </c>
      <c r="E20" s="96" t="s">
        <v>328</v>
      </c>
      <c r="F20" s="83" t="s">
        <v>708</v>
      </c>
      <c r="G20" s="96" t="s">
        <v>451</v>
      </c>
      <c r="H20" s="96" t="s">
        <v>174</v>
      </c>
      <c r="I20" s="93">
        <v>1945097.9999999998</v>
      </c>
      <c r="J20" s="95">
        <v>181.2</v>
      </c>
      <c r="K20" s="83"/>
      <c r="L20" s="93">
        <v>3524.5175799999997</v>
      </c>
      <c r="M20" s="94">
        <v>6.0720507580386111E-4</v>
      </c>
      <c r="N20" s="94">
        <f t="shared" si="0"/>
        <v>5.2814458303578893E-3</v>
      </c>
      <c r="O20" s="94">
        <f>L20/'סכום נכסי הקרן'!$C$42</f>
        <v>8.1360807974494801E-4</v>
      </c>
    </row>
    <row r="21" spans="2:15" s="130" customFormat="1">
      <c r="B21" s="86" t="s">
        <v>745</v>
      </c>
      <c r="C21" s="83" t="s">
        <v>746</v>
      </c>
      <c r="D21" s="96" t="s">
        <v>130</v>
      </c>
      <c r="E21" s="96" t="s">
        <v>328</v>
      </c>
      <c r="F21" s="83" t="s">
        <v>412</v>
      </c>
      <c r="G21" s="96" t="s">
        <v>334</v>
      </c>
      <c r="H21" s="96" t="s">
        <v>174</v>
      </c>
      <c r="I21" s="93">
        <v>1290278.9999999998</v>
      </c>
      <c r="J21" s="95">
        <v>1213</v>
      </c>
      <c r="K21" s="83"/>
      <c r="L21" s="93">
        <v>15651.084269999998</v>
      </c>
      <c r="M21" s="94">
        <v>1.1084709310596806E-3</v>
      </c>
      <c r="N21" s="94">
        <f t="shared" si="0"/>
        <v>2.3452955442024335E-2</v>
      </c>
      <c r="O21" s="94">
        <f>L21/'סכום נכסי הקרן'!$C$42</f>
        <v>3.6129337788240114E-3</v>
      </c>
    </row>
    <row r="22" spans="2:15" s="130" customFormat="1">
      <c r="B22" s="86" t="s">
        <v>747</v>
      </c>
      <c r="C22" s="83" t="s">
        <v>748</v>
      </c>
      <c r="D22" s="96" t="s">
        <v>130</v>
      </c>
      <c r="E22" s="96" t="s">
        <v>328</v>
      </c>
      <c r="F22" s="83" t="s">
        <v>749</v>
      </c>
      <c r="G22" s="96" t="s">
        <v>702</v>
      </c>
      <c r="H22" s="96" t="s">
        <v>174</v>
      </c>
      <c r="I22" s="93">
        <v>1782929.0299999998</v>
      </c>
      <c r="J22" s="95">
        <v>1079</v>
      </c>
      <c r="K22" s="83"/>
      <c r="L22" s="93">
        <v>19237.804249999997</v>
      </c>
      <c r="M22" s="94">
        <v>1.5189186535747659E-3</v>
      </c>
      <c r="N22" s="94">
        <f t="shared" si="0"/>
        <v>2.882761079642672E-2</v>
      </c>
      <c r="O22" s="94">
        <f>L22/'סכום נכסי הקרן'!$C$42</f>
        <v>4.4409008095660282E-3</v>
      </c>
    </row>
    <row r="23" spans="2:15" s="130" customFormat="1">
      <c r="B23" s="86" t="s">
        <v>750</v>
      </c>
      <c r="C23" s="83" t="s">
        <v>751</v>
      </c>
      <c r="D23" s="96" t="s">
        <v>130</v>
      </c>
      <c r="E23" s="96" t="s">
        <v>328</v>
      </c>
      <c r="F23" s="83" t="s">
        <v>523</v>
      </c>
      <c r="G23" s="96" t="s">
        <v>475</v>
      </c>
      <c r="H23" s="96" t="s">
        <v>174</v>
      </c>
      <c r="I23" s="93">
        <v>245334.99999999997</v>
      </c>
      <c r="J23" s="95">
        <v>2198</v>
      </c>
      <c r="K23" s="83"/>
      <c r="L23" s="93">
        <v>5392.4632999999985</v>
      </c>
      <c r="M23" s="94">
        <v>9.5809358375854945E-4</v>
      </c>
      <c r="N23" s="94">
        <f t="shared" si="0"/>
        <v>8.0805392978470936E-3</v>
      </c>
      <c r="O23" s="94">
        <f>L23/'סכום נכסי הקרן'!$C$42</f>
        <v>1.2448091436695584E-3</v>
      </c>
    </row>
    <row r="24" spans="2:15" s="130" customFormat="1">
      <c r="B24" s="86" t="s">
        <v>752</v>
      </c>
      <c r="C24" s="83" t="s">
        <v>753</v>
      </c>
      <c r="D24" s="96" t="s">
        <v>130</v>
      </c>
      <c r="E24" s="96" t="s">
        <v>328</v>
      </c>
      <c r="F24" s="83" t="s">
        <v>474</v>
      </c>
      <c r="G24" s="96" t="s">
        <v>475</v>
      </c>
      <c r="H24" s="96" t="s">
        <v>174</v>
      </c>
      <c r="I24" s="93">
        <v>202923.99999999997</v>
      </c>
      <c r="J24" s="95">
        <v>2796</v>
      </c>
      <c r="K24" s="83"/>
      <c r="L24" s="93">
        <v>5673.7550399999991</v>
      </c>
      <c r="M24" s="94">
        <v>9.4656759697005991E-4</v>
      </c>
      <c r="N24" s="94">
        <f t="shared" si="0"/>
        <v>8.5020514774904483E-3</v>
      </c>
      <c r="O24" s="94">
        <f>L24/'סכום נכסי הקרן'!$C$42</f>
        <v>1.3097432026534595E-3</v>
      </c>
    </row>
    <row r="25" spans="2:15" s="130" customFormat="1">
      <c r="B25" s="86" t="s">
        <v>754</v>
      </c>
      <c r="C25" s="83" t="s">
        <v>755</v>
      </c>
      <c r="D25" s="96" t="s">
        <v>130</v>
      </c>
      <c r="E25" s="96" t="s">
        <v>328</v>
      </c>
      <c r="F25" s="83" t="s">
        <v>756</v>
      </c>
      <c r="G25" s="96" t="s">
        <v>518</v>
      </c>
      <c r="H25" s="96" t="s">
        <v>174</v>
      </c>
      <c r="I25" s="93">
        <v>3299.9999999999995</v>
      </c>
      <c r="J25" s="95">
        <v>116900</v>
      </c>
      <c r="K25" s="83"/>
      <c r="L25" s="93">
        <v>3857.6999999999994</v>
      </c>
      <c r="M25" s="94">
        <v>4.2865677023750309E-4</v>
      </c>
      <c r="N25" s="94">
        <f t="shared" si="0"/>
        <v>5.7807155496644247E-3</v>
      </c>
      <c r="O25" s="94">
        <f>L25/'סכום נכסי הקרן'!$C$42</f>
        <v>8.9052070758350015E-4</v>
      </c>
    </row>
    <row r="26" spans="2:15" s="130" customFormat="1">
      <c r="B26" s="86" t="s">
        <v>757</v>
      </c>
      <c r="C26" s="83" t="s">
        <v>758</v>
      </c>
      <c r="D26" s="96" t="s">
        <v>130</v>
      </c>
      <c r="E26" s="96" t="s">
        <v>328</v>
      </c>
      <c r="F26" s="83" t="s">
        <v>759</v>
      </c>
      <c r="G26" s="96" t="s">
        <v>760</v>
      </c>
      <c r="H26" s="96" t="s">
        <v>174</v>
      </c>
      <c r="I26" s="93">
        <v>52527.999999999993</v>
      </c>
      <c r="J26" s="95">
        <v>7920</v>
      </c>
      <c r="K26" s="83"/>
      <c r="L26" s="93">
        <v>4160.2175999999999</v>
      </c>
      <c r="M26" s="94">
        <v>5.299779043365264E-4</v>
      </c>
      <c r="N26" s="94">
        <f t="shared" si="0"/>
        <v>6.2340344169602661E-3</v>
      </c>
      <c r="O26" s="94">
        <f>L26/'סכום נכסי הקרן'!$C$42</f>
        <v>9.6035459492789261E-4</v>
      </c>
    </row>
    <row r="27" spans="2:15" s="130" customFormat="1">
      <c r="B27" s="86" t="s">
        <v>761</v>
      </c>
      <c r="C27" s="83" t="s">
        <v>762</v>
      </c>
      <c r="D27" s="96" t="s">
        <v>130</v>
      </c>
      <c r="E27" s="96" t="s">
        <v>328</v>
      </c>
      <c r="F27" s="83" t="s">
        <v>763</v>
      </c>
      <c r="G27" s="96" t="s">
        <v>451</v>
      </c>
      <c r="H27" s="96" t="s">
        <v>174</v>
      </c>
      <c r="I27" s="93">
        <v>125132.99999999999</v>
      </c>
      <c r="J27" s="95">
        <v>7973</v>
      </c>
      <c r="K27" s="83"/>
      <c r="L27" s="93">
        <v>9976.8540899999971</v>
      </c>
      <c r="M27" s="94">
        <v>1.2286220084718825E-4</v>
      </c>
      <c r="N27" s="94">
        <f t="shared" si="0"/>
        <v>1.4950191973143611E-2</v>
      </c>
      <c r="O27" s="94">
        <f>L27/'סכום נכסי הקרן'!$C$42</f>
        <v>2.3030808937149431E-3</v>
      </c>
    </row>
    <row r="28" spans="2:15" s="130" customFormat="1">
      <c r="B28" s="86" t="s">
        <v>764</v>
      </c>
      <c r="C28" s="83" t="s">
        <v>765</v>
      </c>
      <c r="D28" s="96" t="s">
        <v>130</v>
      </c>
      <c r="E28" s="96" t="s">
        <v>328</v>
      </c>
      <c r="F28" s="83" t="s">
        <v>724</v>
      </c>
      <c r="G28" s="96" t="s">
        <v>702</v>
      </c>
      <c r="H28" s="96" t="s">
        <v>174</v>
      </c>
      <c r="I28" s="93">
        <v>56203568.999999993</v>
      </c>
      <c r="J28" s="95">
        <v>42.5</v>
      </c>
      <c r="K28" s="83"/>
      <c r="L28" s="93">
        <v>23886.516829999993</v>
      </c>
      <c r="M28" s="94">
        <v>4.3392782767604958E-3</v>
      </c>
      <c r="N28" s="94">
        <f t="shared" si="0"/>
        <v>3.5793648875366658E-2</v>
      </c>
      <c r="O28" s="94">
        <f>L28/'סכום נכסי הקרן'!$C$42</f>
        <v>5.5140207556722354E-3</v>
      </c>
    </row>
    <row r="29" spans="2:15" s="130" customFormat="1">
      <c r="B29" s="86" t="s">
        <v>766</v>
      </c>
      <c r="C29" s="83" t="s">
        <v>767</v>
      </c>
      <c r="D29" s="96" t="s">
        <v>130</v>
      </c>
      <c r="E29" s="96" t="s">
        <v>328</v>
      </c>
      <c r="F29" s="83" t="s">
        <v>612</v>
      </c>
      <c r="G29" s="96" t="s">
        <v>451</v>
      </c>
      <c r="H29" s="96" t="s">
        <v>174</v>
      </c>
      <c r="I29" s="93">
        <v>1258650.9999999998</v>
      </c>
      <c r="J29" s="95">
        <v>2220</v>
      </c>
      <c r="K29" s="83"/>
      <c r="L29" s="93">
        <v>27942.052199999995</v>
      </c>
      <c r="M29" s="94">
        <v>9.8316659296041053E-4</v>
      </c>
      <c r="N29" s="94">
        <f t="shared" si="0"/>
        <v>4.1870818270491494E-2</v>
      </c>
      <c r="O29" s="94">
        <f>L29/'סכום נכסי הקרן'!$C$42</f>
        <v>6.4502102539023502E-3</v>
      </c>
    </row>
    <row r="30" spans="2:15" s="130" customFormat="1">
      <c r="B30" s="86" t="s">
        <v>768</v>
      </c>
      <c r="C30" s="83" t="s">
        <v>769</v>
      </c>
      <c r="D30" s="96" t="s">
        <v>130</v>
      </c>
      <c r="E30" s="96" t="s">
        <v>328</v>
      </c>
      <c r="F30" s="83" t="s">
        <v>333</v>
      </c>
      <c r="G30" s="96" t="s">
        <v>334</v>
      </c>
      <c r="H30" s="96" t="s">
        <v>174</v>
      </c>
      <c r="I30" s="93">
        <v>1944864.9999999998</v>
      </c>
      <c r="J30" s="95">
        <v>2399</v>
      </c>
      <c r="K30" s="83"/>
      <c r="L30" s="93">
        <v>46657.311349999996</v>
      </c>
      <c r="M30" s="94">
        <v>1.2930719864221233E-3</v>
      </c>
      <c r="N30" s="94">
        <f t="shared" si="0"/>
        <v>6.9915401722912482E-2</v>
      </c>
      <c r="O30" s="94">
        <f>L30/'סכום נכסי הקרן'!$C$42</f>
        <v>1.0770485501035766E-2</v>
      </c>
    </row>
    <row r="31" spans="2:15" s="130" customFormat="1">
      <c r="B31" s="86" t="s">
        <v>770</v>
      </c>
      <c r="C31" s="83" t="s">
        <v>771</v>
      </c>
      <c r="D31" s="96" t="s">
        <v>130</v>
      </c>
      <c r="E31" s="96" t="s">
        <v>328</v>
      </c>
      <c r="F31" s="83" t="s">
        <v>772</v>
      </c>
      <c r="G31" s="96" t="s">
        <v>773</v>
      </c>
      <c r="H31" s="96" t="s">
        <v>174</v>
      </c>
      <c r="I31" s="93">
        <v>46638.999999999993</v>
      </c>
      <c r="J31" s="95">
        <v>10450</v>
      </c>
      <c r="K31" s="83"/>
      <c r="L31" s="93">
        <v>4873.7754999999988</v>
      </c>
      <c r="M31" s="94">
        <v>8.7874977152298673E-4</v>
      </c>
      <c r="N31" s="94">
        <f t="shared" si="0"/>
        <v>7.3032920699959833E-3</v>
      </c>
      <c r="O31" s="94">
        <f>L31/'סכום נכסי הקרן'!$C$42</f>
        <v>1.125074009607571E-3</v>
      </c>
    </row>
    <row r="32" spans="2:15" s="130" customFormat="1">
      <c r="B32" s="86" t="s">
        <v>774</v>
      </c>
      <c r="C32" s="83" t="s">
        <v>775</v>
      </c>
      <c r="D32" s="96" t="s">
        <v>130</v>
      </c>
      <c r="E32" s="96" t="s">
        <v>328</v>
      </c>
      <c r="F32" s="83" t="s">
        <v>339</v>
      </c>
      <c r="G32" s="96" t="s">
        <v>334</v>
      </c>
      <c r="H32" s="96" t="s">
        <v>174</v>
      </c>
      <c r="I32" s="93">
        <v>288608.99999999994</v>
      </c>
      <c r="J32" s="95">
        <v>6372</v>
      </c>
      <c r="K32" s="83"/>
      <c r="L32" s="93">
        <v>18390.165479999996</v>
      </c>
      <c r="M32" s="94">
        <v>1.2371638448057988E-3</v>
      </c>
      <c r="N32" s="94">
        <f t="shared" si="0"/>
        <v>2.7557434624552953E-2</v>
      </c>
      <c r="O32" s="94">
        <f>L32/'סכום נכסי הקרן'!$C$42</f>
        <v>4.2452298457182408E-3</v>
      </c>
    </row>
    <row r="33" spans="2:15" s="130" customFormat="1">
      <c r="B33" s="86" t="s">
        <v>776</v>
      </c>
      <c r="C33" s="83" t="s">
        <v>777</v>
      </c>
      <c r="D33" s="96" t="s">
        <v>130</v>
      </c>
      <c r="E33" s="96" t="s">
        <v>328</v>
      </c>
      <c r="F33" s="83" t="s">
        <v>434</v>
      </c>
      <c r="G33" s="96" t="s">
        <v>374</v>
      </c>
      <c r="H33" s="96" t="s">
        <v>174</v>
      </c>
      <c r="I33" s="93">
        <v>66245.999999999985</v>
      </c>
      <c r="J33" s="95">
        <v>15810</v>
      </c>
      <c r="K33" s="83"/>
      <c r="L33" s="93">
        <v>10473.492599999998</v>
      </c>
      <c r="M33" s="94">
        <v>1.4794266767165069E-3</v>
      </c>
      <c r="N33" s="94">
        <f t="shared" si="0"/>
        <v>1.5694398613711611E-2</v>
      </c>
      <c r="O33" s="94">
        <f>L33/'סכום נכסי הקרן'!$C$42</f>
        <v>2.4177261168630408E-3</v>
      </c>
    </row>
    <row r="34" spans="2:15" s="130" customFormat="1">
      <c r="B34" s="86" t="s">
        <v>778</v>
      </c>
      <c r="C34" s="83" t="s">
        <v>779</v>
      </c>
      <c r="D34" s="96" t="s">
        <v>130</v>
      </c>
      <c r="E34" s="96" t="s">
        <v>328</v>
      </c>
      <c r="F34" s="83" t="s">
        <v>780</v>
      </c>
      <c r="G34" s="96" t="s">
        <v>202</v>
      </c>
      <c r="H34" s="96" t="s">
        <v>174</v>
      </c>
      <c r="I34" s="93">
        <v>41085.999999999993</v>
      </c>
      <c r="J34" s="95">
        <v>41150</v>
      </c>
      <c r="K34" s="83"/>
      <c r="L34" s="93">
        <v>16906.888999999996</v>
      </c>
      <c r="M34" s="94">
        <v>6.6947114777492819E-4</v>
      </c>
      <c r="N34" s="94">
        <f t="shared" si="0"/>
        <v>2.5334763236838118E-2</v>
      </c>
      <c r="O34" s="94">
        <f>L34/'סכום נכסי הקרן'!$C$42</f>
        <v>3.9028267504771482E-3</v>
      </c>
    </row>
    <row r="35" spans="2:15" s="130" customFormat="1">
      <c r="B35" s="86" t="s">
        <v>783</v>
      </c>
      <c r="C35" s="83" t="s">
        <v>784</v>
      </c>
      <c r="D35" s="96" t="s">
        <v>130</v>
      </c>
      <c r="E35" s="96" t="s">
        <v>328</v>
      </c>
      <c r="F35" s="83" t="s">
        <v>354</v>
      </c>
      <c r="G35" s="96" t="s">
        <v>334</v>
      </c>
      <c r="H35" s="96" t="s">
        <v>174</v>
      </c>
      <c r="I35" s="93">
        <v>1647675.9999999998</v>
      </c>
      <c r="J35" s="95">
        <v>2664</v>
      </c>
      <c r="K35" s="83"/>
      <c r="L35" s="93">
        <v>43894.088639999994</v>
      </c>
      <c r="M35" s="94">
        <v>1.2354140422670894E-3</v>
      </c>
      <c r="N35" s="94">
        <f t="shared" si="0"/>
        <v>6.5774746802394327E-2</v>
      </c>
      <c r="O35" s="94">
        <f>L35/'סכום נכסי הקרן'!$C$42</f>
        <v>1.0132616552460191E-2</v>
      </c>
    </row>
    <row r="36" spans="2:15" s="130" customFormat="1">
      <c r="B36" s="86" t="s">
        <v>785</v>
      </c>
      <c r="C36" s="83" t="s">
        <v>786</v>
      </c>
      <c r="D36" s="96" t="s">
        <v>130</v>
      </c>
      <c r="E36" s="96" t="s">
        <v>328</v>
      </c>
      <c r="F36" s="83" t="s">
        <v>517</v>
      </c>
      <c r="G36" s="96" t="s">
        <v>518</v>
      </c>
      <c r="H36" s="96" t="s">
        <v>174</v>
      </c>
      <c r="I36" s="93">
        <v>24154.999999999996</v>
      </c>
      <c r="J36" s="95">
        <v>57050</v>
      </c>
      <c r="K36" s="83"/>
      <c r="L36" s="93">
        <v>13780.427499999998</v>
      </c>
      <c r="M36" s="94">
        <v>2.3757863552850548E-3</v>
      </c>
      <c r="N36" s="94">
        <f t="shared" si="0"/>
        <v>2.064979949977273E-2</v>
      </c>
      <c r="O36" s="94">
        <f>L36/'סכום נכסי הקרן'!$C$42</f>
        <v>3.1811068896241607E-3</v>
      </c>
    </row>
    <row r="37" spans="2:15" s="130" customFormat="1">
      <c r="B37" s="86" t="s">
        <v>787</v>
      </c>
      <c r="C37" s="83" t="s">
        <v>788</v>
      </c>
      <c r="D37" s="96" t="s">
        <v>130</v>
      </c>
      <c r="E37" s="96" t="s">
        <v>328</v>
      </c>
      <c r="F37" s="83" t="s">
        <v>789</v>
      </c>
      <c r="G37" s="96" t="s">
        <v>628</v>
      </c>
      <c r="H37" s="96" t="s">
        <v>174</v>
      </c>
      <c r="I37" s="93">
        <v>54413.999999999993</v>
      </c>
      <c r="J37" s="95">
        <v>37650</v>
      </c>
      <c r="K37" s="83"/>
      <c r="L37" s="93">
        <v>20486.870999999996</v>
      </c>
      <c r="M37" s="94">
        <v>9.1342641652227799E-4</v>
      </c>
      <c r="N37" s="94">
        <f t="shared" si="0"/>
        <v>3.0699321811874732E-2</v>
      </c>
      <c r="O37" s="94">
        <f>L37/'סכום נכסי הקרן'!$C$42</f>
        <v>4.7292383697778179E-3</v>
      </c>
    </row>
    <row r="38" spans="2:15" s="130" customFormat="1">
      <c r="B38" s="86" t="s">
        <v>792</v>
      </c>
      <c r="C38" s="83" t="s">
        <v>793</v>
      </c>
      <c r="D38" s="96" t="s">
        <v>130</v>
      </c>
      <c r="E38" s="96" t="s">
        <v>328</v>
      </c>
      <c r="F38" s="83" t="s">
        <v>794</v>
      </c>
      <c r="G38" s="96" t="s">
        <v>451</v>
      </c>
      <c r="H38" s="96" t="s">
        <v>174</v>
      </c>
      <c r="I38" s="93">
        <v>36235.999999999993</v>
      </c>
      <c r="J38" s="95">
        <v>26080</v>
      </c>
      <c r="K38" s="83"/>
      <c r="L38" s="93">
        <v>9450.3487999999998</v>
      </c>
      <c r="M38" s="94">
        <v>2.5948232602832864E-4</v>
      </c>
      <c r="N38" s="94">
        <f t="shared" si="0"/>
        <v>1.4161230333595808E-2</v>
      </c>
      <c r="O38" s="94">
        <f>L38/'סכום נכסי הקרן'!$C$42</f>
        <v>2.1815411515376734E-3</v>
      </c>
    </row>
    <row r="39" spans="2:15" s="130" customFormat="1">
      <c r="B39" s="86" t="s">
        <v>795</v>
      </c>
      <c r="C39" s="83" t="s">
        <v>796</v>
      </c>
      <c r="D39" s="96" t="s">
        <v>130</v>
      </c>
      <c r="E39" s="96" t="s">
        <v>328</v>
      </c>
      <c r="F39" s="83" t="s">
        <v>373</v>
      </c>
      <c r="G39" s="96" t="s">
        <v>374</v>
      </c>
      <c r="H39" s="96" t="s">
        <v>174</v>
      </c>
      <c r="I39" s="93">
        <v>140402.99999999997</v>
      </c>
      <c r="J39" s="95">
        <v>18680</v>
      </c>
      <c r="K39" s="83"/>
      <c r="L39" s="93">
        <v>26227.280399999996</v>
      </c>
      <c r="M39" s="94">
        <v>1.157745564626384E-3</v>
      </c>
      <c r="N39" s="94">
        <f t="shared" si="0"/>
        <v>3.9301254020190524E-2</v>
      </c>
      <c r="O39" s="94">
        <f>L39/'סכום נכסי הקרן'!$C$42</f>
        <v>6.0543682245376429E-3</v>
      </c>
    </row>
    <row r="40" spans="2:15" s="130" customFormat="1">
      <c r="B40" s="86" t="s">
        <v>797</v>
      </c>
      <c r="C40" s="83" t="s">
        <v>798</v>
      </c>
      <c r="D40" s="96" t="s">
        <v>130</v>
      </c>
      <c r="E40" s="96" t="s">
        <v>328</v>
      </c>
      <c r="F40" s="83" t="s">
        <v>624</v>
      </c>
      <c r="G40" s="96" t="s">
        <v>161</v>
      </c>
      <c r="H40" s="96" t="s">
        <v>174</v>
      </c>
      <c r="I40" s="93">
        <v>219266.99999999997</v>
      </c>
      <c r="J40" s="95">
        <v>2330</v>
      </c>
      <c r="K40" s="83"/>
      <c r="L40" s="93">
        <v>5108.9210999999987</v>
      </c>
      <c r="M40" s="94">
        <v>9.2828554604787309E-4</v>
      </c>
      <c r="N40" s="94">
        <f t="shared" si="0"/>
        <v>7.6556548318372801E-3</v>
      </c>
      <c r="O40" s="94">
        <f>L40/'סכום נכסי הקרן'!$C$42</f>
        <v>1.1793555831091775E-3</v>
      </c>
    </row>
    <row r="41" spans="2:15" s="130" customFormat="1">
      <c r="B41" s="86" t="s">
        <v>799</v>
      </c>
      <c r="C41" s="83" t="s">
        <v>800</v>
      </c>
      <c r="D41" s="96" t="s">
        <v>130</v>
      </c>
      <c r="E41" s="96" t="s">
        <v>328</v>
      </c>
      <c r="F41" s="83" t="s">
        <v>627</v>
      </c>
      <c r="G41" s="96" t="s">
        <v>628</v>
      </c>
      <c r="H41" s="96" t="s">
        <v>174</v>
      </c>
      <c r="I41" s="93">
        <v>176861.99999999997</v>
      </c>
      <c r="J41" s="95">
        <v>7999</v>
      </c>
      <c r="K41" s="83"/>
      <c r="L41" s="93">
        <v>14147.19138</v>
      </c>
      <c r="M41" s="94">
        <v>1.5364370313484597E-3</v>
      </c>
      <c r="N41" s="94">
        <f t="shared" si="0"/>
        <v>2.1199390619914594E-2</v>
      </c>
      <c r="O41" s="94">
        <f>L41/'סכום נכסי הקרן'!$C$42</f>
        <v>3.2657715421201224E-3</v>
      </c>
    </row>
    <row r="42" spans="2:15" s="130" customFormat="1">
      <c r="B42" s="82"/>
      <c r="C42" s="83"/>
      <c r="D42" s="83"/>
      <c r="E42" s="83"/>
      <c r="F42" s="83"/>
      <c r="G42" s="83"/>
      <c r="H42" s="83"/>
      <c r="I42" s="93"/>
      <c r="J42" s="95"/>
      <c r="K42" s="83"/>
      <c r="L42" s="83"/>
      <c r="M42" s="83"/>
      <c r="N42" s="94"/>
      <c r="O42" s="83"/>
    </row>
    <row r="43" spans="2:15" s="130" customFormat="1">
      <c r="B43" s="102" t="s">
        <v>801</v>
      </c>
      <c r="C43" s="81"/>
      <c r="D43" s="81"/>
      <c r="E43" s="81"/>
      <c r="F43" s="81"/>
      <c r="G43" s="81"/>
      <c r="H43" s="81"/>
      <c r="I43" s="90"/>
      <c r="J43" s="92"/>
      <c r="K43" s="90">
        <v>128.79698999999997</v>
      </c>
      <c r="L43" s="90">
        <f>SUM(L44:L80)</f>
        <v>118564.50303000001</v>
      </c>
      <c r="M43" s="81"/>
      <c r="N43" s="91">
        <f t="shared" ref="N43:N80" si="1">L43/$L$11</f>
        <v>0.17766743559731341</v>
      </c>
      <c r="O43" s="91">
        <f>L43/'סכום נכסי הקרן'!$C$42</f>
        <v>2.7369713853477893E-2</v>
      </c>
    </row>
    <row r="44" spans="2:15" s="130" customFormat="1">
      <c r="B44" s="86" t="s">
        <v>802</v>
      </c>
      <c r="C44" s="83" t="s">
        <v>803</v>
      </c>
      <c r="D44" s="96" t="s">
        <v>130</v>
      </c>
      <c r="E44" s="96" t="s">
        <v>328</v>
      </c>
      <c r="F44" s="83" t="s">
        <v>804</v>
      </c>
      <c r="G44" s="96" t="s">
        <v>805</v>
      </c>
      <c r="H44" s="96" t="s">
        <v>174</v>
      </c>
      <c r="I44" s="93">
        <v>586865.99999999988</v>
      </c>
      <c r="J44" s="95">
        <v>402.7</v>
      </c>
      <c r="K44" s="83"/>
      <c r="L44" s="93">
        <v>2363.3093799999992</v>
      </c>
      <c r="M44" s="94">
        <v>1.9893416971020978E-3</v>
      </c>
      <c r="N44" s="94">
        <f t="shared" si="1"/>
        <v>3.5413897611617775E-3</v>
      </c>
      <c r="O44" s="94">
        <f>L44/'סכום נכסי הקרן'!$C$42</f>
        <v>5.4555199764531263E-4</v>
      </c>
    </row>
    <row r="45" spans="2:15" s="130" customFormat="1">
      <c r="B45" s="86" t="s">
        <v>806</v>
      </c>
      <c r="C45" s="83" t="s">
        <v>807</v>
      </c>
      <c r="D45" s="96" t="s">
        <v>130</v>
      </c>
      <c r="E45" s="96" t="s">
        <v>328</v>
      </c>
      <c r="F45" s="83" t="s">
        <v>701</v>
      </c>
      <c r="G45" s="96" t="s">
        <v>702</v>
      </c>
      <c r="H45" s="96" t="s">
        <v>174</v>
      </c>
      <c r="I45" s="93">
        <v>247189.99999999997</v>
      </c>
      <c r="J45" s="95">
        <v>2000</v>
      </c>
      <c r="K45" s="83"/>
      <c r="L45" s="93">
        <v>4943.7999999999993</v>
      </c>
      <c r="M45" s="94">
        <v>1.8742599567700222E-3</v>
      </c>
      <c r="N45" s="94">
        <f t="shared" si="1"/>
        <v>7.4082229137649334E-3</v>
      </c>
      <c r="O45" s="94">
        <f>L45/'סכום נכסי הקרן'!$C$42</f>
        <v>1.1412386329033642E-3</v>
      </c>
    </row>
    <row r="46" spans="2:15" s="130" customFormat="1">
      <c r="B46" s="86" t="s">
        <v>808</v>
      </c>
      <c r="C46" s="83" t="s">
        <v>809</v>
      </c>
      <c r="D46" s="96" t="s">
        <v>130</v>
      </c>
      <c r="E46" s="96" t="s">
        <v>328</v>
      </c>
      <c r="F46" s="83" t="s">
        <v>810</v>
      </c>
      <c r="G46" s="96" t="s">
        <v>475</v>
      </c>
      <c r="H46" s="96" t="s">
        <v>174</v>
      </c>
      <c r="I46" s="93">
        <v>19909.999999999996</v>
      </c>
      <c r="J46" s="95">
        <v>22400</v>
      </c>
      <c r="K46" s="83"/>
      <c r="L46" s="93">
        <v>4459.8399999999992</v>
      </c>
      <c r="M46" s="94">
        <v>1.3567371745236239E-3</v>
      </c>
      <c r="N46" s="94">
        <f t="shared" si="1"/>
        <v>6.6830148630052594E-3</v>
      </c>
      <c r="O46" s="94">
        <f>L46/'סכום נכסי הקרן'!$C$42</f>
        <v>1.0295201473699866E-3</v>
      </c>
    </row>
    <row r="47" spans="2:15" s="130" customFormat="1">
      <c r="B47" s="86" t="s">
        <v>811</v>
      </c>
      <c r="C47" s="83" t="s">
        <v>812</v>
      </c>
      <c r="D47" s="96" t="s">
        <v>130</v>
      </c>
      <c r="E47" s="96" t="s">
        <v>328</v>
      </c>
      <c r="F47" s="83" t="s">
        <v>813</v>
      </c>
      <c r="G47" s="96" t="s">
        <v>814</v>
      </c>
      <c r="H47" s="96" t="s">
        <v>174</v>
      </c>
      <c r="I47" s="93">
        <v>232851.99999999997</v>
      </c>
      <c r="J47" s="95">
        <v>1375</v>
      </c>
      <c r="K47" s="83"/>
      <c r="L47" s="93">
        <v>3201.7149999999997</v>
      </c>
      <c r="M47" s="94">
        <v>2.1398915552526556E-3</v>
      </c>
      <c r="N47" s="94">
        <f t="shared" si="1"/>
        <v>4.7977301724068319E-3</v>
      </c>
      <c r="O47" s="94">
        <f>L47/'סכום נכסי הקרן'!$C$42</f>
        <v>7.3909155903276733E-4</v>
      </c>
    </row>
    <row r="48" spans="2:15" s="130" customFormat="1">
      <c r="B48" s="86" t="s">
        <v>815</v>
      </c>
      <c r="C48" s="83" t="s">
        <v>816</v>
      </c>
      <c r="D48" s="96" t="s">
        <v>130</v>
      </c>
      <c r="E48" s="96" t="s">
        <v>328</v>
      </c>
      <c r="F48" s="83" t="s">
        <v>817</v>
      </c>
      <c r="G48" s="96" t="s">
        <v>161</v>
      </c>
      <c r="H48" s="96" t="s">
        <v>174</v>
      </c>
      <c r="I48" s="93">
        <v>14955.999999999998</v>
      </c>
      <c r="J48" s="95">
        <v>3981</v>
      </c>
      <c r="K48" s="83"/>
      <c r="L48" s="93">
        <v>595.39835999999991</v>
      </c>
      <c r="M48" s="94">
        <v>6.7109709208012093E-4</v>
      </c>
      <c r="N48" s="94">
        <f t="shared" si="1"/>
        <v>8.9219704951051066E-4</v>
      </c>
      <c r="O48" s="94">
        <f>L48/'סכום נכסי הקרן'!$C$42</f>
        <v>1.3744318346197359E-4</v>
      </c>
    </row>
    <row r="49" spans="2:15" s="130" customFormat="1">
      <c r="B49" s="86" t="s">
        <v>818</v>
      </c>
      <c r="C49" s="83" t="s">
        <v>819</v>
      </c>
      <c r="D49" s="96" t="s">
        <v>130</v>
      </c>
      <c r="E49" s="96" t="s">
        <v>328</v>
      </c>
      <c r="F49" s="83" t="s">
        <v>820</v>
      </c>
      <c r="G49" s="96" t="s">
        <v>518</v>
      </c>
      <c r="H49" s="96" t="s">
        <v>174</v>
      </c>
      <c r="I49" s="93">
        <v>8268.9999999999982</v>
      </c>
      <c r="J49" s="95">
        <v>89680</v>
      </c>
      <c r="K49" s="93">
        <v>75.646989999999988</v>
      </c>
      <c r="L49" s="93">
        <v>7491.2861899999989</v>
      </c>
      <c r="M49" s="94">
        <v>2.2860078021178119E-3</v>
      </c>
      <c r="N49" s="94">
        <f t="shared" si="1"/>
        <v>1.122559933782289E-2</v>
      </c>
      <c r="O49" s="94">
        <f>L49/'סכום נכסי הקרן'!$C$42</f>
        <v>1.7293064464912521E-3</v>
      </c>
    </row>
    <row r="50" spans="2:15" s="130" customFormat="1">
      <c r="B50" s="86" t="s">
        <v>821</v>
      </c>
      <c r="C50" s="83" t="s">
        <v>822</v>
      </c>
      <c r="D50" s="96" t="s">
        <v>130</v>
      </c>
      <c r="E50" s="96" t="s">
        <v>328</v>
      </c>
      <c r="F50" s="83" t="s">
        <v>823</v>
      </c>
      <c r="G50" s="96" t="s">
        <v>200</v>
      </c>
      <c r="H50" s="96" t="s">
        <v>174</v>
      </c>
      <c r="I50" s="93">
        <v>290187.99999999994</v>
      </c>
      <c r="J50" s="95">
        <v>190</v>
      </c>
      <c r="K50" s="83"/>
      <c r="L50" s="93">
        <v>551.35719999999981</v>
      </c>
      <c r="M50" s="94">
        <v>5.4121383104855823E-4</v>
      </c>
      <c r="N50" s="94">
        <f t="shared" si="1"/>
        <v>8.2620191810131366E-4</v>
      </c>
      <c r="O50" s="94">
        <f>L50/'סכום נכסי הקרן'!$C$42</f>
        <v>1.2727661660452013E-4</v>
      </c>
    </row>
    <row r="51" spans="2:15" s="130" customFormat="1">
      <c r="B51" s="86" t="s">
        <v>824</v>
      </c>
      <c r="C51" s="83" t="s">
        <v>825</v>
      </c>
      <c r="D51" s="96" t="s">
        <v>130</v>
      </c>
      <c r="E51" s="96" t="s">
        <v>328</v>
      </c>
      <c r="F51" s="83" t="s">
        <v>826</v>
      </c>
      <c r="G51" s="96" t="s">
        <v>200</v>
      </c>
      <c r="H51" s="96" t="s">
        <v>174</v>
      </c>
      <c r="I51" s="93">
        <v>391215.99999999994</v>
      </c>
      <c r="J51" s="95">
        <v>419.2</v>
      </c>
      <c r="K51" s="83"/>
      <c r="L51" s="93">
        <v>1639.9774699999998</v>
      </c>
      <c r="M51" s="94">
        <v>1.0346220577320355E-3</v>
      </c>
      <c r="N51" s="94">
        <f t="shared" si="1"/>
        <v>2.4574858755031037E-3</v>
      </c>
      <c r="O51" s="94">
        <f>L51/'סכום נכסי הקרן'!$C$42</f>
        <v>3.7857632708748697E-4</v>
      </c>
    </row>
    <row r="52" spans="2:15" s="130" customFormat="1">
      <c r="B52" s="86" t="s">
        <v>827</v>
      </c>
      <c r="C52" s="83" t="s">
        <v>828</v>
      </c>
      <c r="D52" s="96" t="s">
        <v>130</v>
      </c>
      <c r="E52" s="96" t="s">
        <v>328</v>
      </c>
      <c r="F52" s="83" t="s">
        <v>829</v>
      </c>
      <c r="G52" s="96" t="s">
        <v>423</v>
      </c>
      <c r="H52" s="96" t="s">
        <v>174</v>
      </c>
      <c r="I52" s="93">
        <v>7283.9999999999991</v>
      </c>
      <c r="J52" s="95">
        <v>15190</v>
      </c>
      <c r="K52" s="83"/>
      <c r="L52" s="93">
        <v>1106.4396000000002</v>
      </c>
      <c r="M52" s="94">
        <v>1.5903801650510683E-3</v>
      </c>
      <c r="N52" s="94">
        <f t="shared" si="1"/>
        <v>1.65798600214752E-3</v>
      </c>
      <c r="O52" s="94">
        <f>L52/'סכום נכסי הקרן'!$C$42</f>
        <v>2.5541316729927292E-4</v>
      </c>
    </row>
    <row r="53" spans="2:15" s="130" customFormat="1">
      <c r="B53" s="86" t="s">
        <v>830</v>
      </c>
      <c r="C53" s="83" t="s">
        <v>831</v>
      </c>
      <c r="D53" s="96" t="s">
        <v>130</v>
      </c>
      <c r="E53" s="96" t="s">
        <v>328</v>
      </c>
      <c r="F53" s="83" t="s">
        <v>832</v>
      </c>
      <c r="G53" s="96" t="s">
        <v>833</v>
      </c>
      <c r="H53" s="96" t="s">
        <v>174</v>
      </c>
      <c r="I53" s="93">
        <v>46336.999999999993</v>
      </c>
      <c r="J53" s="95">
        <v>4196</v>
      </c>
      <c r="K53" s="83"/>
      <c r="L53" s="93">
        <v>1944.3005199999998</v>
      </c>
      <c r="M53" s="94">
        <v>1.8736609775498721E-3</v>
      </c>
      <c r="N53" s="94">
        <f t="shared" si="1"/>
        <v>2.9135101872060105E-3</v>
      </c>
      <c r="O53" s="94">
        <f>L53/'סכום נכסי הקרן'!$C$42</f>
        <v>4.4882698883411549E-4</v>
      </c>
    </row>
    <row r="54" spans="2:15" s="130" customFormat="1">
      <c r="B54" s="86" t="s">
        <v>834</v>
      </c>
      <c r="C54" s="83" t="s">
        <v>835</v>
      </c>
      <c r="D54" s="96" t="s">
        <v>130</v>
      </c>
      <c r="E54" s="96" t="s">
        <v>328</v>
      </c>
      <c r="F54" s="83" t="s">
        <v>409</v>
      </c>
      <c r="G54" s="96" t="s">
        <v>374</v>
      </c>
      <c r="H54" s="96" t="s">
        <v>174</v>
      </c>
      <c r="I54" s="93">
        <v>5435.9999999999991</v>
      </c>
      <c r="J54" s="95">
        <v>169200</v>
      </c>
      <c r="K54" s="83"/>
      <c r="L54" s="93">
        <v>9197.7119999999977</v>
      </c>
      <c r="M54" s="94">
        <v>2.5440445909802475E-3</v>
      </c>
      <c r="N54" s="94">
        <f t="shared" si="1"/>
        <v>1.3782657225739448E-2</v>
      </c>
      <c r="O54" s="94">
        <f>L54/'סכום נכסי הקרן'!$C$42</f>
        <v>2.1232218675348653E-3</v>
      </c>
    </row>
    <row r="55" spans="2:15" s="130" customFormat="1">
      <c r="B55" s="86" t="s">
        <v>836</v>
      </c>
      <c r="C55" s="83" t="s">
        <v>837</v>
      </c>
      <c r="D55" s="96" t="s">
        <v>130</v>
      </c>
      <c r="E55" s="96" t="s">
        <v>328</v>
      </c>
      <c r="F55" s="83" t="s">
        <v>838</v>
      </c>
      <c r="G55" s="96" t="s">
        <v>374</v>
      </c>
      <c r="H55" s="96" t="s">
        <v>174</v>
      </c>
      <c r="I55" s="93">
        <v>20707.999999999996</v>
      </c>
      <c r="J55" s="95">
        <v>5843</v>
      </c>
      <c r="K55" s="83"/>
      <c r="L55" s="93">
        <v>1209.9684399999996</v>
      </c>
      <c r="M55" s="94">
        <v>1.1546006861923239E-3</v>
      </c>
      <c r="N55" s="94">
        <f t="shared" si="1"/>
        <v>1.8131226833893786E-3</v>
      </c>
      <c r="O55" s="94">
        <f>L55/'סכום נכסי הקרן'!$C$42</f>
        <v>2.7931201268696469E-4</v>
      </c>
    </row>
    <row r="56" spans="2:15" s="130" customFormat="1">
      <c r="B56" s="86" t="s">
        <v>839</v>
      </c>
      <c r="C56" s="83" t="s">
        <v>840</v>
      </c>
      <c r="D56" s="96" t="s">
        <v>130</v>
      </c>
      <c r="E56" s="96" t="s">
        <v>328</v>
      </c>
      <c r="F56" s="83" t="s">
        <v>841</v>
      </c>
      <c r="G56" s="96" t="s">
        <v>578</v>
      </c>
      <c r="H56" s="96" t="s">
        <v>174</v>
      </c>
      <c r="I56" s="93">
        <v>16520.999999999996</v>
      </c>
      <c r="J56" s="95">
        <v>19400</v>
      </c>
      <c r="K56" s="83"/>
      <c r="L56" s="93">
        <v>3205.0739999999996</v>
      </c>
      <c r="M56" s="94">
        <v>3.396584377808899E-3</v>
      </c>
      <c r="N56" s="94">
        <f t="shared" si="1"/>
        <v>4.8027635921987603E-3</v>
      </c>
      <c r="O56" s="94">
        <f>L56/'סכום נכסי הקרן'!$C$42</f>
        <v>7.3986695863791356E-4</v>
      </c>
    </row>
    <row r="57" spans="2:15" s="130" customFormat="1">
      <c r="B57" s="86" t="s">
        <v>842</v>
      </c>
      <c r="C57" s="83" t="s">
        <v>843</v>
      </c>
      <c r="D57" s="96" t="s">
        <v>130</v>
      </c>
      <c r="E57" s="96" t="s">
        <v>328</v>
      </c>
      <c r="F57" s="83" t="s">
        <v>844</v>
      </c>
      <c r="G57" s="96" t="s">
        <v>814</v>
      </c>
      <c r="H57" s="96" t="s">
        <v>174</v>
      </c>
      <c r="I57" s="93">
        <v>21581.999999999996</v>
      </c>
      <c r="J57" s="95">
        <v>10240</v>
      </c>
      <c r="K57" s="83"/>
      <c r="L57" s="93">
        <v>2209.9967999999994</v>
      </c>
      <c r="M57" s="94">
        <v>1.5410810345707845E-3</v>
      </c>
      <c r="N57" s="94">
        <f t="shared" si="1"/>
        <v>3.3116527636852578E-3</v>
      </c>
      <c r="O57" s="94">
        <f>L57/'סכום נכסי הקרן'!$C$42</f>
        <v>5.1016095447890472E-4</v>
      </c>
    </row>
    <row r="58" spans="2:15" s="130" customFormat="1">
      <c r="B58" s="86" t="s">
        <v>845</v>
      </c>
      <c r="C58" s="83" t="s">
        <v>846</v>
      </c>
      <c r="D58" s="96" t="s">
        <v>130</v>
      </c>
      <c r="E58" s="96" t="s">
        <v>328</v>
      </c>
      <c r="F58" s="83" t="s">
        <v>847</v>
      </c>
      <c r="G58" s="96" t="s">
        <v>848</v>
      </c>
      <c r="H58" s="96" t="s">
        <v>174</v>
      </c>
      <c r="I58" s="93">
        <v>10554.999999999998</v>
      </c>
      <c r="J58" s="95">
        <v>14600</v>
      </c>
      <c r="K58" s="83"/>
      <c r="L58" s="93">
        <v>1541.0299999999997</v>
      </c>
      <c r="M58" s="94">
        <v>1.5539618592538978E-3</v>
      </c>
      <c r="N58" s="94">
        <f t="shared" si="1"/>
        <v>2.3092143203202343E-3</v>
      </c>
      <c r="O58" s="94">
        <f>L58/'סכום נכסי הקרן'!$C$42</f>
        <v>3.5573505612344176E-4</v>
      </c>
    </row>
    <row r="59" spans="2:15" s="130" customFormat="1">
      <c r="B59" s="86" t="s">
        <v>849</v>
      </c>
      <c r="C59" s="83" t="s">
        <v>850</v>
      </c>
      <c r="D59" s="96" t="s">
        <v>130</v>
      </c>
      <c r="E59" s="96" t="s">
        <v>328</v>
      </c>
      <c r="F59" s="83" t="s">
        <v>851</v>
      </c>
      <c r="G59" s="96" t="s">
        <v>848</v>
      </c>
      <c r="H59" s="96" t="s">
        <v>174</v>
      </c>
      <c r="I59" s="93">
        <v>53149.999999999993</v>
      </c>
      <c r="J59" s="95">
        <v>9054</v>
      </c>
      <c r="K59" s="93">
        <v>53.149999999999991</v>
      </c>
      <c r="L59" s="93">
        <v>4865.3509999999987</v>
      </c>
      <c r="M59" s="94">
        <v>2.3640423246751264E-3</v>
      </c>
      <c r="N59" s="94">
        <f t="shared" si="1"/>
        <v>7.2906680613514154E-3</v>
      </c>
      <c r="O59" s="94">
        <f>L59/'סכום נכסי הקרן'!$C$42</f>
        <v>1.1231292778500375E-3</v>
      </c>
    </row>
    <row r="60" spans="2:15" s="130" customFormat="1">
      <c r="B60" s="86" t="s">
        <v>852</v>
      </c>
      <c r="C60" s="83" t="s">
        <v>853</v>
      </c>
      <c r="D60" s="96" t="s">
        <v>130</v>
      </c>
      <c r="E60" s="96" t="s">
        <v>328</v>
      </c>
      <c r="F60" s="83" t="s">
        <v>854</v>
      </c>
      <c r="G60" s="96" t="s">
        <v>518</v>
      </c>
      <c r="H60" s="96" t="s">
        <v>174</v>
      </c>
      <c r="I60" s="93">
        <v>9710.9999999999982</v>
      </c>
      <c r="J60" s="95">
        <v>22370</v>
      </c>
      <c r="K60" s="83"/>
      <c r="L60" s="93">
        <v>2172.3507</v>
      </c>
      <c r="M60" s="94">
        <v>5.6222774421098212E-4</v>
      </c>
      <c r="N60" s="94">
        <f t="shared" si="1"/>
        <v>3.2552405502798039E-3</v>
      </c>
      <c r="O60" s="94">
        <f>L60/'סכום נכסי הקרן'!$C$42</f>
        <v>5.0147063858866996E-4</v>
      </c>
    </row>
    <row r="61" spans="2:15" s="130" customFormat="1">
      <c r="B61" s="86" t="s">
        <v>855</v>
      </c>
      <c r="C61" s="83" t="s">
        <v>856</v>
      </c>
      <c r="D61" s="96" t="s">
        <v>130</v>
      </c>
      <c r="E61" s="96" t="s">
        <v>328</v>
      </c>
      <c r="F61" s="83" t="s">
        <v>482</v>
      </c>
      <c r="G61" s="96" t="s">
        <v>374</v>
      </c>
      <c r="H61" s="96" t="s">
        <v>174</v>
      </c>
      <c r="I61" s="93">
        <v>4614.9999999999991</v>
      </c>
      <c r="J61" s="95">
        <v>42890</v>
      </c>
      <c r="K61" s="83"/>
      <c r="L61" s="93">
        <v>1979.3734999999997</v>
      </c>
      <c r="M61" s="94">
        <v>8.5401347472268134E-4</v>
      </c>
      <c r="N61" s="94">
        <f t="shared" si="1"/>
        <v>2.9660666122414124E-3</v>
      </c>
      <c r="O61" s="94">
        <f>L61/'סכום נכסי הקרן'!$C$42</f>
        <v>4.5692331954066653E-4</v>
      </c>
    </row>
    <row r="62" spans="2:15" s="130" customFormat="1">
      <c r="B62" s="86" t="s">
        <v>857</v>
      </c>
      <c r="C62" s="83" t="s">
        <v>858</v>
      </c>
      <c r="D62" s="96" t="s">
        <v>130</v>
      </c>
      <c r="E62" s="96" t="s">
        <v>328</v>
      </c>
      <c r="F62" s="83" t="s">
        <v>859</v>
      </c>
      <c r="G62" s="96" t="s">
        <v>475</v>
      </c>
      <c r="H62" s="96" t="s">
        <v>174</v>
      </c>
      <c r="I62" s="93">
        <v>60525.999999999993</v>
      </c>
      <c r="J62" s="95">
        <v>6850</v>
      </c>
      <c r="K62" s="83"/>
      <c r="L62" s="93">
        <v>4146.0309999999999</v>
      </c>
      <c r="M62" s="94">
        <v>1.0890427875997527E-3</v>
      </c>
      <c r="N62" s="94">
        <f t="shared" si="1"/>
        <v>6.2127759730126108E-3</v>
      </c>
      <c r="O62" s="94">
        <f>L62/'סכום נכסי הקרן'!$C$42</f>
        <v>9.5707972620554405E-4</v>
      </c>
    </row>
    <row r="63" spans="2:15" s="130" customFormat="1">
      <c r="B63" s="86" t="s">
        <v>860</v>
      </c>
      <c r="C63" s="83" t="s">
        <v>861</v>
      </c>
      <c r="D63" s="96" t="s">
        <v>130</v>
      </c>
      <c r="E63" s="96" t="s">
        <v>328</v>
      </c>
      <c r="F63" s="83" t="s">
        <v>862</v>
      </c>
      <c r="G63" s="96" t="s">
        <v>848</v>
      </c>
      <c r="H63" s="96" t="s">
        <v>174</v>
      </c>
      <c r="I63" s="93">
        <v>154223.99999999997</v>
      </c>
      <c r="J63" s="95">
        <v>4355</v>
      </c>
      <c r="K63" s="83"/>
      <c r="L63" s="93">
        <v>6716.4551999999994</v>
      </c>
      <c r="M63" s="94">
        <v>2.5004220629561797E-3</v>
      </c>
      <c r="N63" s="94">
        <f t="shared" si="1"/>
        <v>1.006452472023861E-2</v>
      </c>
      <c r="O63" s="94">
        <f>L63/'סכום נכסי הקרן'!$C$42</f>
        <v>1.5504426049606967E-3</v>
      </c>
    </row>
    <row r="64" spans="2:15" s="130" customFormat="1">
      <c r="B64" s="86" t="s">
        <v>863</v>
      </c>
      <c r="C64" s="83" t="s">
        <v>864</v>
      </c>
      <c r="D64" s="96" t="s">
        <v>130</v>
      </c>
      <c r="E64" s="96" t="s">
        <v>328</v>
      </c>
      <c r="F64" s="83" t="s">
        <v>865</v>
      </c>
      <c r="G64" s="96" t="s">
        <v>833</v>
      </c>
      <c r="H64" s="96" t="s">
        <v>174</v>
      </c>
      <c r="I64" s="93">
        <v>272562.99999999994</v>
      </c>
      <c r="J64" s="95">
        <v>2362</v>
      </c>
      <c r="K64" s="83"/>
      <c r="L64" s="93">
        <v>6437.9380599999986</v>
      </c>
      <c r="M64" s="94">
        <v>2.5316114738064082E-3</v>
      </c>
      <c r="N64" s="94">
        <f t="shared" si="1"/>
        <v>9.6471702442435699E-3</v>
      </c>
      <c r="O64" s="94">
        <f>L64/'סכום נכסי הקרן'!$C$42</f>
        <v>1.4861490412862446E-3</v>
      </c>
    </row>
    <row r="65" spans="2:15" s="130" customFormat="1">
      <c r="B65" s="86" t="s">
        <v>866</v>
      </c>
      <c r="C65" s="83" t="s">
        <v>867</v>
      </c>
      <c r="D65" s="96" t="s">
        <v>130</v>
      </c>
      <c r="E65" s="96" t="s">
        <v>328</v>
      </c>
      <c r="F65" s="83" t="s">
        <v>677</v>
      </c>
      <c r="G65" s="96" t="s">
        <v>475</v>
      </c>
      <c r="H65" s="96" t="s">
        <v>174</v>
      </c>
      <c r="I65" s="93">
        <v>57531.999999999993</v>
      </c>
      <c r="J65" s="95">
        <v>4128</v>
      </c>
      <c r="K65" s="83"/>
      <c r="L65" s="93">
        <v>2374.9209599999995</v>
      </c>
      <c r="M65" s="94">
        <v>9.0928155804190637E-4</v>
      </c>
      <c r="N65" s="94">
        <f t="shared" si="1"/>
        <v>3.5587895696129719E-3</v>
      </c>
      <c r="O65" s="94">
        <f>L65/'סכום נכסי הקרן'!$C$42</f>
        <v>5.4823244258342678E-4</v>
      </c>
    </row>
    <row r="66" spans="2:15" s="130" customFormat="1">
      <c r="B66" s="86" t="s">
        <v>868</v>
      </c>
      <c r="C66" s="83" t="s">
        <v>869</v>
      </c>
      <c r="D66" s="96" t="s">
        <v>130</v>
      </c>
      <c r="E66" s="96" t="s">
        <v>328</v>
      </c>
      <c r="F66" s="83" t="s">
        <v>870</v>
      </c>
      <c r="G66" s="96" t="s">
        <v>760</v>
      </c>
      <c r="H66" s="96" t="s">
        <v>174</v>
      </c>
      <c r="I66" s="93">
        <v>30153.999999999996</v>
      </c>
      <c r="J66" s="95">
        <v>9411</v>
      </c>
      <c r="K66" s="83"/>
      <c r="L66" s="93">
        <v>2837.7929399999994</v>
      </c>
      <c r="M66" s="94">
        <v>1.0760003290018912E-3</v>
      </c>
      <c r="N66" s="94">
        <f t="shared" si="1"/>
        <v>4.2523974842486253E-3</v>
      </c>
      <c r="O66" s="94">
        <f>L66/'סכום נכסי הקרן'!$C$42</f>
        <v>6.5508291907205357E-4</v>
      </c>
    </row>
    <row r="67" spans="2:15" s="130" customFormat="1">
      <c r="B67" s="86" t="s">
        <v>871</v>
      </c>
      <c r="C67" s="83" t="s">
        <v>872</v>
      </c>
      <c r="D67" s="96" t="s">
        <v>130</v>
      </c>
      <c r="E67" s="96" t="s">
        <v>328</v>
      </c>
      <c r="F67" s="83" t="s">
        <v>873</v>
      </c>
      <c r="G67" s="96" t="s">
        <v>702</v>
      </c>
      <c r="H67" s="96" t="s">
        <v>174</v>
      </c>
      <c r="I67" s="93">
        <v>180259.99999999997</v>
      </c>
      <c r="J67" s="95">
        <v>2494</v>
      </c>
      <c r="K67" s="83"/>
      <c r="L67" s="93">
        <v>4495.6844000000001</v>
      </c>
      <c r="M67" s="94">
        <v>1.8386458239886768E-3</v>
      </c>
      <c r="N67" s="94">
        <f t="shared" si="1"/>
        <v>6.736727251332085E-3</v>
      </c>
      <c r="O67" s="94">
        <f>L67/'סכום נכסי הקרן'!$C$42</f>
        <v>1.0377945545169672E-3</v>
      </c>
    </row>
    <row r="68" spans="2:15" s="130" customFormat="1">
      <c r="B68" s="86" t="s">
        <v>874</v>
      </c>
      <c r="C68" s="83" t="s">
        <v>875</v>
      </c>
      <c r="D68" s="96" t="s">
        <v>130</v>
      </c>
      <c r="E68" s="96" t="s">
        <v>328</v>
      </c>
      <c r="F68" s="83" t="s">
        <v>876</v>
      </c>
      <c r="G68" s="96" t="s">
        <v>202</v>
      </c>
      <c r="H68" s="96" t="s">
        <v>174</v>
      </c>
      <c r="I68" s="93">
        <v>58616.999999999993</v>
      </c>
      <c r="J68" s="95">
        <v>4299</v>
      </c>
      <c r="K68" s="83"/>
      <c r="L68" s="93">
        <v>2519.9448299999995</v>
      </c>
      <c r="M68" s="94">
        <v>1.1771352960555414E-3</v>
      </c>
      <c r="N68" s="94">
        <f t="shared" si="1"/>
        <v>3.7761060380738457E-3</v>
      </c>
      <c r="O68" s="94">
        <f>L68/'סכום נכסי הקרן'!$C$42</f>
        <v>5.8171010008113201E-4</v>
      </c>
    </row>
    <row r="69" spans="2:15" s="130" customFormat="1">
      <c r="B69" s="86" t="s">
        <v>781</v>
      </c>
      <c r="C69" s="83" t="s">
        <v>782</v>
      </c>
      <c r="D69" s="96" t="s">
        <v>130</v>
      </c>
      <c r="E69" s="96" t="s">
        <v>328</v>
      </c>
      <c r="F69" s="83" t="s">
        <v>544</v>
      </c>
      <c r="G69" s="96" t="s">
        <v>397</v>
      </c>
      <c r="H69" s="96" t="s">
        <v>174</v>
      </c>
      <c r="I69" s="93">
        <v>114590.99999999999</v>
      </c>
      <c r="J69" s="95">
        <v>2490</v>
      </c>
      <c r="K69" s="83"/>
      <c r="L69" s="93">
        <v>2853.3158999999996</v>
      </c>
      <c r="M69" s="94">
        <v>1.0124258797015303E-3</v>
      </c>
      <c r="N69" s="94">
        <f>L69/$L$11</f>
        <v>4.2756584470629499E-3</v>
      </c>
      <c r="O69" s="94">
        <f>L69/'סכום נכסי הקרן'!$C$42</f>
        <v>6.5866627633752017E-4</v>
      </c>
    </row>
    <row r="70" spans="2:15" s="130" customFormat="1">
      <c r="B70" s="86" t="s">
        <v>877</v>
      </c>
      <c r="C70" s="83" t="s">
        <v>878</v>
      </c>
      <c r="D70" s="96" t="s">
        <v>130</v>
      </c>
      <c r="E70" s="96" t="s">
        <v>328</v>
      </c>
      <c r="F70" s="83" t="s">
        <v>879</v>
      </c>
      <c r="G70" s="96" t="s">
        <v>161</v>
      </c>
      <c r="H70" s="96" t="s">
        <v>174</v>
      </c>
      <c r="I70" s="93">
        <v>23583.999999999996</v>
      </c>
      <c r="J70" s="95">
        <v>10700</v>
      </c>
      <c r="K70" s="83"/>
      <c r="L70" s="93">
        <v>2523.4879999999994</v>
      </c>
      <c r="M70" s="94">
        <v>2.164886828117679E-3</v>
      </c>
      <c r="N70" s="94">
        <f t="shared" si="1"/>
        <v>3.7814154343239698E-3</v>
      </c>
      <c r="O70" s="94">
        <f>L70/'סכום נכסי הקרן'!$C$42</f>
        <v>5.8252801393018417E-4</v>
      </c>
    </row>
    <row r="71" spans="2:15" s="130" customFormat="1">
      <c r="B71" s="86" t="s">
        <v>880</v>
      </c>
      <c r="C71" s="83" t="s">
        <v>881</v>
      </c>
      <c r="D71" s="96" t="s">
        <v>130</v>
      </c>
      <c r="E71" s="96" t="s">
        <v>328</v>
      </c>
      <c r="F71" s="83" t="s">
        <v>882</v>
      </c>
      <c r="G71" s="96" t="s">
        <v>451</v>
      </c>
      <c r="H71" s="96" t="s">
        <v>174</v>
      </c>
      <c r="I71" s="93">
        <v>12159.999999999998</v>
      </c>
      <c r="J71" s="95">
        <v>18000</v>
      </c>
      <c r="K71" s="83"/>
      <c r="L71" s="93">
        <v>2188.7999999999997</v>
      </c>
      <c r="M71" s="94">
        <v>1.2735711469105163E-3</v>
      </c>
      <c r="N71" s="94">
        <f t="shared" si="1"/>
        <v>3.2798896220819383E-3</v>
      </c>
      <c r="O71" s="94">
        <f>L71/'סכום נכסי הקרן'!$C$42</f>
        <v>5.0526783439841494E-4</v>
      </c>
    </row>
    <row r="72" spans="2:15" s="130" customFormat="1">
      <c r="B72" s="86" t="s">
        <v>790</v>
      </c>
      <c r="C72" s="83" t="s">
        <v>791</v>
      </c>
      <c r="D72" s="96" t="s">
        <v>130</v>
      </c>
      <c r="E72" s="96" t="s">
        <v>328</v>
      </c>
      <c r="F72" s="83" t="s">
        <v>689</v>
      </c>
      <c r="G72" s="96" t="s">
        <v>397</v>
      </c>
      <c r="H72" s="96" t="s">
        <v>174</v>
      </c>
      <c r="I72" s="93">
        <v>185550.99999999997</v>
      </c>
      <c r="J72" s="95">
        <v>1912</v>
      </c>
      <c r="K72" s="83"/>
      <c r="L72" s="93">
        <v>3547.7351199999994</v>
      </c>
      <c r="M72" s="94">
        <v>1.1172793739338445E-3</v>
      </c>
      <c r="N72" s="94">
        <f>L72/$L$11</f>
        <v>5.3162370257600596E-3</v>
      </c>
      <c r="O72" s="94">
        <f>L72/'סכום נכסי הקרן'!$C$42</f>
        <v>8.1896767228691546E-4</v>
      </c>
    </row>
    <row r="73" spans="2:15" s="130" customFormat="1">
      <c r="B73" s="86" t="s">
        <v>883</v>
      </c>
      <c r="C73" s="83" t="s">
        <v>884</v>
      </c>
      <c r="D73" s="96" t="s">
        <v>130</v>
      </c>
      <c r="E73" s="96" t="s">
        <v>328</v>
      </c>
      <c r="F73" s="83" t="s">
        <v>885</v>
      </c>
      <c r="G73" s="96" t="s">
        <v>814</v>
      </c>
      <c r="H73" s="96" t="s">
        <v>174</v>
      </c>
      <c r="I73" s="93">
        <v>3647.9999999999995</v>
      </c>
      <c r="J73" s="95">
        <v>33530</v>
      </c>
      <c r="K73" s="83"/>
      <c r="L73" s="93">
        <v>1223.1743999999997</v>
      </c>
      <c r="M73" s="94">
        <v>1.5572959400167851E-3</v>
      </c>
      <c r="N73" s="94">
        <f t="shared" si="1"/>
        <v>1.8329116504734561E-3</v>
      </c>
      <c r="O73" s="94">
        <f>L73/'סכום נכסי הקרן'!$C$42</f>
        <v>2.8236050812298081E-4</v>
      </c>
    </row>
    <row r="74" spans="2:15" s="130" customFormat="1">
      <c r="B74" s="86" t="s">
        <v>886</v>
      </c>
      <c r="C74" s="83" t="s">
        <v>887</v>
      </c>
      <c r="D74" s="96" t="s">
        <v>130</v>
      </c>
      <c r="E74" s="96" t="s">
        <v>328</v>
      </c>
      <c r="F74" s="83" t="s">
        <v>888</v>
      </c>
      <c r="G74" s="96" t="s">
        <v>889</v>
      </c>
      <c r="H74" s="96" t="s">
        <v>174</v>
      </c>
      <c r="I74" s="93">
        <v>21675.999999999996</v>
      </c>
      <c r="J74" s="95">
        <v>2245</v>
      </c>
      <c r="K74" s="83"/>
      <c r="L74" s="93">
        <v>486.62619999999993</v>
      </c>
      <c r="M74" s="94">
        <v>5.3829975702257549E-4</v>
      </c>
      <c r="N74" s="94">
        <f t="shared" si="1"/>
        <v>7.2920331835397002E-4</v>
      </c>
      <c r="O74" s="94">
        <f>L74/'סכום נכסי הקרן'!$C$42</f>
        <v>1.1233395752719752E-4</v>
      </c>
    </row>
    <row r="75" spans="2:15" s="130" customFormat="1">
      <c r="B75" s="86" t="s">
        <v>890</v>
      </c>
      <c r="C75" s="83" t="s">
        <v>891</v>
      </c>
      <c r="D75" s="96" t="s">
        <v>130</v>
      </c>
      <c r="E75" s="96" t="s">
        <v>328</v>
      </c>
      <c r="F75" s="83" t="s">
        <v>892</v>
      </c>
      <c r="G75" s="96" t="s">
        <v>628</v>
      </c>
      <c r="H75" s="96" t="s">
        <v>174</v>
      </c>
      <c r="I75" s="93">
        <v>22155.999999999996</v>
      </c>
      <c r="J75" s="95">
        <v>9761</v>
      </c>
      <c r="K75" s="83"/>
      <c r="L75" s="93">
        <v>2162.6471599999995</v>
      </c>
      <c r="M75" s="94">
        <v>1.7615535764005882E-3</v>
      </c>
      <c r="N75" s="94">
        <f t="shared" si="1"/>
        <v>3.2406999160768351E-3</v>
      </c>
      <c r="O75" s="94">
        <f>L75/'סכום נכסי הקרן'!$C$42</f>
        <v>4.9923065017410556E-4</v>
      </c>
    </row>
    <row r="76" spans="2:15" s="130" customFormat="1">
      <c r="B76" s="86" t="s">
        <v>893</v>
      </c>
      <c r="C76" s="83" t="s">
        <v>894</v>
      </c>
      <c r="D76" s="96" t="s">
        <v>130</v>
      </c>
      <c r="E76" s="96" t="s">
        <v>328</v>
      </c>
      <c r="F76" s="83" t="s">
        <v>443</v>
      </c>
      <c r="G76" s="96" t="s">
        <v>374</v>
      </c>
      <c r="H76" s="96" t="s">
        <v>174</v>
      </c>
      <c r="I76" s="93">
        <v>241678.99999999997</v>
      </c>
      <c r="J76" s="95">
        <v>1478</v>
      </c>
      <c r="K76" s="83"/>
      <c r="L76" s="93">
        <v>3572.0156199999992</v>
      </c>
      <c r="M76" s="94">
        <v>1.3746733665471976E-3</v>
      </c>
      <c r="N76" s="94">
        <f t="shared" si="1"/>
        <v>5.3526210535236561E-3</v>
      </c>
      <c r="O76" s="94">
        <f>L76/'סכום נכסי הקרן'!$C$42</f>
        <v>8.2457264106118025E-4</v>
      </c>
    </row>
    <row r="77" spans="2:15" s="130" customFormat="1">
      <c r="B77" s="86" t="s">
        <v>895</v>
      </c>
      <c r="C77" s="83" t="s">
        <v>896</v>
      </c>
      <c r="D77" s="96" t="s">
        <v>130</v>
      </c>
      <c r="E77" s="96" t="s">
        <v>328</v>
      </c>
      <c r="F77" s="83" t="s">
        <v>897</v>
      </c>
      <c r="G77" s="96" t="s">
        <v>161</v>
      </c>
      <c r="H77" s="96" t="s">
        <v>174</v>
      </c>
      <c r="I77" s="93">
        <v>12176.999999999998</v>
      </c>
      <c r="J77" s="95">
        <v>17200</v>
      </c>
      <c r="K77" s="83"/>
      <c r="L77" s="93">
        <v>2094.444</v>
      </c>
      <c r="M77" s="94">
        <v>8.8395532878717356E-4</v>
      </c>
      <c r="N77" s="94">
        <f t="shared" si="1"/>
        <v>3.1384983276826497E-3</v>
      </c>
      <c r="O77" s="94">
        <f>L77/'סכום נכסי הקרן'!$C$42</f>
        <v>4.8348646936620696E-4</v>
      </c>
    </row>
    <row r="78" spans="2:15" s="130" customFormat="1">
      <c r="B78" s="86" t="s">
        <v>898</v>
      </c>
      <c r="C78" s="83" t="s">
        <v>899</v>
      </c>
      <c r="D78" s="96" t="s">
        <v>130</v>
      </c>
      <c r="E78" s="96" t="s">
        <v>328</v>
      </c>
      <c r="F78" s="83" t="s">
        <v>900</v>
      </c>
      <c r="G78" s="96" t="s">
        <v>702</v>
      </c>
      <c r="H78" s="96" t="s">
        <v>174</v>
      </c>
      <c r="I78" s="93">
        <v>1839624.4999999998</v>
      </c>
      <c r="J78" s="95">
        <v>271.3</v>
      </c>
      <c r="K78" s="83"/>
      <c r="L78" s="93">
        <v>4990.9012699999985</v>
      </c>
      <c r="M78" s="94">
        <v>1.7612734762116676E-3</v>
      </c>
      <c r="N78" s="94">
        <f t="shared" si="1"/>
        <v>7.4788035820123186E-3</v>
      </c>
      <c r="O78" s="94">
        <f>L78/'סכום נכסי הקרן'!$C$42</f>
        <v>1.1521116028824919E-3</v>
      </c>
    </row>
    <row r="79" spans="2:15" s="130" customFormat="1">
      <c r="B79" s="86" t="s">
        <v>901</v>
      </c>
      <c r="C79" s="83" t="s">
        <v>902</v>
      </c>
      <c r="D79" s="96" t="s">
        <v>130</v>
      </c>
      <c r="E79" s="96" t="s">
        <v>328</v>
      </c>
      <c r="F79" s="83" t="s">
        <v>903</v>
      </c>
      <c r="G79" s="96" t="s">
        <v>374</v>
      </c>
      <c r="H79" s="96" t="s">
        <v>174</v>
      </c>
      <c r="I79" s="93">
        <v>643486.99999999988</v>
      </c>
      <c r="J79" s="95">
        <v>747</v>
      </c>
      <c r="K79" s="83"/>
      <c r="L79" s="93">
        <v>4806.8478899999991</v>
      </c>
      <c r="M79" s="94">
        <v>1.5808603961935323E-3</v>
      </c>
      <c r="N79" s="94">
        <f t="shared" si="1"/>
        <v>7.203001877438533E-3</v>
      </c>
      <c r="O79" s="94">
        <f>L79/'סכום נכסי הקרן'!$C$42</f>
        <v>1.1096242798167442E-3</v>
      </c>
    </row>
    <row r="80" spans="2:15" s="130" customFormat="1">
      <c r="B80" s="86" t="s">
        <v>904</v>
      </c>
      <c r="C80" s="83" t="s">
        <v>905</v>
      </c>
      <c r="D80" s="96" t="s">
        <v>130</v>
      </c>
      <c r="E80" s="96" t="s">
        <v>328</v>
      </c>
      <c r="F80" s="83" t="s">
        <v>906</v>
      </c>
      <c r="G80" s="96" t="s">
        <v>374</v>
      </c>
      <c r="H80" s="96" t="s">
        <v>174</v>
      </c>
      <c r="I80" s="93">
        <v>305031.99999999994</v>
      </c>
      <c r="J80" s="95">
        <v>1281</v>
      </c>
      <c r="K80" s="83"/>
      <c r="L80" s="93">
        <v>3907.4599199999993</v>
      </c>
      <c r="M80" s="94">
        <v>8.6974038691973532E-4</v>
      </c>
      <c r="N80" s="94">
        <f t="shared" si="1"/>
        <v>5.8552801719248537E-3</v>
      </c>
      <c r="O80" s="94">
        <f>L80/'סכום נכסי הקרן'!$C$42</f>
        <v>9.0200740669636487E-4</v>
      </c>
    </row>
    <row r="81" spans="2:15" s="130" customFormat="1">
      <c r="B81" s="82"/>
      <c r="C81" s="83"/>
      <c r="D81" s="83"/>
      <c r="E81" s="83"/>
      <c r="F81" s="83"/>
      <c r="G81" s="83"/>
      <c r="H81" s="83"/>
      <c r="I81" s="93"/>
      <c r="J81" s="95"/>
      <c r="K81" s="83"/>
      <c r="L81" s="83"/>
      <c r="M81" s="83"/>
      <c r="N81" s="94"/>
      <c r="O81" s="83"/>
    </row>
    <row r="82" spans="2:15" s="130" customFormat="1">
      <c r="B82" s="102" t="s">
        <v>31</v>
      </c>
      <c r="C82" s="81"/>
      <c r="D82" s="81"/>
      <c r="E82" s="81"/>
      <c r="F82" s="81"/>
      <c r="G82" s="81"/>
      <c r="H82" s="81"/>
      <c r="I82" s="90"/>
      <c r="J82" s="92"/>
      <c r="K82" s="81"/>
      <c r="L82" s="90">
        <f>SUM(L83:L94)</f>
        <v>5562.0217799999991</v>
      </c>
      <c r="M82" s="81"/>
      <c r="N82" s="91">
        <f t="shared" ref="N82:N94" si="2">L82/$L$11</f>
        <v>8.334620574751329E-3</v>
      </c>
      <c r="O82" s="91">
        <f>L82/'סכום נכסי הקרן'!$C$42</f>
        <v>1.283950429302548E-3</v>
      </c>
    </row>
    <row r="83" spans="2:15" s="130" customFormat="1">
      <c r="B83" s="86" t="s">
        <v>907</v>
      </c>
      <c r="C83" s="83" t="s">
        <v>908</v>
      </c>
      <c r="D83" s="96" t="s">
        <v>130</v>
      </c>
      <c r="E83" s="96" t="s">
        <v>328</v>
      </c>
      <c r="F83" s="83" t="s">
        <v>909</v>
      </c>
      <c r="G83" s="96" t="s">
        <v>161</v>
      </c>
      <c r="H83" s="96" t="s">
        <v>174</v>
      </c>
      <c r="I83" s="93">
        <v>111879.99999999999</v>
      </c>
      <c r="J83" s="95">
        <v>546.6</v>
      </c>
      <c r="K83" s="83"/>
      <c r="L83" s="93">
        <v>611.53607999999986</v>
      </c>
      <c r="M83" s="94">
        <v>2.0346294366578826E-3</v>
      </c>
      <c r="N83" s="94">
        <f t="shared" si="2"/>
        <v>9.1637922255147556E-4</v>
      </c>
      <c r="O83" s="94">
        <f>L83/'סכום נכסי הקרן'!$C$42</f>
        <v>1.4116845339825284E-4</v>
      </c>
    </row>
    <row r="84" spans="2:15" s="130" customFormat="1">
      <c r="B84" s="86" t="s">
        <v>910</v>
      </c>
      <c r="C84" s="83" t="s">
        <v>911</v>
      </c>
      <c r="D84" s="96" t="s">
        <v>130</v>
      </c>
      <c r="E84" s="96" t="s">
        <v>328</v>
      </c>
      <c r="F84" s="83" t="s">
        <v>912</v>
      </c>
      <c r="G84" s="96" t="s">
        <v>578</v>
      </c>
      <c r="H84" s="96" t="s">
        <v>174</v>
      </c>
      <c r="I84" s="93">
        <v>5945.9999999999991</v>
      </c>
      <c r="J84" s="95">
        <v>1977</v>
      </c>
      <c r="K84" s="83"/>
      <c r="L84" s="93">
        <v>117.55241999999998</v>
      </c>
      <c r="M84" s="94">
        <v>4.479181073719817E-4</v>
      </c>
      <c r="N84" s="94">
        <f t="shared" si="2"/>
        <v>1.7615084174370306E-4</v>
      </c>
      <c r="O84" s="94">
        <f>L84/'סכום נכסי הקרן'!$C$42</f>
        <v>2.7136082182790987E-5</v>
      </c>
    </row>
    <row r="85" spans="2:15" s="130" customFormat="1">
      <c r="B85" s="86" t="s">
        <v>913</v>
      </c>
      <c r="C85" s="83" t="s">
        <v>914</v>
      </c>
      <c r="D85" s="96" t="s">
        <v>130</v>
      </c>
      <c r="E85" s="96" t="s">
        <v>328</v>
      </c>
      <c r="F85" s="83" t="s">
        <v>915</v>
      </c>
      <c r="G85" s="96" t="s">
        <v>632</v>
      </c>
      <c r="H85" s="96" t="s">
        <v>174</v>
      </c>
      <c r="I85" s="93">
        <v>56823.999999999993</v>
      </c>
      <c r="J85" s="95">
        <v>843.4</v>
      </c>
      <c r="K85" s="83"/>
      <c r="L85" s="93">
        <v>479.25361999999996</v>
      </c>
      <c r="M85" s="94">
        <v>1.0453739461773702E-3</v>
      </c>
      <c r="N85" s="94">
        <f t="shared" si="2"/>
        <v>7.1815559876790976E-4</v>
      </c>
      <c r="O85" s="94">
        <f>L85/'סכום נכסי הקרן'!$C$42</f>
        <v>1.1063205350191927E-4</v>
      </c>
    </row>
    <row r="86" spans="2:15" s="130" customFormat="1">
      <c r="B86" s="86" t="s">
        <v>916</v>
      </c>
      <c r="C86" s="83" t="s">
        <v>917</v>
      </c>
      <c r="D86" s="96" t="s">
        <v>130</v>
      </c>
      <c r="E86" s="96" t="s">
        <v>328</v>
      </c>
      <c r="F86" s="83" t="s">
        <v>918</v>
      </c>
      <c r="G86" s="96" t="s">
        <v>202</v>
      </c>
      <c r="H86" s="96" t="s">
        <v>174</v>
      </c>
      <c r="I86" s="93">
        <v>100.99999999999999</v>
      </c>
      <c r="J86" s="95">
        <v>2283</v>
      </c>
      <c r="K86" s="83"/>
      <c r="L86" s="93">
        <v>2.3058299999999998</v>
      </c>
      <c r="M86" s="94">
        <v>2.9980609669648999E-6</v>
      </c>
      <c r="N86" s="94">
        <f t="shared" si="2"/>
        <v>3.4552576239424325E-6</v>
      </c>
      <c r="O86" s="94">
        <f>L86/'סכום נכסי הקרן'!$C$42</f>
        <v>5.3228331989715699E-7</v>
      </c>
    </row>
    <row r="87" spans="2:15" s="130" customFormat="1">
      <c r="B87" s="86" t="s">
        <v>919</v>
      </c>
      <c r="C87" s="83" t="s">
        <v>920</v>
      </c>
      <c r="D87" s="96" t="s">
        <v>130</v>
      </c>
      <c r="E87" s="96" t="s">
        <v>328</v>
      </c>
      <c r="F87" s="83" t="s">
        <v>921</v>
      </c>
      <c r="G87" s="96" t="s">
        <v>518</v>
      </c>
      <c r="H87" s="96" t="s">
        <v>174</v>
      </c>
      <c r="I87" s="93">
        <v>35133.999999999993</v>
      </c>
      <c r="J87" s="95">
        <v>2552</v>
      </c>
      <c r="K87" s="83"/>
      <c r="L87" s="93">
        <v>896.61967999999979</v>
      </c>
      <c r="M87" s="94">
        <v>1.255064786905831E-3</v>
      </c>
      <c r="N87" s="94">
        <f t="shared" si="2"/>
        <v>1.3435734573220158E-3</v>
      </c>
      <c r="O87" s="94">
        <f>L87/'סכום נכסי הקרן'!$C$42</f>
        <v>2.0697783442644358E-4</v>
      </c>
    </row>
    <row r="88" spans="2:15" s="130" customFormat="1">
      <c r="B88" s="86" t="s">
        <v>922</v>
      </c>
      <c r="C88" s="83" t="s">
        <v>923</v>
      </c>
      <c r="D88" s="96" t="s">
        <v>130</v>
      </c>
      <c r="E88" s="96" t="s">
        <v>328</v>
      </c>
      <c r="F88" s="83" t="s">
        <v>924</v>
      </c>
      <c r="G88" s="96" t="s">
        <v>200</v>
      </c>
      <c r="H88" s="96" t="s">
        <v>174</v>
      </c>
      <c r="I88" s="93">
        <v>40257.999999999993</v>
      </c>
      <c r="J88" s="95">
        <v>1088</v>
      </c>
      <c r="K88" s="83"/>
      <c r="L88" s="93">
        <v>438.0070399999999</v>
      </c>
      <c r="M88" s="94">
        <v>3.1321041845932649E-3</v>
      </c>
      <c r="N88" s="94">
        <f t="shared" si="2"/>
        <v>6.5634811078893831E-4</v>
      </c>
      <c r="O88" s="94">
        <f>L88/'סכום נכסי הקרן'!$C$42</f>
        <v>1.0111059418496887E-4</v>
      </c>
    </row>
    <row r="89" spans="2:15" s="130" customFormat="1">
      <c r="B89" s="86" t="s">
        <v>925</v>
      </c>
      <c r="C89" s="83" t="s">
        <v>926</v>
      </c>
      <c r="D89" s="96" t="s">
        <v>130</v>
      </c>
      <c r="E89" s="96" t="s">
        <v>328</v>
      </c>
      <c r="F89" s="83" t="s">
        <v>927</v>
      </c>
      <c r="G89" s="96" t="s">
        <v>702</v>
      </c>
      <c r="H89" s="96" t="s">
        <v>174</v>
      </c>
      <c r="I89" s="93">
        <v>42724.999999999993</v>
      </c>
      <c r="J89" s="95">
        <v>1117</v>
      </c>
      <c r="K89" s="83"/>
      <c r="L89" s="93">
        <v>477.23824999999994</v>
      </c>
      <c r="M89" s="94">
        <v>2.1361431928403575E-3</v>
      </c>
      <c r="N89" s="94">
        <f t="shared" si="2"/>
        <v>7.1513559184738012E-4</v>
      </c>
      <c r="O89" s="94">
        <f>L89/'סכום נכסי הקרן'!$C$42</f>
        <v>1.1016682066410331E-4</v>
      </c>
    </row>
    <row r="90" spans="2:15" s="130" customFormat="1">
      <c r="B90" s="86" t="s">
        <v>928</v>
      </c>
      <c r="C90" s="83" t="s">
        <v>929</v>
      </c>
      <c r="D90" s="96" t="s">
        <v>130</v>
      </c>
      <c r="E90" s="96" t="s">
        <v>328</v>
      </c>
      <c r="F90" s="83" t="s">
        <v>930</v>
      </c>
      <c r="G90" s="96" t="s">
        <v>161</v>
      </c>
      <c r="H90" s="96" t="s">
        <v>174</v>
      </c>
      <c r="I90" s="93">
        <v>309195.99999999994</v>
      </c>
      <c r="J90" s="95">
        <v>134.6</v>
      </c>
      <c r="K90" s="83"/>
      <c r="L90" s="93">
        <v>416.17781999999994</v>
      </c>
      <c r="M90" s="94">
        <v>8.8341714285714273E-4</v>
      </c>
      <c r="N90" s="94">
        <f t="shared" si="2"/>
        <v>6.2363729566825878E-4</v>
      </c>
      <c r="O90" s="94">
        <f>L90/'סכום נכסי הקרן'!$C$42</f>
        <v>9.6071484756968814E-5</v>
      </c>
    </row>
    <row r="91" spans="2:15" s="130" customFormat="1">
      <c r="B91" s="86" t="s">
        <v>931</v>
      </c>
      <c r="C91" s="83" t="s">
        <v>932</v>
      </c>
      <c r="D91" s="96" t="s">
        <v>130</v>
      </c>
      <c r="E91" s="96" t="s">
        <v>328</v>
      </c>
      <c r="F91" s="83" t="s">
        <v>933</v>
      </c>
      <c r="G91" s="96" t="s">
        <v>451</v>
      </c>
      <c r="H91" s="96" t="s">
        <v>174</v>
      </c>
      <c r="I91" s="93">
        <v>33103.999999999993</v>
      </c>
      <c r="J91" s="95">
        <v>2357</v>
      </c>
      <c r="K91" s="83"/>
      <c r="L91" s="93">
        <v>780.26127999999983</v>
      </c>
      <c r="M91" s="94">
        <v>1.2868172330420798E-3</v>
      </c>
      <c r="N91" s="94">
        <f t="shared" si="2"/>
        <v>1.1692118397223909E-3</v>
      </c>
      <c r="O91" s="94">
        <f>L91/'סכום נכסי הקרן'!$C$42</f>
        <v>1.8011738268025184E-4</v>
      </c>
    </row>
    <row r="92" spans="2:15" s="130" customFormat="1">
      <c r="B92" s="86" t="s">
        <v>934</v>
      </c>
      <c r="C92" s="83" t="s">
        <v>935</v>
      </c>
      <c r="D92" s="96" t="s">
        <v>130</v>
      </c>
      <c r="E92" s="96" t="s">
        <v>328</v>
      </c>
      <c r="F92" s="83" t="s">
        <v>936</v>
      </c>
      <c r="G92" s="96" t="s">
        <v>197</v>
      </c>
      <c r="H92" s="96" t="s">
        <v>174</v>
      </c>
      <c r="I92" s="93">
        <v>7009.9999999999991</v>
      </c>
      <c r="J92" s="95">
        <v>10350</v>
      </c>
      <c r="K92" s="83"/>
      <c r="L92" s="93">
        <v>725.53499999999985</v>
      </c>
      <c r="M92" s="94">
        <v>8.4994113460472873E-4</v>
      </c>
      <c r="N92" s="94">
        <f t="shared" si="2"/>
        <v>1.0872051886683201E-3</v>
      </c>
      <c r="O92" s="94">
        <f>L92/'סכום נכסי הקרן'!$C$42</f>
        <v>1.6748423713005024E-4</v>
      </c>
    </row>
    <row r="93" spans="2:15" s="130" customFormat="1">
      <c r="B93" s="86" t="s">
        <v>937</v>
      </c>
      <c r="C93" s="83" t="s">
        <v>938</v>
      </c>
      <c r="D93" s="96" t="s">
        <v>130</v>
      </c>
      <c r="E93" s="96" t="s">
        <v>328</v>
      </c>
      <c r="F93" s="83" t="s">
        <v>939</v>
      </c>
      <c r="G93" s="96" t="s">
        <v>451</v>
      </c>
      <c r="H93" s="96" t="s">
        <v>174</v>
      </c>
      <c r="I93" s="93">
        <v>81147.999999999985</v>
      </c>
      <c r="J93" s="95">
        <v>567.5</v>
      </c>
      <c r="K93" s="83"/>
      <c r="L93" s="93">
        <v>460.5148999999999</v>
      </c>
      <c r="M93" s="94">
        <v>1.0400016271332204E-3</v>
      </c>
      <c r="N93" s="94">
        <f t="shared" si="2"/>
        <v>6.9007585952307268E-4</v>
      </c>
      <c r="O93" s="94">
        <f>L93/'סכום נכסי הקרן'!$C$42</f>
        <v>1.0630636249598071E-4</v>
      </c>
    </row>
    <row r="94" spans="2:15" s="130" customFormat="1">
      <c r="B94" s="86" t="s">
        <v>940</v>
      </c>
      <c r="C94" s="83" t="s">
        <v>941</v>
      </c>
      <c r="D94" s="96" t="s">
        <v>130</v>
      </c>
      <c r="E94" s="96" t="s">
        <v>328</v>
      </c>
      <c r="F94" s="83" t="s">
        <v>942</v>
      </c>
      <c r="G94" s="96" t="s">
        <v>889</v>
      </c>
      <c r="H94" s="96" t="s">
        <v>174</v>
      </c>
      <c r="I94" s="93">
        <v>53626.999999999993</v>
      </c>
      <c r="J94" s="95">
        <v>292.8</v>
      </c>
      <c r="K94" s="83"/>
      <c r="L94" s="93">
        <v>157.01985999999997</v>
      </c>
      <c r="M94" s="94">
        <v>2.1021449177084368E-4</v>
      </c>
      <c r="N94" s="94">
        <f t="shared" si="2"/>
        <v>2.3529231052392123E-4</v>
      </c>
      <c r="O94" s="94">
        <f>L94/'סכום נכסי הקרן'!$C$42</f>
        <v>3.6246840560920271E-5</v>
      </c>
    </row>
    <row r="95" spans="2:15" s="130" customFormat="1">
      <c r="B95" s="82"/>
      <c r="C95" s="83"/>
      <c r="D95" s="83"/>
      <c r="E95" s="83"/>
      <c r="F95" s="83"/>
      <c r="G95" s="83"/>
      <c r="H95" s="83"/>
      <c r="I95" s="93"/>
      <c r="J95" s="95"/>
      <c r="K95" s="83"/>
      <c r="L95" s="83"/>
      <c r="M95" s="83"/>
      <c r="N95" s="94"/>
      <c r="O95" s="83"/>
    </row>
    <row r="96" spans="2:15" s="130" customFormat="1">
      <c r="B96" s="80" t="s">
        <v>243</v>
      </c>
      <c r="C96" s="81"/>
      <c r="D96" s="81"/>
      <c r="E96" s="81"/>
      <c r="F96" s="81"/>
      <c r="G96" s="81"/>
      <c r="H96" s="81"/>
      <c r="I96" s="90"/>
      <c r="J96" s="92"/>
      <c r="K96" s="90">
        <v>76.400120000000001</v>
      </c>
      <c r="L96" s="90">
        <f>L97+L112</f>
        <v>133102.36179999998</v>
      </c>
      <c r="M96" s="81"/>
      <c r="N96" s="91">
        <f t="shared" ref="N96:N110" si="3">L96/$L$11</f>
        <v>0.19945223645029944</v>
      </c>
      <c r="O96" s="91">
        <f>L96/'סכום נכסי הקרן'!$C$42</f>
        <v>3.0725667991593708E-2</v>
      </c>
    </row>
    <row r="97" spans="2:15" s="130" customFormat="1">
      <c r="B97" s="102" t="s">
        <v>68</v>
      </c>
      <c r="C97" s="81"/>
      <c r="D97" s="81"/>
      <c r="E97" s="81"/>
      <c r="F97" s="81"/>
      <c r="G97" s="81"/>
      <c r="H97" s="81"/>
      <c r="I97" s="90"/>
      <c r="J97" s="92"/>
      <c r="K97" s="90">
        <v>16.949449999999999</v>
      </c>
      <c r="L97" s="90">
        <f>SUM(L98:L110)</f>
        <v>16904.546949999996</v>
      </c>
      <c r="M97" s="81"/>
      <c r="N97" s="91">
        <f t="shared" si="3"/>
        <v>2.5331253703993913E-2</v>
      </c>
      <c r="O97" s="91">
        <f>L97/'סכום נכסי הקרן'!$C$42</f>
        <v>3.9022861060457005E-3</v>
      </c>
    </row>
    <row r="98" spans="2:15" s="130" customFormat="1">
      <c r="B98" s="86" t="s">
        <v>943</v>
      </c>
      <c r="C98" s="83" t="s">
        <v>944</v>
      </c>
      <c r="D98" s="96" t="s">
        <v>945</v>
      </c>
      <c r="E98" s="96" t="s">
        <v>946</v>
      </c>
      <c r="F98" s="83" t="s">
        <v>947</v>
      </c>
      <c r="G98" s="96" t="s">
        <v>948</v>
      </c>
      <c r="H98" s="96" t="s">
        <v>173</v>
      </c>
      <c r="I98" s="93">
        <v>10040.999999999998</v>
      </c>
      <c r="J98" s="95">
        <v>6598</v>
      </c>
      <c r="K98" s="93">
        <v>9.1046799999999983</v>
      </c>
      <c r="L98" s="93">
        <v>2412.0109599999996</v>
      </c>
      <c r="M98" s="94">
        <v>7.0989225417833197E-5</v>
      </c>
      <c r="N98" s="94">
        <f t="shared" si="3"/>
        <v>3.6143684740734161E-3</v>
      </c>
      <c r="O98" s="94">
        <f>L98/'סכום נכסי הקרן'!$C$42</f>
        <v>5.5679438701774565E-4</v>
      </c>
    </row>
    <row r="99" spans="2:15" s="130" customFormat="1">
      <c r="B99" s="86" t="s">
        <v>949</v>
      </c>
      <c r="C99" s="83" t="s">
        <v>950</v>
      </c>
      <c r="D99" s="96" t="s">
        <v>951</v>
      </c>
      <c r="E99" s="96" t="s">
        <v>946</v>
      </c>
      <c r="F99" s="83" t="s">
        <v>952</v>
      </c>
      <c r="G99" s="96" t="s">
        <v>948</v>
      </c>
      <c r="H99" s="96" t="s">
        <v>173</v>
      </c>
      <c r="I99" s="93">
        <v>7126.9999999999991</v>
      </c>
      <c r="J99" s="95">
        <v>11767</v>
      </c>
      <c r="K99" s="83"/>
      <c r="L99" s="93">
        <v>3041.7258399999996</v>
      </c>
      <c r="M99" s="94">
        <v>4.5623406821607685E-5</v>
      </c>
      <c r="N99" s="94">
        <f t="shared" si="3"/>
        <v>4.5579884027021501E-3</v>
      </c>
      <c r="O99" s="94">
        <f>L99/'סכום נכסי הקרן'!$C$42</f>
        <v>7.0215927814807179E-4</v>
      </c>
    </row>
    <row r="100" spans="2:15" s="130" customFormat="1">
      <c r="B100" s="86" t="s">
        <v>953</v>
      </c>
      <c r="C100" s="83" t="s">
        <v>954</v>
      </c>
      <c r="D100" s="96" t="s">
        <v>951</v>
      </c>
      <c r="E100" s="96" t="s">
        <v>946</v>
      </c>
      <c r="F100" s="83" t="s">
        <v>955</v>
      </c>
      <c r="G100" s="96" t="s">
        <v>889</v>
      </c>
      <c r="H100" s="96" t="s">
        <v>173</v>
      </c>
      <c r="I100" s="93">
        <v>12592.999999999998</v>
      </c>
      <c r="J100" s="95">
        <v>565</v>
      </c>
      <c r="K100" s="83"/>
      <c r="L100" s="93">
        <v>258.06268999999998</v>
      </c>
      <c r="M100" s="94">
        <v>3.7901055041613806E-4</v>
      </c>
      <c r="N100" s="94">
        <f t="shared" si="3"/>
        <v>3.8670373664909926E-4</v>
      </c>
      <c r="O100" s="94">
        <f>L100/'סכום נכסי הקרן'!$C$42</f>
        <v>5.9571809445965594E-5</v>
      </c>
    </row>
    <row r="101" spans="2:15" s="130" customFormat="1">
      <c r="B101" s="86" t="s">
        <v>956</v>
      </c>
      <c r="C101" s="83" t="s">
        <v>957</v>
      </c>
      <c r="D101" s="96" t="s">
        <v>951</v>
      </c>
      <c r="E101" s="96" t="s">
        <v>946</v>
      </c>
      <c r="F101" s="83" t="s">
        <v>958</v>
      </c>
      <c r="G101" s="96" t="s">
        <v>578</v>
      </c>
      <c r="H101" s="96" t="s">
        <v>173</v>
      </c>
      <c r="I101" s="93">
        <v>9011.9999999999982</v>
      </c>
      <c r="J101" s="95">
        <v>3440</v>
      </c>
      <c r="K101" s="93">
        <v>7.8447699999999987</v>
      </c>
      <c r="L101" s="93">
        <v>1132.2611899999999</v>
      </c>
      <c r="M101" s="94">
        <v>4.2979538887540536E-4</v>
      </c>
      <c r="N101" s="94">
        <f t="shared" si="3"/>
        <v>1.6966793341406917E-3</v>
      </c>
      <c r="O101" s="94">
        <f>L101/'סכום נכסי הקרן'!$C$42</f>
        <v>2.6137388498020481E-4</v>
      </c>
    </row>
    <row r="102" spans="2:15" s="130" customFormat="1">
      <c r="B102" s="86" t="s">
        <v>959</v>
      </c>
      <c r="C102" s="83" t="s">
        <v>960</v>
      </c>
      <c r="D102" s="96" t="s">
        <v>951</v>
      </c>
      <c r="E102" s="96" t="s">
        <v>946</v>
      </c>
      <c r="F102" s="83" t="s">
        <v>961</v>
      </c>
      <c r="G102" s="96" t="s">
        <v>30</v>
      </c>
      <c r="H102" s="96" t="s">
        <v>173</v>
      </c>
      <c r="I102" s="93">
        <v>18709.999999999996</v>
      </c>
      <c r="J102" s="95">
        <v>2190</v>
      </c>
      <c r="K102" s="83"/>
      <c r="L102" s="93">
        <v>1486.1596200000001</v>
      </c>
      <c r="M102" s="94">
        <v>5.4412739386244064E-4</v>
      </c>
      <c r="N102" s="94">
        <f t="shared" si="3"/>
        <v>2.2269917372054267E-3</v>
      </c>
      <c r="O102" s="94">
        <f>L102/'סכום נכסי הקרן'!$C$42</f>
        <v>3.4306864618410609E-4</v>
      </c>
    </row>
    <row r="103" spans="2:15" s="130" customFormat="1">
      <c r="B103" s="86" t="s">
        <v>962</v>
      </c>
      <c r="C103" s="83" t="s">
        <v>963</v>
      </c>
      <c r="D103" s="96" t="s">
        <v>951</v>
      </c>
      <c r="E103" s="96" t="s">
        <v>946</v>
      </c>
      <c r="F103" s="83" t="s">
        <v>964</v>
      </c>
      <c r="G103" s="96" t="s">
        <v>965</v>
      </c>
      <c r="H103" s="96" t="s">
        <v>173</v>
      </c>
      <c r="I103" s="93">
        <v>45899.999999999993</v>
      </c>
      <c r="J103" s="95">
        <v>615</v>
      </c>
      <c r="K103" s="83"/>
      <c r="L103" s="93">
        <v>1023.8476999999998</v>
      </c>
      <c r="M103" s="94">
        <v>1.6888138599297782E-3</v>
      </c>
      <c r="N103" s="94">
        <f t="shared" si="3"/>
        <v>1.5342230655256129E-3</v>
      </c>
      <c r="O103" s="94">
        <f>L103/'סכום נכסי הקרן'!$C$42</f>
        <v>2.3634745528727978E-4</v>
      </c>
    </row>
    <row r="104" spans="2:15" s="130" customFormat="1">
      <c r="B104" s="86" t="s">
        <v>966</v>
      </c>
      <c r="C104" s="83" t="s">
        <v>967</v>
      </c>
      <c r="D104" s="96" t="s">
        <v>951</v>
      </c>
      <c r="E104" s="96" t="s">
        <v>946</v>
      </c>
      <c r="F104" s="83" t="s">
        <v>968</v>
      </c>
      <c r="G104" s="96" t="s">
        <v>760</v>
      </c>
      <c r="H104" s="96" t="s">
        <v>173</v>
      </c>
      <c r="I104" s="93">
        <v>3982.9999999999995</v>
      </c>
      <c r="J104" s="95">
        <v>7345</v>
      </c>
      <c r="K104" s="83"/>
      <c r="L104" s="93">
        <v>1061.0837499999998</v>
      </c>
      <c r="M104" s="94">
        <v>7.5193139516141299E-5</v>
      </c>
      <c r="N104" s="94">
        <f t="shared" si="3"/>
        <v>1.5900208240975811E-3</v>
      </c>
      <c r="O104" s="94">
        <f>L104/'סכום נכסי הקרן'!$C$42</f>
        <v>2.4494311425340325E-4</v>
      </c>
    </row>
    <row r="105" spans="2:15" s="130" customFormat="1">
      <c r="B105" s="86" t="s">
        <v>969</v>
      </c>
      <c r="C105" s="83" t="s">
        <v>970</v>
      </c>
      <c r="D105" s="96" t="s">
        <v>951</v>
      </c>
      <c r="E105" s="96" t="s">
        <v>946</v>
      </c>
      <c r="F105" s="83" t="s">
        <v>870</v>
      </c>
      <c r="G105" s="96" t="s">
        <v>760</v>
      </c>
      <c r="H105" s="96" t="s">
        <v>173</v>
      </c>
      <c r="I105" s="93">
        <v>8897.9999999999982</v>
      </c>
      <c r="J105" s="95">
        <v>2631</v>
      </c>
      <c r="K105" s="83"/>
      <c r="L105" s="93">
        <v>849.10383999999988</v>
      </c>
      <c r="M105" s="94">
        <v>3.1751180365652412E-4</v>
      </c>
      <c r="N105" s="94">
        <f t="shared" si="3"/>
        <v>1.2723715610772673E-3</v>
      </c>
      <c r="O105" s="94">
        <f>L105/'סכום נכסי הקרן'!$C$42</f>
        <v>1.9600916411557849E-4</v>
      </c>
    </row>
    <row r="106" spans="2:15" s="130" customFormat="1">
      <c r="B106" s="86" t="s">
        <v>975</v>
      </c>
      <c r="C106" s="83" t="s">
        <v>976</v>
      </c>
      <c r="D106" s="96" t="s">
        <v>951</v>
      </c>
      <c r="E106" s="96" t="s">
        <v>946</v>
      </c>
      <c r="F106" s="83" t="s">
        <v>942</v>
      </c>
      <c r="G106" s="96" t="s">
        <v>889</v>
      </c>
      <c r="H106" s="96" t="s">
        <v>173</v>
      </c>
      <c r="I106" s="93">
        <v>4138.9999999999991</v>
      </c>
      <c r="J106" s="95">
        <v>883</v>
      </c>
      <c r="K106" s="83"/>
      <c r="L106" s="93">
        <v>132.55730999999997</v>
      </c>
      <c r="M106" s="94">
        <v>1.6224621833817377E-4</v>
      </c>
      <c r="N106" s="94">
        <f t="shared" si="3"/>
        <v>1.9863548309580515E-4</v>
      </c>
      <c r="O106" s="94">
        <f>L106/'סכום נכסי הקרן'!$C$42</f>
        <v>3.0599846928627255E-5</v>
      </c>
    </row>
    <row r="107" spans="2:15" s="130" customFormat="1">
      <c r="B107" s="86" t="s">
        <v>979</v>
      </c>
      <c r="C107" s="83" t="s">
        <v>980</v>
      </c>
      <c r="D107" s="96" t="s">
        <v>951</v>
      </c>
      <c r="E107" s="96" t="s">
        <v>946</v>
      </c>
      <c r="F107" s="83" t="s">
        <v>981</v>
      </c>
      <c r="G107" s="96" t="s">
        <v>982</v>
      </c>
      <c r="H107" s="96" t="s">
        <v>173</v>
      </c>
      <c r="I107" s="93">
        <v>12475.999999999998</v>
      </c>
      <c r="J107" s="95">
        <v>3765</v>
      </c>
      <c r="K107" s="83"/>
      <c r="L107" s="93">
        <v>1703.6795199999997</v>
      </c>
      <c r="M107" s="94">
        <v>2.7420736028293201E-4</v>
      </c>
      <c r="N107" s="94">
        <f t="shared" si="3"/>
        <v>2.552942606451726E-3</v>
      </c>
      <c r="O107" s="94">
        <f>L107/'סכום נכסי הקרן'!$C$42</f>
        <v>3.9328146088236975E-4</v>
      </c>
    </row>
    <row r="108" spans="2:15" s="130" customFormat="1">
      <c r="B108" s="86" t="s">
        <v>983</v>
      </c>
      <c r="C108" s="83" t="s">
        <v>984</v>
      </c>
      <c r="D108" s="96" t="s">
        <v>951</v>
      </c>
      <c r="E108" s="96" t="s">
        <v>946</v>
      </c>
      <c r="F108" s="83" t="s">
        <v>763</v>
      </c>
      <c r="G108" s="96" t="s">
        <v>451</v>
      </c>
      <c r="H108" s="96" t="s">
        <v>173</v>
      </c>
      <c r="I108" s="93">
        <v>26112.999999999996</v>
      </c>
      <c r="J108" s="95">
        <v>2154</v>
      </c>
      <c r="K108" s="83"/>
      <c r="L108" s="93">
        <v>2040.0932699999998</v>
      </c>
      <c r="M108" s="94">
        <v>2.5644159827343475E-5</v>
      </c>
      <c r="N108" s="94">
        <f t="shared" si="3"/>
        <v>3.0570544336404452E-3</v>
      </c>
      <c r="O108" s="94">
        <f>L108/'סכום נכסי הקרן'!$C$42</f>
        <v>4.7094001667748577E-4</v>
      </c>
    </row>
    <row r="109" spans="2:15" s="130" customFormat="1">
      <c r="B109" s="86" t="s">
        <v>985</v>
      </c>
      <c r="C109" s="83" t="s">
        <v>986</v>
      </c>
      <c r="D109" s="96" t="s">
        <v>951</v>
      </c>
      <c r="E109" s="96" t="s">
        <v>946</v>
      </c>
      <c r="F109" s="83" t="s">
        <v>759</v>
      </c>
      <c r="G109" s="96" t="s">
        <v>760</v>
      </c>
      <c r="H109" s="96" t="s">
        <v>173</v>
      </c>
      <c r="I109" s="93">
        <v>2832.9999999999995</v>
      </c>
      <c r="J109" s="95">
        <v>2176</v>
      </c>
      <c r="K109" s="83"/>
      <c r="L109" s="93">
        <v>223.59032999999997</v>
      </c>
      <c r="M109" s="94">
        <v>2.8583372734263234E-5</v>
      </c>
      <c r="N109" s="94">
        <f t="shared" si="3"/>
        <v>3.3504733322591186E-4</v>
      </c>
      <c r="O109" s="94">
        <f>L109/'סכום נכסי הקרן'!$C$42</f>
        <v>5.1614127298760479E-5</v>
      </c>
    </row>
    <row r="110" spans="2:15" s="130" customFormat="1">
      <c r="B110" s="86" t="s">
        <v>987</v>
      </c>
      <c r="C110" s="83" t="s">
        <v>988</v>
      </c>
      <c r="D110" s="96" t="s">
        <v>951</v>
      </c>
      <c r="E110" s="96" t="s">
        <v>946</v>
      </c>
      <c r="F110" s="83" t="s">
        <v>989</v>
      </c>
      <c r="G110" s="96" t="s">
        <v>948</v>
      </c>
      <c r="H110" s="96" t="s">
        <v>173</v>
      </c>
      <c r="I110" s="93">
        <v>3547.9999999999995</v>
      </c>
      <c r="J110" s="95">
        <v>11970</v>
      </c>
      <c r="K110" s="83"/>
      <c r="L110" s="93">
        <v>1540.3709299999996</v>
      </c>
      <c r="M110" s="94">
        <v>7.3382216341073755E-5</v>
      </c>
      <c r="N110" s="94">
        <f t="shared" si="3"/>
        <v>2.3082267121087826E-3</v>
      </c>
      <c r="O110" s="94">
        <f>L110/'סכום נכסי הקרן'!$C$42</f>
        <v>3.5558291482610209E-4</v>
      </c>
    </row>
    <row r="111" spans="2:15" s="130" customFormat="1">
      <c r="B111" s="82"/>
      <c r="C111" s="83"/>
      <c r="D111" s="83"/>
      <c r="E111" s="83"/>
      <c r="F111" s="83"/>
      <c r="G111" s="83"/>
      <c r="H111" s="83"/>
      <c r="I111" s="93"/>
      <c r="J111" s="95"/>
      <c r="K111" s="83"/>
      <c r="L111" s="83"/>
      <c r="M111" s="83"/>
      <c r="N111" s="94"/>
      <c r="O111" s="83"/>
    </row>
    <row r="112" spans="2:15" s="130" customFormat="1">
      <c r="B112" s="102" t="s">
        <v>67</v>
      </c>
      <c r="C112" s="81"/>
      <c r="D112" s="81"/>
      <c r="E112" s="81"/>
      <c r="F112" s="81"/>
      <c r="G112" s="81"/>
      <c r="H112" s="81"/>
      <c r="I112" s="90"/>
      <c r="J112" s="92"/>
      <c r="K112" s="90">
        <v>59.450669999999988</v>
      </c>
      <c r="L112" s="90">
        <f>SUM(L113:L208)</f>
        <v>116197.81485</v>
      </c>
      <c r="M112" s="81"/>
      <c r="N112" s="91">
        <f t="shared" ref="N112:N175" si="4">L112/$L$11</f>
        <v>0.17412098274630555</v>
      </c>
      <c r="O112" s="91">
        <f>L112/'סכום נכסי הקרן'!$C$42</f>
        <v>2.682338188554801E-2</v>
      </c>
    </row>
    <row r="113" spans="2:15" s="130" customFormat="1">
      <c r="B113" s="86" t="s">
        <v>990</v>
      </c>
      <c r="C113" s="83" t="s">
        <v>991</v>
      </c>
      <c r="D113" s="96" t="s">
        <v>149</v>
      </c>
      <c r="E113" s="96" t="s">
        <v>946</v>
      </c>
      <c r="F113" s="83"/>
      <c r="G113" s="96" t="s">
        <v>992</v>
      </c>
      <c r="H113" s="96" t="s">
        <v>993</v>
      </c>
      <c r="I113" s="93">
        <v>12224.999999999998</v>
      </c>
      <c r="J113" s="95">
        <v>2319</v>
      </c>
      <c r="K113" s="83"/>
      <c r="L113" s="93">
        <v>1053.7327899999998</v>
      </c>
      <c r="M113" s="94">
        <v>5.6384520389976424E-6</v>
      </c>
      <c r="N113" s="94">
        <f t="shared" si="4"/>
        <v>1.5790055018130693E-3</v>
      </c>
      <c r="O113" s="94">
        <f>L113/'סכום נכסי הקרן'!$C$42</f>
        <v>2.4324620104070708E-4</v>
      </c>
    </row>
    <row r="114" spans="2:15" s="130" customFormat="1">
      <c r="B114" s="86" t="s">
        <v>994</v>
      </c>
      <c r="C114" s="83" t="s">
        <v>995</v>
      </c>
      <c r="D114" s="96" t="s">
        <v>30</v>
      </c>
      <c r="E114" s="96" t="s">
        <v>946</v>
      </c>
      <c r="F114" s="83"/>
      <c r="G114" s="96" t="s">
        <v>996</v>
      </c>
      <c r="H114" s="96" t="s">
        <v>175</v>
      </c>
      <c r="I114" s="93">
        <v>1086.9999999999998</v>
      </c>
      <c r="J114" s="95">
        <v>21000</v>
      </c>
      <c r="K114" s="83"/>
      <c r="L114" s="93">
        <v>962.29501999999991</v>
      </c>
      <c r="M114" s="94">
        <v>5.1955827165303539E-6</v>
      </c>
      <c r="N114" s="94">
        <f t="shared" si="4"/>
        <v>1.4419871388336675E-3</v>
      </c>
      <c r="O114" s="94">
        <f>L114/'סכום נכסי הקרן'!$C$42</f>
        <v>2.2213848721115652E-4</v>
      </c>
    </row>
    <row r="115" spans="2:15" s="130" customFormat="1">
      <c r="B115" s="86" t="s">
        <v>997</v>
      </c>
      <c r="C115" s="83" t="s">
        <v>998</v>
      </c>
      <c r="D115" s="96" t="s">
        <v>30</v>
      </c>
      <c r="E115" s="96" t="s">
        <v>946</v>
      </c>
      <c r="F115" s="83"/>
      <c r="G115" s="96" t="s">
        <v>992</v>
      </c>
      <c r="H115" s="96" t="s">
        <v>175</v>
      </c>
      <c r="I115" s="93">
        <v>4254.9999999999991</v>
      </c>
      <c r="J115" s="95">
        <v>10818</v>
      </c>
      <c r="K115" s="83"/>
      <c r="L115" s="93">
        <v>1940.4655499999999</v>
      </c>
      <c r="M115" s="94">
        <v>5.484141231693293E-6</v>
      </c>
      <c r="N115" s="94">
        <f t="shared" si="4"/>
        <v>2.9077635322791121E-3</v>
      </c>
      <c r="O115" s="94">
        <f>L115/'סכום נכסי הקרן'!$C$42</f>
        <v>4.4794171517417269E-4</v>
      </c>
    </row>
    <row r="116" spans="2:15" s="130" customFormat="1">
      <c r="B116" s="86" t="s">
        <v>999</v>
      </c>
      <c r="C116" s="83" t="s">
        <v>1000</v>
      </c>
      <c r="D116" s="96" t="s">
        <v>945</v>
      </c>
      <c r="E116" s="96" t="s">
        <v>946</v>
      </c>
      <c r="F116" s="83"/>
      <c r="G116" s="96" t="s">
        <v>1001</v>
      </c>
      <c r="H116" s="96" t="s">
        <v>173</v>
      </c>
      <c r="I116" s="93">
        <v>925.99999999999989</v>
      </c>
      <c r="J116" s="95">
        <v>12579</v>
      </c>
      <c r="K116" s="93">
        <v>3.1234999999999995</v>
      </c>
      <c r="L116" s="93">
        <v>425.60204999999991</v>
      </c>
      <c r="M116" s="94">
        <v>8.7558908778093571E-6</v>
      </c>
      <c r="N116" s="94">
        <f t="shared" si="4"/>
        <v>6.3775938730436686E-4</v>
      </c>
      <c r="O116" s="94">
        <f>L116/'סכום נכסי הקרן'!$C$42</f>
        <v>9.82469965821573E-5</v>
      </c>
    </row>
    <row r="117" spans="2:15" s="130" customFormat="1">
      <c r="B117" s="86" t="s">
        <v>1002</v>
      </c>
      <c r="C117" s="83" t="s">
        <v>1003</v>
      </c>
      <c r="D117" s="96" t="s">
        <v>945</v>
      </c>
      <c r="E117" s="96" t="s">
        <v>946</v>
      </c>
      <c r="F117" s="83"/>
      <c r="G117" s="96" t="s">
        <v>1004</v>
      </c>
      <c r="H117" s="96" t="s">
        <v>173</v>
      </c>
      <c r="I117" s="93">
        <v>2408.9999999999995</v>
      </c>
      <c r="J117" s="95">
        <v>16476</v>
      </c>
      <c r="K117" s="83"/>
      <c r="L117" s="93">
        <v>1439.5811100000001</v>
      </c>
      <c r="M117" s="94">
        <v>9.2933208454041905E-7</v>
      </c>
      <c r="N117" s="94">
        <f t="shared" si="4"/>
        <v>2.1571944183270278E-3</v>
      </c>
      <c r="O117" s="94">
        <f>L117/'סכום נכסי הקרן'!$C$42</f>
        <v>3.3231635137544153E-4</v>
      </c>
    </row>
    <row r="118" spans="2:15" s="130" customFormat="1">
      <c r="B118" s="86" t="s">
        <v>1005</v>
      </c>
      <c r="C118" s="83" t="s">
        <v>1006</v>
      </c>
      <c r="D118" s="96" t="s">
        <v>951</v>
      </c>
      <c r="E118" s="96" t="s">
        <v>946</v>
      </c>
      <c r="F118" s="83"/>
      <c r="G118" s="96" t="s">
        <v>948</v>
      </c>
      <c r="H118" s="96" t="s">
        <v>173</v>
      </c>
      <c r="I118" s="93">
        <v>1341.9999999999998</v>
      </c>
      <c r="J118" s="95">
        <v>119347</v>
      </c>
      <c r="K118" s="83"/>
      <c r="L118" s="93">
        <v>5809.1364499999991</v>
      </c>
      <c r="M118" s="94">
        <v>3.8355624305550976E-6</v>
      </c>
      <c r="N118" s="94">
        <f t="shared" si="4"/>
        <v>8.7049188393699337E-3</v>
      </c>
      <c r="O118" s="94">
        <f>L118/'סכום נכסי הקרן'!$C$42</f>
        <v>1.3409949715900932E-3</v>
      </c>
    </row>
    <row r="119" spans="2:15" s="130" customFormat="1">
      <c r="B119" s="86" t="s">
        <v>1007</v>
      </c>
      <c r="C119" s="83" t="s">
        <v>1008</v>
      </c>
      <c r="D119" s="96" t="s">
        <v>951</v>
      </c>
      <c r="E119" s="96" t="s">
        <v>946</v>
      </c>
      <c r="F119" s="83"/>
      <c r="G119" s="96" t="s">
        <v>1004</v>
      </c>
      <c r="H119" s="96" t="s">
        <v>173</v>
      </c>
      <c r="I119" s="93">
        <v>616.99999999999989</v>
      </c>
      <c r="J119" s="95">
        <v>200300</v>
      </c>
      <c r="K119" s="83"/>
      <c r="L119" s="93">
        <v>4482.4315699999997</v>
      </c>
      <c r="M119" s="94">
        <v>1.2650151636055487E-6</v>
      </c>
      <c r="N119" s="94">
        <f t="shared" si="4"/>
        <v>6.7168680501349829E-3</v>
      </c>
      <c r="O119" s="94">
        <f>L119/'סכום נכסי הקרן'!$C$42</f>
        <v>1.0347352394978926E-3</v>
      </c>
    </row>
    <row r="120" spans="2:15" s="130" customFormat="1">
      <c r="B120" s="86" t="s">
        <v>1009</v>
      </c>
      <c r="C120" s="83" t="s">
        <v>1010</v>
      </c>
      <c r="D120" s="96" t="s">
        <v>945</v>
      </c>
      <c r="E120" s="96" t="s">
        <v>946</v>
      </c>
      <c r="F120" s="83"/>
      <c r="G120" s="96" t="s">
        <v>1011</v>
      </c>
      <c r="H120" s="96" t="s">
        <v>173</v>
      </c>
      <c r="I120" s="93">
        <v>3251.9999999999995</v>
      </c>
      <c r="J120" s="95">
        <v>10649</v>
      </c>
      <c r="K120" s="83"/>
      <c r="L120" s="93">
        <v>1256.0499699999998</v>
      </c>
      <c r="M120" s="94">
        <v>3.7767655173875508E-6</v>
      </c>
      <c r="N120" s="94">
        <f t="shared" si="4"/>
        <v>1.882175283908685E-3</v>
      </c>
      <c r="O120" s="94">
        <f>L120/'סכום נכסי הקרן'!$C$42</f>
        <v>2.8994958344211164E-4</v>
      </c>
    </row>
    <row r="121" spans="2:15" s="130" customFormat="1">
      <c r="B121" s="86" t="s">
        <v>1012</v>
      </c>
      <c r="C121" s="83" t="s">
        <v>1013</v>
      </c>
      <c r="D121" s="96" t="s">
        <v>951</v>
      </c>
      <c r="E121" s="96" t="s">
        <v>946</v>
      </c>
      <c r="F121" s="83"/>
      <c r="G121" s="96" t="s">
        <v>1014</v>
      </c>
      <c r="H121" s="96" t="s">
        <v>173</v>
      </c>
      <c r="I121" s="93">
        <v>3142.9999999999995</v>
      </c>
      <c r="J121" s="95">
        <v>22574</v>
      </c>
      <c r="K121" s="83"/>
      <c r="L121" s="93">
        <v>2573.3594699999999</v>
      </c>
      <c r="M121" s="94">
        <v>6.5073460752814838E-7</v>
      </c>
      <c r="N121" s="94">
        <f t="shared" si="4"/>
        <v>3.8561472128743044E-3</v>
      </c>
      <c r="O121" s="94">
        <f>L121/'סכום נכסי הקרן'!$C$42</f>
        <v>5.9404046351222263E-4</v>
      </c>
    </row>
    <row r="122" spans="2:15" s="130" customFormat="1">
      <c r="B122" s="86" t="s">
        <v>1015</v>
      </c>
      <c r="C122" s="83" t="s">
        <v>1016</v>
      </c>
      <c r="D122" s="96" t="s">
        <v>945</v>
      </c>
      <c r="E122" s="96" t="s">
        <v>946</v>
      </c>
      <c r="F122" s="83"/>
      <c r="G122" s="96" t="s">
        <v>1017</v>
      </c>
      <c r="H122" s="96" t="s">
        <v>173</v>
      </c>
      <c r="I122" s="93">
        <v>7993.9999999999991</v>
      </c>
      <c r="J122" s="95">
        <v>8390</v>
      </c>
      <c r="K122" s="83"/>
      <c r="L122" s="93">
        <v>2432.6165699999992</v>
      </c>
      <c r="M122" s="94">
        <v>3.0195893498245062E-5</v>
      </c>
      <c r="N122" s="94">
        <f t="shared" si="4"/>
        <v>3.6452457248024304E-3</v>
      </c>
      <c r="O122" s="94">
        <f>L122/'סכום נכסי הקרן'!$C$42</f>
        <v>5.6155103538267539E-4</v>
      </c>
    </row>
    <row r="123" spans="2:15" s="130" customFormat="1">
      <c r="B123" s="86" t="s">
        <v>1018</v>
      </c>
      <c r="C123" s="83" t="s">
        <v>1019</v>
      </c>
      <c r="D123" s="96" t="s">
        <v>30</v>
      </c>
      <c r="E123" s="96" t="s">
        <v>946</v>
      </c>
      <c r="F123" s="83"/>
      <c r="G123" s="96" t="s">
        <v>982</v>
      </c>
      <c r="H123" s="96" t="s">
        <v>175</v>
      </c>
      <c r="I123" s="93">
        <v>1591.9999999999998</v>
      </c>
      <c r="J123" s="95">
        <v>16090</v>
      </c>
      <c r="K123" s="83"/>
      <c r="L123" s="93">
        <v>1079.8377499999997</v>
      </c>
      <c r="M123" s="94">
        <v>3.6897504998128606E-6</v>
      </c>
      <c r="N123" s="94">
        <f t="shared" si="4"/>
        <v>1.6181234602326892E-3</v>
      </c>
      <c r="O123" s="94">
        <f>L123/'סכום נכסי הקרן'!$C$42</f>
        <v>2.4927233253113894E-4</v>
      </c>
    </row>
    <row r="124" spans="2:15" s="130" customFormat="1">
      <c r="B124" s="86" t="s">
        <v>1020</v>
      </c>
      <c r="C124" s="83" t="s">
        <v>1021</v>
      </c>
      <c r="D124" s="96" t="s">
        <v>133</v>
      </c>
      <c r="E124" s="96" t="s">
        <v>946</v>
      </c>
      <c r="F124" s="83"/>
      <c r="G124" s="96" t="s">
        <v>1004</v>
      </c>
      <c r="H124" s="96" t="s">
        <v>176</v>
      </c>
      <c r="I124" s="93">
        <v>5753.9999999999991</v>
      </c>
      <c r="J124" s="95">
        <v>5762</v>
      </c>
      <c r="K124" s="83"/>
      <c r="L124" s="93">
        <v>1571.0282599999998</v>
      </c>
      <c r="M124" s="94">
        <v>6.8803257730223568E-5</v>
      </c>
      <c r="N124" s="94">
        <f t="shared" si="4"/>
        <v>2.3541663404474805E-3</v>
      </c>
      <c r="O124" s="94">
        <f>L124/'סכום נכסי הקרן'!$C$42</f>
        <v>3.6265992631072272E-4</v>
      </c>
    </row>
    <row r="125" spans="2:15" s="130" customFormat="1">
      <c r="B125" s="86" t="s">
        <v>1022</v>
      </c>
      <c r="C125" s="83" t="s">
        <v>1023</v>
      </c>
      <c r="D125" s="96" t="s">
        <v>133</v>
      </c>
      <c r="E125" s="96" t="s">
        <v>946</v>
      </c>
      <c r="F125" s="83"/>
      <c r="G125" s="96" t="s">
        <v>992</v>
      </c>
      <c r="H125" s="96" t="s">
        <v>176</v>
      </c>
      <c r="I125" s="93">
        <v>30376.999999999996</v>
      </c>
      <c r="J125" s="95">
        <v>629.79999999999995</v>
      </c>
      <c r="K125" s="83"/>
      <c r="L125" s="93">
        <v>906.54303999999979</v>
      </c>
      <c r="M125" s="94">
        <v>9.5081992980222614E-6</v>
      </c>
      <c r="N125" s="94">
        <f t="shared" si="4"/>
        <v>1.3584434890655205E-3</v>
      </c>
      <c r="O125" s="94">
        <f>L125/'סכום נכסי הקרן'!$C$42</f>
        <v>2.0926856661629916E-4</v>
      </c>
    </row>
    <row r="126" spans="2:15" s="130" customFormat="1">
      <c r="B126" s="86" t="s">
        <v>1024</v>
      </c>
      <c r="C126" s="83" t="s">
        <v>1025</v>
      </c>
      <c r="D126" s="96" t="s">
        <v>945</v>
      </c>
      <c r="E126" s="96" t="s">
        <v>946</v>
      </c>
      <c r="F126" s="83"/>
      <c r="G126" s="96" t="s">
        <v>1026</v>
      </c>
      <c r="H126" s="96" t="s">
        <v>173</v>
      </c>
      <c r="I126" s="93">
        <v>35888.999999999993</v>
      </c>
      <c r="J126" s="95">
        <v>2946</v>
      </c>
      <c r="K126" s="83"/>
      <c r="L126" s="93">
        <v>3834.7906099999996</v>
      </c>
      <c r="M126" s="94">
        <v>3.5931220211381262E-6</v>
      </c>
      <c r="N126" s="94">
        <f t="shared" si="4"/>
        <v>5.7463861132110135E-3</v>
      </c>
      <c r="O126" s="94">
        <f>L126/'סכום נכסי הקרן'!$C$42</f>
        <v>8.8523224912558324E-4</v>
      </c>
    </row>
    <row r="127" spans="2:15" s="130" customFormat="1">
      <c r="B127" s="86" t="s">
        <v>1027</v>
      </c>
      <c r="C127" s="83" t="s">
        <v>1028</v>
      </c>
      <c r="D127" s="96" t="s">
        <v>945</v>
      </c>
      <c r="E127" s="96" t="s">
        <v>946</v>
      </c>
      <c r="F127" s="83"/>
      <c r="G127" s="96" t="s">
        <v>965</v>
      </c>
      <c r="H127" s="96" t="s">
        <v>173</v>
      </c>
      <c r="I127" s="93">
        <v>1285.9999999999998</v>
      </c>
      <c r="J127" s="95">
        <v>26100</v>
      </c>
      <c r="K127" s="83"/>
      <c r="L127" s="93">
        <v>1217.3880399999998</v>
      </c>
      <c r="M127" s="94">
        <v>4.8063343629876904E-6</v>
      </c>
      <c r="N127" s="94">
        <f t="shared" si="4"/>
        <v>1.8242408618616007E-3</v>
      </c>
      <c r="O127" s="94">
        <f>L127/'סכום נכסי הקרן'!$C$42</f>
        <v>2.8102477092166065E-4</v>
      </c>
    </row>
    <row r="128" spans="2:15" s="130" customFormat="1">
      <c r="B128" s="86" t="s">
        <v>1029</v>
      </c>
      <c r="C128" s="83" t="s">
        <v>1030</v>
      </c>
      <c r="D128" s="96" t="s">
        <v>945</v>
      </c>
      <c r="E128" s="96" t="s">
        <v>946</v>
      </c>
      <c r="F128" s="83"/>
      <c r="G128" s="96" t="s">
        <v>1011</v>
      </c>
      <c r="H128" s="96" t="s">
        <v>173</v>
      </c>
      <c r="I128" s="93">
        <v>380.99999999999994</v>
      </c>
      <c r="J128" s="95">
        <v>47133</v>
      </c>
      <c r="K128" s="83"/>
      <c r="L128" s="93">
        <v>651.32479999999998</v>
      </c>
      <c r="M128" s="94">
        <v>2.3874590498292715E-6</v>
      </c>
      <c r="N128" s="94">
        <f t="shared" si="4"/>
        <v>9.7600212542242062E-4</v>
      </c>
      <c r="O128" s="94">
        <f>L128/'סכום נכסי הקרן'!$C$42</f>
        <v>1.5035337682108038E-4</v>
      </c>
    </row>
    <row r="129" spans="2:15" s="130" customFormat="1">
      <c r="B129" s="86" t="s">
        <v>1031</v>
      </c>
      <c r="C129" s="83" t="s">
        <v>1032</v>
      </c>
      <c r="D129" s="96" t="s">
        <v>30</v>
      </c>
      <c r="E129" s="96" t="s">
        <v>946</v>
      </c>
      <c r="F129" s="83"/>
      <c r="G129" s="96" t="s">
        <v>1026</v>
      </c>
      <c r="H129" s="96" t="s">
        <v>175</v>
      </c>
      <c r="I129" s="93">
        <v>5087.9999999999991</v>
      </c>
      <c r="J129" s="95">
        <v>5271</v>
      </c>
      <c r="K129" s="83"/>
      <c r="L129" s="93">
        <v>1130.57536</v>
      </c>
      <c r="M129" s="94">
        <v>4.0710560555686211E-6</v>
      </c>
      <c r="N129" s="94">
        <f t="shared" si="4"/>
        <v>1.6941531388183261E-3</v>
      </c>
      <c r="O129" s="94">
        <f>L129/'סכום נכסי הקרן'!$C$42</f>
        <v>2.6098472394527067E-4</v>
      </c>
    </row>
    <row r="130" spans="2:15" s="130" customFormat="1">
      <c r="B130" s="86" t="s">
        <v>1033</v>
      </c>
      <c r="C130" s="83" t="s">
        <v>1034</v>
      </c>
      <c r="D130" s="96" t="s">
        <v>951</v>
      </c>
      <c r="E130" s="96" t="s">
        <v>946</v>
      </c>
      <c r="F130" s="83"/>
      <c r="G130" s="96" t="s">
        <v>1004</v>
      </c>
      <c r="H130" s="96" t="s">
        <v>173</v>
      </c>
      <c r="I130" s="93">
        <v>100.99999999999999</v>
      </c>
      <c r="J130" s="95">
        <v>198400</v>
      </c>
      <c r="K130" s="83"/>
      <c r="L130" s="93">
        <v>726.7927699999999</v>
      </c>
      <c r="M130" s="94">
        <v>2.1275687707114079E-6</v>
      </c>
      <c r="N130" s="94">
        <f t="shared" si="4"/>
        <v>1.0890899413958264E-3</v>
      </c>
      <c r="O130" s="94">
        <f>L130/'סכום נכסי הקרן'!$C$42</f>
        <v>1.6777458376933719E-4</v>
      </c>
    </row>
    <row r="131" spans="2:15" s="130" customFormat="1">
      <c r="B131" s="86" t="s">
        <v>1035</v>
      </c>
      <c r="C131" s="83" t="s">
        <v>1036</v>
      </c>
      <c r="D131" s="96" t="s">
        <v>945</v>
      </c>
      <c r="E131" s="96" t="s">
        <v>946</v>
      </c>
      <c r="F131" s="83"/>
      <c r="G131" s="96" t="s">
        <v>1001</v>
      </c>
      <c r="H131" s="96" t="s">
        <v>173</v>
      </c>
      <c r="I131" s="93">
        <v>931.99999999999989</v>
      </c>
      <c r="J131" s="95">
        <v>12309</v>
      </c>
      <c r="K131" s="93">
        <v>3.2113499999999995</v>
      </c>
      <c r="L131" s="93">
        <v>419.30034999999992</v>
      </c>
      <c r="M131" s="94">
        <v>6.0354952136126881E-6</v>
      </c>
      <c r="N131" s="94">
        <f t="shared" si="4"/>
        <v>6.2831636810139091E-4</v>
      </c>
      <c r="O131" s="94">
        <f>L131/'סכום נכסי הקרן'!$C$42</f>
        <v>9.6792297060945454E-5</v>
      </c>
    </row>
    <row r="132" spans="2:15" s="130" customFormat="1">
      <c r="B132" s="86" t="s">
        <v>1037</v>
      </c>
      <c r="C132" s="83" t="s">
        <v>1038</v>
      </c>
      <c r="D132" s="96" t="s">
        <v>133</v>
      </c>
      <c r="E132" s="96" t="s">
        <v>946</v>
      </c>
      <c r="F132" s="83"/>
      <c r="G132" s="96" t="s">
        <v>1039</v>
      </c>
      <c r="H132" s="96" t="s">
        <v>176</v>
      </c>
      <c r="I132" s="93">
        <v>9481.9999999999982</v>
      </c>
      <c r="J132" s="95">
        <v>589.29999999999995</v>
      </c>
      <c r="K132" s="83"/>
      <c r="L132" s="93">
        <v>264.77519999999993</v>
      </c>
      <c r="M132" s="94">
        <v>4.7272911746855655E-7</v>
      </c>
      <c r="N132" s="94">
        <f t="shared" si="4"/>
        <v>3.9676234953612459E-4</v>
      </c>
      <c r="O132" s="94">
        <f>L132/'סכום נכסי הקרן'!$C$42</f>
        <v>6.1121341331509118E-5</v>
      </c>
    </row>
    <row r="133" spans="2:15" s="130" customFormat="1">
      <c r="B133" s="86" t="s">
        <v>1040</v>
      </c>
      <c r="C133" s="83" t="s">
        <v>1041</v>
      </c>
      <c r="D133" s="96" t="s">
        <v>133</v>
      </c>
      <c r="E133" s="96" t="s">
        <v>946</v>
      </c>
      <c r="F133" s="83"/>
      <c r="G133" s="96" t="s">
        <v>1001</v>
      </c>
      <c r="H133" s="96" t="s">
        <v>176</v>
      </c>
      <c r="I133" s="93">
        <v>27793.999999999996</v>
      </c>
      <c r="J133" s="95">
        <v>616.79999999999995</v>
      </c>
      <c r="K133" s="83"/>
      <c r="L133" s="93">
        <v>812.33711999999991</v>
      </c>
      <c r="M133" s="94">
        <v>2.8496020553387916E-5</v>
      </c>
      <c r="N133" s="94">
        <f t="shared" si="4"/>
        <v>1.2172770876827167E-3</v>
      </c>
      <c r="O133" s="94">
        <f>L133/'סכום נכסי הקרן'!$C$42</f>
        <v>1.8752184641074803E-4</v>
      </c>
    </row>
    <row r="134" spans="2:15" s="130" customFormat="1">
      <c r="B134" s="86" t="s">
        <v>1042</v>
      </c>
      <c r="C134" s="83" t="s">
        <v>1043</v>
      </c>
      <c r="D134" s="96" t="s">
        <v>30</v>
      </c>
      <c r="E134" s="96" t="s">
        <v>946</v>
      </c>
      <c r="F134" s="83"/>
      <c r="G134" s="96" t="s">
        <v>1044</v>
      </c>
      <c r="H134" s="96" t="s">
        <v>175</v>
      </c>
      <c r="I134" s="93">
        <v>9197.9999999999982</v>
      </c>
      <c r="J134" s="95">
        <v>1650</v>
      </c>
      <c r="K134" s="83"/>
      <c r="L134" s="93">
        <v>639.78895999999986</v>
      </c>
      <c r="M134" s="94">
        <v>1.1654060074910923E-5</v>
      </c>
      <c r="N134" s="94">
        <f t="shared" si="4"/>
        <v>9.5871581242077677E-4</v>
      </c>
      <c r="O134" s="94">
        <f>L134/'סכום נכסי הקרן'!$C$42</f>
        <v>1.4769041588597135E-4</v>
      </c>
    </row>
    <row r="135" spans="2:15" s="130" customFormat="1">
      <c r="B135" s="86" t="s">
        <v>1045</v>
      </c>
      <c r="C135" s="83" t="s">
        <v>1046</v>
      </c>
      <c r="D135" s="96" t="s">
        <v>945</v>
      </c>
      <c r="E135" s="96" t="s">
        <v>946</v>
      </c>
      <c r="F135" s="83"/>
      <c r="G135" s="96" t="s">
        <v>1047</v>
      </c>
      <c r="H135" s="96" t="s">
        <v>173</v>
      </c>
      <c r="I135" s="93">
        <v>3187.9999999999995</v>
      </c>
      <c r="J135" s="95">
        <v>5444</v>
      </c>
      <c r="K135" s="83"/>
      <c r="L135" s="93">
        <v>629.48298</v>
      </c>
      <c r="M135" s="94">
        <v>1.3654937493688391E-5</v>
      </c>
      <c r="N135" s="94">
        <f t="shared" si="4"/>
        <v>9.4327242935819287E-4</v>
      </c>
      <c r="O135" s="94">
        <f>L135/'סכום נכסי הקרן'!$C$42</f>
        <v>1.4531135877890203E-4</v>
      </c>
    </row>
    <row r="136" spans="2:15" s="130" customFormat="1">
      <c r="B136" s="86" t="s">
        <v>1048</v>
      </c>
      <c r="C136" s="83" t="s">
        <v>1049</v>
      </c>
      <c r="D136" s="96" t="s">
        <v>945</v>
      </c>
      <c r="E136" s="96" t="s">
        <v>946</v>
      </c>
      <c r="F136" s="83"/>
      <c r="G136" s="96" t="s">
        <v>1039</v>
      </c>
      <c r="H136" s="96" t="s">
        <v>173</v>
      </c>
      <c r="I136" s="93">
        <v>4121.9999999999991</v>
      </c>
      <c r="J136" s="95">
        <v>6949</v>
      </c>
      <c r="K136" s="83"/>
      <c r="L136" s="93">
        <v>1038.9098199999999</v>
      </c>
      <c r="M136" s="94">
        <v>1.6034470891518679E-5</v>
      </c>
      <c r="N136" s="94">
        <f t="shared" si="4"/>
        <v>1.5567934653221008E-3</v>
      </c>
      <c r="O136" s="94">
        <f>L136/'סכום נכסי הקרן'!$C$42</f>
        <v>2.3982443114338773E-4</v>
      </c>
    </row>
    <row r="137" spans="2:15" s="130" customFormat="1">
      <c r="B137" s="86" t="s">
        <v>1050</v>
      </c>
      <c r="C137" s="83" t="s">
        <v>1051</v>
      </c>
      <c r="D137" s="96" t="s">
        <v>945</v>
      </c>
      <c r="E137" s="96" t="s">
        <v>946</v>
      </c>
      <c r="F137" s="83"/>
      <c r="G137" s="96" t="s">
        <v>1039</v>
      </c>
      <c r="H137" s="96" t="s">
        <v>173</v>
      </c>
      <c r="I137" s="93">
        <v>4552.9999999999991</v>
      </c>
      <c r="J137" s="95">
        <v>12228</v>
      </c>
      <c r="K137" s="83"/>
      <c r="L137" s="93">
        <v>2019.2990199999997</v>
      </c>
      <c r="M137" s="94">
        <v>2.3761223759908616E-6</v>
      </c>
      <c r="N137" s="94">
        <f t="shared" si="4"/>
        <v>3.0258945082137375E-3</v>
      </c>
      <c r="O137" s="94">
        <f>L137/'סכום נכסי הקרן'!$C$42</f>
        <v>4.6613982220314396E-4</v>
      </c>
    </row>
    <row r="138" spans="2:15" s="130" customFormat="1">
      <c r="B138" s="86" t="s">
        <v>1052</v>
      </c>
      <c r="C138" s="83" t="s">
        <v>1053</v>
      </c>
      <c r="D138" s="96" t="s">
        <v>1054</v>
      </c>
      <c r="E138" s="96" t="s">
        <v>946</v>
      </c>
      <c r="F138" s="83"/>
      <c r="G138" s="96" t="s">
        <v>1039</v>
      </c>
      <c r="H138" s="96" t="s">
        <v>178</v>
      </c>
      <c r="I138" s="93">
        <v>140975.99999999997</v>
      </c>
      <c r="J138" s="95">
        <v>784</v>
      </c>
      <c r="K138" s="83"/>
      <c r="L138" s="93">
        <v>512.1073899999999</v>
      </c>
      <c r="M138" s="94">
        <v>5.5255585971857185E-6</v>
      </c>
      <c r="N138" s="94">
        <f t="shared" si="4"/>
        <v>7.6738656517382473E-4</v>
      </c>
      <c r="O138" s="94">
        <f>L138/'סכום נכסי הקרן'!$C$42</f>
        <v>1.1821609645683683E-4</v>
      </c>
    </row>
    <row r="139" spans="2:15" s="130" customFormat="1">
      <c r="B139" s="86" t="s">
        <v>1055</v>
      </c>
      <c r="C139" s="83" t="s">
        <v>1056</v>
      </c>
      <c r="D139" s="96" t="s">
        <v>951</v>
      </c>
      <c r="E139" s="96" t="s">
        <v>946</v>
      </c>
      <c r="F139" s="83"/>
      <c r="G139" s="96" t="s">
        <v>1014</v>
      </c>
      <c r="H139" s="96" t="s">
        <v>173</v>
      </c>
      <c r="I139" s="93">
        <v>14899.999999999998</v>
      </c>
      <c r="J139" s="95">
        <v>4865</v>
      </c>
      <c r="K139" s="83"/>
      <c r="L139" s="93">
        <v>2629.1578999999992</v>
      </c>
      <c r="M139" s="94">
        <v>3.2594423327448489E-6</v>
      </c>
      <c r="N139" s="94">
        <f t="shared" si="4"/>
        <v>3.9397604673906891E-3</v>
      </c>
      <c r="O139" s="94">
        <f>L139/'סכום נכסי הקרן'!$C$42</f>
        <v>6.069211067363323E-4</v>
      </c>
    </row>
    <row r="140" spans="2:15" s="130" customFormat="1">
      <c r="B140" s="86" t="s">
        <v>1057</v>
      </c>
      <c r="C140" s="83" t="s">
        <v>1058</v>
      </c>
      <c r="D140" s="96" t="s">
        <v>945</v>
      </c>
      <c r="E140" s="96" t="s">
        <v>946</v>
      </c>
      <c r="F140" s="83"/>
      <c r="G140" s="96" t="s">
        <v>1026</v>
      </c>
      <c r="H140" s="96" t="s">
        <v>173</v>
      </c>
      <c r="I140" s="93">
        <v>4254.9999999999991</v>
      </c>
      <c r="J140" s="95">
        <v>7174</v>
      </c>
      <c r="K140" s="83"/>
      <c r="L140" s="93">
        <v>1107.1551699999998</v>
      </c>
      <c r="M140" s="94">
        <v>1.6907696294821443E-6</v>
      </c>
      <c r="N140" s="94">
        <f t="shared" si="4"/>
        <v>1.6590582749074214E-3</v>
      </c>
      <c r="O140" s="94">
        <f>L140/'סכום נכסי הקרן'!$C$42</f>
        <v>2.5557835119193568E-4</v>
      </c>
    </row>
    <row r="141" spans="2:15" s="130" customFormat="1">
      <c r="B141" s="86" t="s">
        <v>1059</v>
      </c>
      <c r="C141" s="83" t="s">
        <v>1060</v>
      </c>
      <c r="D141" s="96" t="s">
        <v>1054</v>
      </c>
      <c r="E141" s="96" t="s">
        <v>946</v>
      </c>
      <c r="F141" s="83"/>
      <c r="G141" s="96" t="s">
        <v>1039</v>
      </c>
      <c r="H141" s="96" t="s">
        <v>178</v>
      </c>
      <c r="I141" s="93">
        <v>82932.999999999985</v>
      </c>
      <c r="J141" s="95">
        <v>1550</v>
      </c>
      <c r="K141" s="93">
        <v>11.527849999999999</v>
      </c>
      <c r="L141" s="93">
        <v>607.13357999999982</v>
      </c>
      <c r="M141" s="94">
        <v>1.8575078506090047E-6</v>
      </c>
      <c r="N141" s="94">
        <f t="shared" si="4"/>
        <v>9.097821309664903E-4</v>
      </c>
      <c r="O141" s="94">
        <f>L141/'סכום נכסי הקרן'!$C$42</f>
        <v>1.4015216975381796E-4</v>
      </c>
    </row>
    <row r="142" spans="2:15" s="130" customFormat="1">
      <c r="B142" s="86" t="s">
        <v>1061</v>
      </c>
      <c r="C142" s="83" t="s">
        <v>1062</v>
      </c>
      <c r="D142" s="96" t="s">
        <v>30</v>
      </c>
      <c r="E142" s="96" t="s">
        <v>946</v>
      </c>
      <c r="F142" s="83"/>
      <c r="G142" s="96" t="s">
        <v>992</v>
      </c>
      <c r="H142" s="96" t="s">
        <v>175</v>
      </c>
      <c r="I142" s="93">
        <v>6670.9999999999991</v>
      </c>
      <c r="J142" s="95">
        <v>3714.5</v>
      </c>
      <c r="K142" s="83"/>
      <c r="L142" s="93">
        <v>1044.6016499999998</v>
      </c>
      <c r="M142" s="94">
        <v>1.2071676348292243E-5</v>
      </c>
      <c r="N142" s="94">
        <f t="shared" si="4"/>
        <v>1.5653226019027181E-3</v>
      </c>
      <c r="O142" s="94">
        <f>L142/'סכום נכסי הקרן'!$C$42</f>
        <v>2.4113834681309894E-4</v>
      </c>
    </row>
    <row r="143" spans="2:15" s="130" customFormat="1">
      <c r="B143" s="86" t="s">
        <v>1063</v>
      </c>
      <c r="C143" s="83" t="s">
        <v>1064</v>
      </c>
      <c r="D143" s="96" t="s">
        <v>30</v>
      </c>
      <c r="E143" s="96" t="s">
        <v>946</v>
      </c>
      <c r="F143" s="83"/>
      <c r="G143" s="96" t="s">
        <v>1026</v>
      </c>
      <c r="H143" s="96" t="s">
        <v>175</v>
      </c>
      <c r="I143" s="93">
        <v>11376.999999999998</v>
      </c>
      <c r="J143" s="95">
        <v>1238.5999999999999</v>
      </c>
      <c r="K143" s="83"/>
      <c r="L143" s="93">
        <v>594.04346999999984</v>
      </c>
      <c r="M143" s="94">
        <v>3.9690386988550459E-6</v>
      </c>
      <c r="N143" s="94">
        <f t="shared" si="4"/>
        <v>8.9016676366892493E-4</v>
      </c>
      <c r="O143" s="94">
        <f>L143/'סכום נכסי הקרן'!$C$42</f>
        <v>1.3713041740927436E-4</v>
      </c>
    </row>
    <row r="144" spans="2:15" s="130" customFormat="1">
      <c r="B144" s="86" t="s">
        <v>1065</v>
      </c>
      <c r="C144" s="83" t="s">
        <v>1066</v>
      </c>
      <c r="D144" s="96" t="s">
        <v>951</v>
      </c>
      <c r="E144" s="96" t="s">
        <v>946</v>
      </c>
      <c r="F144" s="83"/>
      <c r="G144" s="96" t="s">
        <v>1067</v>
      </c>
      <c r="H144" s="96" t="s">
        <v>173</v>
      </c>
      <c r="I144" s="93">
        <v>3150.9999999999995</v>
      </c>
      <c r="J144" s="95">
        <v>3717</v>
      </c>
      <c r="K144" s="83"/>
      <c r="L144" s="93">
        <v>424.80392999999992</v>
      </c>
      <c r="M144" s="94">
        <v>5.7793383682846041E-6</v>
      </c>
      <c r="N144" s="94">
        <f t="shared" si="4"/>
        <v>6.3656341439447277E-4</v>
      </c>
      <c r="O144" s="94">
        <f>L144/'סכום נכסי הקרן'!$C$42</f>
        <v>9.80627566497788E-5</v>
      </c>
    </row>
    <row r="145" spans="2:15" s="130" customFormat="1">
      <c r="B145" s="86" t="s">
        <v>1068</v>
      </c>
      <c r="C145" s="83" t="s">
        <v>1069</v>
      </c>
      <c r="D145" s="96" t="s">
        <v>30</v>
      </c>
      <c r="E145" s="96" t="s">
        <v>946</v>
      </c>
      <c r="F145" s="83"/>
      <c r="G145" s="96" t="s">
        <v>1070</v>
      </c>
      <c r="H145" s="96" t="s">
        <v>175</v>
      </c>
      <c r="I145" s="93">
        <v>2045.9999999999998</v>
      </c>
      <c r="J145" s="95">
        <v>6670</v>
      </c>
      <c r="K145" s="83"/>
      <c r="L145" s="93">
        <v>575.29534999999998</v>
      </c>
      <c r="M145" s="94">
        <v>2.9866206402053439E-6</v>
      </c>
      <c r="N145" s="94">
        <f t="shared" si="4"/>
        <v>8.6207293864080622E-4</v>
      </c>
      <c r="O145" s="94">
        <f>L145/'סכום נכסי הקרן'!$C$42</f>
        <v>1.3280255648482191E-4</v>
      </c>
    </row>
    <row r="146" spans="2:15" s="130" customFormat="1">
      <c r="B146" s="86" t="s">
        <v>1071</v>
      </c>
      <c r="C146" s="83" t="s">
        <v>1072</v>
      </c>
      <c r="D146" s="96" t="s">
        <v>30</v>
      </c>
      <c r="E146" s="96" t="s">
        <v>946</v>
      </c>
      <c r="F146" s="83"/>
      <c r="G146" s="96" t="s">
        <v>948</v>
      </c>
      <c r="H146" s="96" t="s">
        <v>175</v>
      </c>
      <c r="I146" s="93">
        <v>2177.9999999999995</v>
      </c>
      <c r="J146" s="95">
        <v>4132</v>
      </c>
      <c r="K146" s="83"/>
      <c r="L146" s="93">
        <v>379.38275999999996</v>
      </c>
      <c r="M146" s="94">
        <v>1.1714054823088887E-5</v>
      </c>
      <c r="N146" s="94">
        <f t="shared" si="4"/>
        <v>5.6850035513560061E-4</v>
      </c>
      <c r="O146" s="94">
        <f>L146/'סכום נכסי הקרן'!$C$42</f>
        <v>8.7577624978661182E-5</v>
      </c>
    </row>
    <row r="147" spans="2:15" s="130" customFormat="1">
      <c r="B147" s="86" t="s">
        <v>1073</v>
      </c>
      <c r="C147" s="83" t="s">
        <v>1074</v>
      </c>
      <c r="D147" s="96" t="s">
        <v>945</v>
      </c>
      <c r="E147" s="96" t="s">
        <v>946</v>
      </c>
      <c r="F147" s="83"/>
      <c r="G147" s="96" t="s">
        <v>1075</v>
      </c>
      <c r="H147" s="96" t="s">
        <v>173</v>
      </c>
      <c r="I147" s="93">
        <v>1868.9999999999998</v>
      </c>
      <c r="J147" s="95">
        <v>5783</v>
      </c>
      <c r="K147" s="83"/>
      <c r="L147" s="93">
        <v>392.02165000000002</v>
      </c>
      <c r="M147" s="94">
        <v>2.7034794296654738E-6</v>
      </c>
      <c r="N147" s="94">
        <f t="shared" si="4"/>
        <v>5.8743957486587998E-4</v>
      </c>
      <c r="O147" s="94">
        <f>L147/'סכום נכסי הקרן'!$C$42</f>
        <v>9.0495216617687051E-5</v>
      </c>
    </row>
    <row r="148" spans="2:15" s="130" customFormat="1">
      <c r="B148" s="86" t="s">
        <v>1076</v>
      </c>
      <c r="C148" s="83" t="s">
        <v>1077</v>
      </c>
      <c r="D148" s="96" t="s">
        <v>30</v>
      </c>
      <c r="E148" s="96" t="s">
        <v>946</v>
      </c>
      <c r="F148" s="83"/>
      <c r="G148" s="96" t="s">
        <v>1075</v>
      </c>
      <c r="H148" s="96" t="s">
        <v>175</v>
      </c>
      <c r="I148" s="93">
        <v>7742.9999999999991</v>
      </c>
      <c r="J148" s="95">
        <v>3060</v>
      </c>
      <c r="K148" s="83"/>
      <c r="L148" s="93">
        <v>998.82655999999986</v>
      </c>
      <c r="M148" s="94">
        <v>6.261995693628068E-6</v>
      </c>
      <c r="N148" s="94">
        <f t="shared" si="4"/>
        <v>1.4967291979184039E-3</v>
      </c>
      <c r="O148" s="94">
        <f>L148/'סכום נכסי הקרן'!$C$42</f>
        <v>2.3057151540150695E-4</v>
      </c>
    </row>
    <row r="149" spans="2:15" s="130" customFormat="1">
      <c r="B149" s="86" t="s">
        <v>1078</v>
      </c>
      <c r="C149" s="83" t="s">
        <v>1079</v>
      </c>
      <c r="D149" s="96" t="s">
        <v>30</v>
      </c>
      <c r="E149" s="96" t="s">
        <v>946</v>
      </c>
      <c r="F149" s="83"/>
      <c r="G149" s="96" t="s">
        <v>1001</v>
      </c>
      <c r="H149" s="96" t="s">
        <v>175</v>
      </c>
      <c r="I149" s="93">
        <v>6188.9999999999991</v>
      </c>
      <c r="J149" s="95">
        <v>4127</v>
      </c>
      <c r="K149" s="83"/>
      <c r="L149" s="93">
        <v>1076.7486799999999</v>
      </c>
      <c r="M149" s="94">
        <v>1.7340254099864088E-5</v>
      </c>
      <c r="N149" s="94">
        <f t="shared" si="4"/>
        <v>1.6134945271940909E-3</v>
      </c>
      <c r="O149" s="94">
        <f>L149/'סכום נכסי הקרן'!$C$42</f>
        <v>2.4855924421370241E-4</v>
      </c>
    </row>
    <row r="150" spans="2:15" s="130" customFormat="1">
      <c r="B150" s="86" t="s">
        <v>1080</v>
      </c>
      <c r="C150" s="83" t="s">
        <v>1081</v>
      </c>
      <c r="D150" s="96" t="s">
        <v>30</v>
      </c>
      <c r="E150" s="96" t="s">
        <v>946</v>
      </c>
      <c r="F150" s="83"/>
      <c r="G150" s="96" t="s">
        <v>992</v>
      </c>
      <c r="H150" s="96" t="s">
        <v>175</v>
      </c>
      <c r="I150" s="93">
        <v>3706.9999999999995</v>
      </c>
      <c r="J150" s="95">
        <v>9616</v>
      </c>
      <c r="K150" s="83"/>
      <c r="L150" s="93">
        <v>1502.7143600000002</v>
      </c>
      <c r="M150" s="94">
        <v>3.7826530612244891E-5</v>
      </c>
      <c r="N150" s="94">
        <f t="shared" si="4"/>
        <v>2.2517988095383328E-3</v>
      </c>
      <c r="O150" s="94">
        <f>L150/'סכום נכסי הקרן'!$C$42</f>
        <v>3.4689018201599058E-4</v>
      </c>
    </row>
    <row r="151" spans="2:15" s="130" customFormat="1">
      <c r="B151" s="86" t="s">
        <v>1082</v>
      </c>
      <c r="C151" s="83" t="s">
        <v>1083</v>
      </c>
      <c r="D151" s="96" t="s">
        <v>133</v>
      </c>
      <c r="E151" s="96" t="s">
        <v>946</v>
      </c>
      <c r="F151" s="83"/>
      <c r="G151" s="96" t="s">
        <v>1039</v>
      </c>
      <c r="H151" s="96" t="s">
        <v>176</v>
      </c>
      <c r="I151" s="93">
        <v>55754.999999999993</v>
      </c>
      <c r="J151" s="95">
        <v>577</v>
      </c>
      <c r="K151" s="83"/>
      <c r="L151" s="93">
        <v>1524.4055399999997</v>
      </c>
      <c r="M151" s="94">
        <v>3.6483325919321242E-4</v>
      </c>
      <c r="N151" s="94">
        <f t="shared" si="4"/>
        <v>2.2843027734330283E-3</v>
      </c>
      <c r="O151" s="94">
        <f>L151/'סכום נכסי הקרן'!$C$42</f>
        <v>3.5189742595977076E-4</v>
      </c>
    </row>
    <row r="152" spans="2:15" s="130" customFormat="1">
      <c r="B152" s="86" t="s">
        <v>1084</v>
      </c>
      <c r="C152" s="83" t="s">
        <v>1085</v>
      </c>
      <c r="D152" s="96" t="s">
        <v>30</v>
      </c>
      <c r="E152" s="96" t="s">
        <v>946</v>
      </c>
      <c r="F152" s="83"/>
      <c r="G152" s="96" t="s">
        <v>1039</v>
      </c>
      <c r="H152" s="96" t="s">
        <v>175</v>
      </c>
      <c r="I152" s="93">
        <v>20116.999999999996</v>
      </c>
      <c r="J152" s="95">
        <v>1628.2</v>
      </c>
      <c r="K152" s="83"/>
      <c r="L152" s="93">
        <v>1380.7986599999997</v>
      </c>
      <c r="M152" s="94">
        <v>5.5354909486688168E-6</v>
      </c>
      <c r="N152" s="94">
        <f t="shared" si="4"/>
        <v>2.0691096468926566E-3</v>
      </c>
      <c r="O152" s="94">
        <f>L152/'סכום נכסי הקרן'!$C$42</f>
        <v>3.1874686982750051E-4</v>
      </c>
    </row>
    <row r="153" spans="2:15" s="130" customFormat="1">
      <c r="B153" s="86" t="s">
        <v>1086</v>
      </c>
      <c r="C153" s="83" t="s">
        <v>1087</v>
      </c>
      <c r="D153" s="96" t="s">
        <v>30</v>
      </c>
      <c r="E153" s="96" t="s">
        <v>946</v>
      </c>
      <c r="F153" s="83"/>
      <c r="G153" s="96" t="s">
        <v>1014</v>
      </c>
      <c r="H153" s="96" t="s">
        <v>180</v>
      </c>
      <c r="I153" s="93">
        <v>61252.999999999993</v>
      </c>
      <c r="J153" s="95">
        <v>7888</v>
      </c>
      <c r="K153" s="83"/>
      <c r="L153" s="93">
        <v>1978.0720399999998</v>
      </c>
      <c r="M153" s="94">
        <v>1.9936559266535528E-5</v>
      </c>
      <c r="N153" s="94">
        <f t="shared" si="4"/>
        <v>2.9641163905913966E-3</v>
      </c>
      <c r="O153" s="94">
        <f>L153/'סכום נכסי הקרן'!$C$42</f>
        <v>4.566228873971376E-4</v>
      </c>
    </row>
    <row r="154" spans="2:15" s="130" customFormat="1">
      <c r="B154" s="86" t="s">
        <v>1088</v>
      </c>
      <c r="C154" s="83" t="s">
        <v>1089</v>
      </c>
      <c r="D154" s="96" t="s">
        <v>951</v>
      </c>
      <c r="E154" s="96" t="s">
        <v>946</v>
      </c>
      <c r="F154" s="83"/>
      <c r="G154" s="96" t="s">
        <v>1004</v>
      </c>
      <c r="H154" s="96" t="s">
        <v>173</v>
      </c>
      <c r="I154" s="93">
        <v>1276.9999999999998</v>
      </c>
      <c r="J154" s="95">
        <v>13048</v>
      </c>
      <c r="K154" s="83"/>
      <c r="L154" s="93">
        <v>604.34146999999984</v>
      </c>
      <c r="M154" s="94">
        <v>9.3449665116136445E-6</v>
      </c>
      <c r="N154" s="94">
        <f t="shared" si="4"/>
        <v>9.0559818880059525E-4</v>
      </c>
      <c r="O154" s="94">
        <f>L154/'סכום נכסי הקרן'!$C$42</f>
        <v>1.3950763239403078E-4</v>
      </c>
    </row>
    <row r="155" spans="2:15" s="130" customFormat="1">
      <c r="B155" s="86" t="s">
        <v>1090</v>
      </c>
      <c r="C155" s="83" t="s">
        <v>1091</v>
      </c>
      <c r="D155" s="96" t="s">
        <v>945</v>
      </c>
      <c r="E155" s="96" t="s">
        <v>946</v>
      </c>
      <c r="F155" s="83"/>
      <c r="G155" s="96" t="s">
        <v>1039</v>
      </c>
      <c r="H155" s="96" t="s">
        <v>173</v>
      </c>
      <c r="I155" s="93">
        <v>5458.9999999999991</v>
      </c>
      <c r="J155" s="95">
        <v>8502</v>
      </c>
      <c r="K155" s="83"/>
      <c r="L155" s="93">
        <v>1683.3783999999996</v>
      </c>
      <c r="M155" s="94">
        <v>1.2893822706486518E-6</v>
      </c>
      <c r="N155" s="94">
        <f t="shared" si="4"/>
        <v>2.522521630206916E-3</v>
      </c>
      <c r="O155" s="94">
        <f>L155/'סכום נכסי הקרן'!$C$42</f>
        <v>3.8859510171832445E-4</v>
      </c>
    </row>
    <row r="156" spans="2:15" s="130" customFormat="1">
      <c r="B156" s="86" t="s">
        <v>1092</v>
      </c>
      <c r="C156" s="83" t="s">
        <v>1093</v>
      </c>
      <c r="D156" s="96" t="s">
        <v>951</v>
      </c>
      <c r="E156" s="96" t="s">
        <v>946</v>
      </c>
      <c r="F156" s="83"/>
      <c r="G156" s="96" t="s">
        <v>1014</v>
      </c>
      <c r="H156" s="96" t="s">
        <v>173</v>
      </c>
      <c r="I156" s="93">
        <v>10170.999999999998</v>
      </c>
      <c r="J156" s="95">
        <v>16446</v>
      </c>
      <c r="K156" s="83"/>
      <c r="L156" s="93">
        <v>6066.9650899999988</v>
      </c>
      <c r="M156" s="94">
        <v>4.2173927966688038E-6</v>
      </c>
      <c r="N156" s="94">
        <f t="shared" si="4"/>
        <v>9.0912718550001884E-3</v>
      </c>
      <c r="O156" s="94">
        <f>L156/'סכום נכסי הקרן'!$C$42</f>
        <v>1.4005127523734852E-3</v>
      </c>
    </row>
    <row r="157" spans="2:15" s="130" customFormat="1">
      <c r="B157" s="86" t="s">
        <v>1094</v>
      </c>
      <c r="C157" s="83" t="s">
        <v>1095</v>
      </c>
      <c r="D157" s="96" t="s">
        <v>30</v>
      </c>
      <c r="E157" s="96" t="s">
        <v>946</v>
      </c>
      <c r="F157" s="83"/>
      <c r="G157" s="96" t="s">
        <v>1001</v>
      </c>
      <c r="H157" s="96" t="s">
        <v>175</v>
      </c>
      <c r="I157" s="93">
        <v>1391.9999999999998</v>
      </c>
      <c r="J157" s="95">
        <v>14380</v>
      </c>
      <c r="K157" s="83"/>
      <c r="L157" s="93">
        <v>843.83496999999988</v>
      </c>
      <c r="M157" s="94">
        <v>1.8262659552276203E-5</v>
      </c>
      <c r="N157" s="94">
        <f t="shared" si="4"/>
        <v>1.2644762248048354E-3</v>
      </c>
      <c r="O157" s="94">
        <f>L157/'סכום נכסי הקרן'!$C$42</f>
        <v>1.9479288554529944E-4</v>
      </c>
    </row>
    <row r="158" spans="2:15" s="130" customFormat="1">
      <c r="B158" s="86" t="s">
        <v>1096</v>
      </c>
      <c r="C158" s="83" t="s">
        <v>1097</v>
      </c>
      <c r="D158" s="96" t="s">
        <v>945</v>
      </c>
      <c r="E158" s="96" t="s">
        <v>946</v>
      </c>
      <c r="F158" s="83"/>
      <c r="G158" s="96" t="s">
        <v>992</v>
      </c>
      <c r="H158" s="96" t="s">
        <v>173</v>
      </c>
      <c r="I158" s="93">
        <v>1304.9999999999998</v>
      </c>
      <c r="J158" s="95">
        <v>20472</v>
      </c>
      <c r="K158" s="83"/>
      <c r="L158" s="93">
        <v>968.98786999999993</v>
      </c>
      <c r="M158" s="94">
        <v>4.4045959653657935E-6</v>
      </c>
      <c r="N158" s="94">
        <f t="shared" si="4"/>
        <v>1.4520162914548073E-3</v>
      </c>
      <c r="O158" s="94">
        <f>L158/'סכום נכסי הקרן'!$C$42</f>
        <v>2.2368348073521237E-4</v>
      </c>
    </row>
    <row r="159" spans="2:15" s="130" customFormat="1">
      <c r="B159" s="86" t="s">
        <v>1098</v>
      </c>
      <c r="C159" s="83" t="s">
        <v>1099</v>
      </c>
      <c r="D159" s="96" t="s">
        <v>945</v>
      </c>
      <c r="E159" s="96" t="s">
        <v>946</v>
      </c>
      <c r="F159" s="83"/>
      <c r="G159" s="96" t="s">
        <v>1011</v>
      </c>
      <c r="H159" s="96" t="s">
        <v>173</v>
      </c>
      <c r="I159" s="93">
        <v>1435.9999999999998</v>
      </c>
      <c r="J159" s="95">
        <v>22424</v>
      </c>
      <c r="K159" s="83"/>
      <c r="L159" s="93">
        <v>1167.9253399999998</v>
      </c>
      <c r="M159" s="94">
        <v>3.8034070189058405E-6</v>
      </c>
      <c r="N159" s="94">
        <f t="shared" si="4"/>
        <v>1.7501216200806464E-3</v>
      </c>
      <c r="O159" s="94">
        <f>L159/'סכום נכסי הקרן'!$C$42</f>
        <v>2.6960668278546801E-4</v>
      </c>
    </row>
    <row r="160" spans="2:15" s="130" customFormat="1">
      <c r="B160" s="86" t="s">
        <v>1100</v>
      </c>
      <c r="C160" s="83" t="s">
        <v>1101</v>
      </c>
      <c r="D160" s="96" t="s">
        <v>134</v>
      </c>
      <c r="E160" s="96" t="s">
        <v>946</v>
      </c>
      <c r="F160" s="83"/>
      <c r="G160" s="96" t="s">
        <v>1039</v>
      </c>
      <c r="H160" s="96" t="s">
        <v>183</v>
      </c>
      <c r="I160" s="93">
        <v>25923.999999999996</v>
      </c>
      <c r="J160" s="95">
        <f>141700/100</f>
        <v>1417</v>
      </c>
      <c r="K160" s="83"/>
      <c r="L160" s="93">
        <v>1174.10196</v>
      </c>
      <c r="M160" s="94">
        <v>1.772795022934732E-5</v>
      </c>
      <c r="N160" s="94">
        <f t="shared" si="4"/>
        <v>1.7593772084567175E-3</v>
      </c>
      <c r="O160" s="94">
        <f>L160/'סכום נכסי הקרן'!$C$42</f>
        <v>2.7103250853990061E-4</v>
      </c>
    </row>
    <row r="161" spans="2:15" s="130" customFormat="1">
      <c r="B161" s="86" t="s">
        <v>1102</v>
      </c>
      <c r="C161" s="83" t="s">
        <v>1103</v>
      </c>
      <c r="D161" s="96" t="s">
        <v>945</v>
      </c>
      <c r="E161" s="96" t="s">
        <v>946</v>
      </c>
      <c r="F161" s="83"/>
      <c r="G161" s="96" t="s">
        <v>1026</v>
      </c>
      <c r="H161" s="96" t="s">
        <v>173</v>
      </c>
      <c r="I161" s="93">
        <v>1546.9999999999998</v>
      </c>
      <c r="J161" s="95">
        <v>11284</v>
      </c>
      <c r="K161" s="83"/>
      <c r="L161" s="93">
        <v>633.14173999999991</v>
      </c>
      <c r="M161" s="94">
        <v>4.6029555044100772E-7</v>
      </c>
      <c r="N161" s="94">
        <f t="shared" si="4"/>
        <v>9.4875503578805776E-4</v>
      </c>
      <c r="O161" s="94">
        <f>L161/'סכום נכסי הקרן'!$C$42</f>
        <v>1.4615595570040399E-4</v>
      </c>
    </row>
    <row r="162" spans="2:15" s="130" customFormat="1">
      <c r="B162" s="86" t="s">
        <v>1104</v>
      </c>
      <c r="C162" s="83" t="s">
        <v>1105</v>
      </c>
      <c r="D162" s="96" t="s">
        <v>133</v>
      </c>
      <c r="E162" s="96" t="s">
        <v>946</v>
      </c>
      <c r="F162" s="83"/>
      <c r="G162" s="96" t="s">
        <v>948</v>
      </c>
      <c r="H162" s="96" t="s">
        <v>176</v>
      </c>
      <c r="I162" s="93">
        <v>13826.999999999998</v>
      </c>
      <c r="J162" s="95">
        <v>670.2</v>
      </c>
      <c r="K162" s="83"/>
      <c r="L162" s="93">
        <v>439.10991999999993</v>
      </c>
      <c r="M162" s="94">
        <v>2.0309334265354584E-5</v>
      </c>
      <c r="N162" s="94">
        <f t="shared" si="4"/>
        <v>6.5800076277468483E-4</v>
      </c>
      <c r="O162" s="94">
        <f>L162/'סכום נכסי הקרן'!$C$42</f>
        <v>1.0136518564567855E-4</v>
      </c>
    </row>
    <row r="163" spans="2:15" s="130" customFormat="1">
      <c r="B163" s="86" t="s">
        <v>1106</v>
      </c>
      <c r="C163" s="83" t="s">
        <v>1107</v>
      </c>
      <c r="D163" s="96" t="s">
        <v>945</v>
      </c>
      <c r="E163" s="96" t="s">
        <v>946</v>
      </c>
      <c r="F163" s="83"/>
      <c r="G163" s="96" t="s">
        <v>992</v>
      </c>
      <c r="H163" s="96" t="s">
        <v>173</v>
      </c>
      <c r="I163" s="93">
        <v>924.99999999999989</v>
      </c>
      <c r="J163" s="95">
        <v>34596</v>
      </c>
      <c r="K163" s="83"/>
      <c r="L163" s="93">
        <v>1160.6871499999997</v>
      </c>
      <c r="M163" s="94">
        <v>3.2481091983832938E-6</v>
      </c>
      <c r="N163" s="94">
        <f t="shared" si="4"/>
        <v>1.7392752822408908E-3</v>
      </c>
      <c r="O163" s="94">
        <f>L163/'סכום נכסי הקרן'!$C$42</f>
        <v>2.6793580166966746E-4</v>
      </c>
    </row>
    <row r="164" spans="2:15" s="130" customFormat="1">
      <c r="B164" s="86" t="s">
        <v>1108</v>
      </c>
      <c r="C164" s="83" t="s">
        <v>1109</v>
      </c>
      <c r="D164" s="96" t="s">
        <v>945</v>
      </c>
      <c r="E164" s="96" t="s">
        <v>946</v>
      </c>
      <c r="F164" s="83"/>
      <c r="G164" s="96" t="s">
        <v>948</v>
      </c>
      <c r="H164" s="96" t="s">
        <v>173</v>
      </c>
      <c r="I164" s="93">
        <v>2294.9999999999995</v>
      </c>
      <c r="J164" s="95">
        <v>22261</v>
      </c>
      <c r="K164" s="83"/>
      <c r="L164" s="93">
        <v>1852.9978499999995</v>
      </c>
      <c r="M164" s="94">
        <v>2.2389047912264009E-6</v>
      </c>
      <c r="N164" s="94">
        <f t="shared" si="4"/>
        <v>2.7766942698990971E-3</v>
      </c>
      <c r="O164" s="94">
        <f>L164/'סכום נכסי הקרן'!$C$42</f>
        <v>4.2775046181214307E-4</v>
      </c>
    </row>
    <row r="165" spans="2:15" s="130" customFormat="1">
      <c r="B165" s="86" t="s">
        <v>1110</v>
      </c>
      <c r="C165" s="83" t="s">
        <v>1111</v>
      </c>
      <c r="D165" s="96" t="s">
        <v>945</v>
      </c>
      <c r="E165" s="96" t="s">
        <v>946</v>
      </c>
      <c r="F165" s="83"/>
      <c r="G165" s="96" t="s">
        <v>965</v>
      </c>
      <c r="H165" s="96" t="s">
        <v>173</v>
      </c>
      <c r="I165" s="93">
        <v>1898.9999999999998</v>
      </c>
      <c r="J165" s="95">
        <v>7094</v>
      </c>
      <c r="K165" s="93">
        <v>3.3060799999999997</v>
      </c>
      <c r="L165" s="93">
        <v>491.91759999999994</v>
      </c>
      <c r="M165" s="94">
        <v>7.1403719759522149E-7</v>
      </c>
      <c r="N165" s="94">
        <f t="shared" si="4"/>
        <v>7.3713241555165118E-4</v>
      </c>
      <c r="O165" s="94">
        <f>L165/'סכום נכסי הקרן'!$C$42</f>
        <v>1.135554369766382E-4</v>
      </c>
    </row>
    <row r="166" spans="2:15" s="130" customFormat="1">
      <c r="B166" s="86" t="s">
        <v>1112</v>
      </c>
      <c r="C166" s="83" t="s">
        <v>1113</v>
      </c>
      <c r="D166" s="96" t="s">
        <v>951</v>
      </c>
      <c r="E166" s="96" t="s">
        <v>946</v>
      </c>
      <c r="F166" s="83"/>
      <c r="G166" s="96" t="s">
        <v>1114</v>
      </c>
      <c r="H166" s="96" t="s">
        <v>173</v>
      </c>
      <c r="I166" s="93">
        <v>9591.9999999999982</v>
      </c>
      <c r="J166" s="95">
        <v>11437</v>
      </c>
      <c r="K166" s="83"/>
      <c r="L166" s="93">
        <v>3978.9533499999998</v>
      </c>
      <c r="M166" s="94">
        <v>1.250877434053148E-6</v>
      </c>
      <c r="N166" s="94">
        <f t="shared" si="4"/>
        <v>5.9624121890593761E-3</v>
      </c>
      <c r="O166" s="94">
        <f>L166/'סכום נכסי הקרן'!$C$42</f>
        <v>9.1851112131159467E-4</v>
      </c>
    </row>
    <row r="167" spans="2:15" s="130" customFormat="1">
      <c r="B167" s="86" t="s">
        <v>1115</v>
      </c>
      <c r="C167" s="83" t="s">
        <v>1116</v>
      </c>
      <c r="D167" s="96" t="s">
        <v>945</v>
      </c>
      <c r="E167" s="96" t="s">
        <v>946</v>
      </c>
      <c r="F167" s="83"/>
      <c r="G167" s="96" t="s">
        <v>1011</v>
      </c>
      <c r="H167" s="96" t="s">
        <v>173</v>
      </c>
      <c r="I167" s="93">
        <v>933.99999999999989</v>
      </c>
      <c r="J167" s="95">
        <v>16720</v>
      </c>
      <c r="K167" s="83"/>
      <c r="L167" s="93">
        <v>566.40972999999997</v>
      </c>
      <c r="M167" s="94">
        <v>4.8671182907764451E-6</v>
      </c>
      <c r="N167" s="94">
        <f t="shared" si="4"/>
        <v>8.4875794740187907E-4</v>
      </c>
      <c r="O167" s="94">
        <f>L167/'סכום נכסי הקרן'!$C$42</f>
        <v>1.3075137868205909E-4</v>
      </c>
    </row>
    <row r="168" spans="2:15" s="130" customFormat="1">
      <c r="B168" s="86" t="s">
        <v>1117</v>
      </c>
      <c r="C168" s="83" t="s">
        <v>1118</v>
      </c>
      <c r="D168" s="96" t="s">
        <v>945</v>
      </c>
      <c r="E168" s="96" t="s">
        <v>946</v>
      </c>
      <c r="F168" s="83"/>
      <c r="G168" s="96" t="s">
        <v>1047</v>
      </c>
      <c r="H168" s="96" t="s">
        <v>173</v>
      </c>
      <c r="I168" s="93">
        <v>4682.9999999999991</v>
      </c>
      <c r="J168" s="95">
        <v>3248</v>
      </c>
      <c r="K168" s="83"/>
      <c r="L168" s="93">
        <v>551.68062999999984</v>
      </c>
      <c r="M168" s="94">
        <v>1.2149187287860413E-5</v>
      </c>
      <c r="N168" s="94">
        <f t="shared" si="4"/>
        <v>8.2668657394034412E-4</v>
      </c>
      <c r="O168" s="94">
        <f>L168/'סכום נכסי הקרן'!$C$42</f>
        <v>1.2735127796036785E-4</v>
      </c>
    </row>
    <row r="169" spans="2:15" s="130" customFormat="1">
      <c r="B169" s="86" t="s">
        <v>1119</v>
      </c>
      <c r="C169" s="83" t="s">
        <v>1120</v>
      </c>
      <c r="D169" s="96" t="s">
        <v>951</v>
      </c>
      <c r="E169" s="96" t="s">
        <v>946</v>
      </c>
      <c r="F169" s="83"/>
      <c r="G169" s="96" t="s">
        <v>1121</v>
      </c>
      <c r="H169" s="96" t="s">
        <v>173</v>
      </c>
      <c r="I169" s="93">
        <v>9181.9999999999982</v>
      </c>
      <c r="J169" s="95">
        <v>3660</v>
      </c>
      <c r="K169" s="83"/>
      <c r="L169" s="93">
        <v>1218.8939699999996</v>
      </c>
      <c r="M169" s="94">
        <v>1.7809509678440513E-5</v>
      </c>
      <c r="N169" s="94">
        <f t="shared" si="4"/>
        <v>1.8264974792677508E-3</v>
      </c>
      <c r="O169" s="94">
        <f>L169/'סכום נכסי הקרן'!$C$42</f>
        <v>2.8137240340971601E-4</v>
      </c>
    </row>
    <row r="170" spans="2:15" s="130" customFormat="1">
      <c r="B170" s="86" t="s">
        <v>1122</v>
      </c>
      <c r="C170" s="83" t="s">
        <v>1123</v>
      </c>
      <c r="D170" s="96" t="s">
        <v>30</v>
      </c>
      <c r="E170" s="96" t="s">
        <v>946</v>
      </c>
      <c r="F170" s="83"/>
      <c r="G170" s="96" t="s">
        <v>1011</v>
      </c>
      <c r="H170" s="96" t="s">
        <v>175</v>
      </c>
      <c r="I170" s="93">
        <v>18583.999999999996</v>
      </c>
      <c r="J170" s="95">
        <v>584.4</v>
      </c>
      <c r="K170" s="83"/>
      <c r="L170" s="93">
        <v>457.83480999999995</v>
      </c>
      <c r="M170" s="94">
        <v>5.8991420808852665E-6</v>
      </c>
      <c r="N170" s="94">
        <f t="shared" si="4"/>
        <v>6.8605977793624639E-4</v>
      </c>
      <c r="O170" s="94">
        <f>L170/'סכום נכסי הקרן'!$C$42</f>
        <v>1.0568768410129283E-4</v>
      </c>
    </row>
    <row r="171" spans="2:15" s="130" customFormat="1">
      <c r="B171" s="86" t="s">
        <v>1124</v>
      </c>
      <c r="C171" s="83" t="s">
        <v>1125</v>
      </c>
      <c r="D171" s="96" t="s">
        <v>951</v>
      </c>
      <c r="E171" s="96" t="s">
        <v>946</v>
      </c>
      <c r="F171" s="83"/>
      <c r="G171" s="96" t="s">
        <v>1114</v>
      </c>
      <c r="H171" s="96" t="s">
        <v>173</v>
      </c>
      <c r="I171" s="93">
        <v>1396.9999999999998</v>
      </c>
      <c r="J171" s="95">
        <v>37413</v>
      </c>
      <c r="K171" s="83"/>
      <c r="L171" s="93">
        <v>1895.6864099999998</v>
      </c>
      <c r="M171" s="94">
        <v>3.2081201585904458E-6</v>
      </c>
      <c r="N171" s="94">
        <f t="shared" si="4"/>
        <v>2.8406625470032741E-3</v>
      </c>
      <c r="O171" s="94">
        <f>L171/'סכום נכסי הקרן'!$C$42</f>
        <v>4.3760479124598211E-4</v>
      </c>
    </row>
    <row r="172" spans="2:15" s="130" customFormat="1">
      <c r="B172" s="86" t="s">
        <v>1126</v>
      </c>
      <c r="C172" s="83" t="s">
        <v>1127</v>
      </c>
      <c r="D172" s="96" t="s">
        <v>945</v>
      </c>
      <c r="E172" s="96" t="s">
        <v>946</v>
      </c>
      <c r="F172" s="83"/>
      <c r="G172" s="96" t="s">
        <v>996</v>
      </c>
      <c r="H172" s="96" t="s">
        <v>173</v>
      </c>
      <c r="I172" s="93">
        <v>1650.9999999999998</v>
      </c>
      <c r="J172" s="95">
        <v>8472</v>
      </c>
      <c r="K172" s="93">
        <v>1.19764</v>
      </c>
      <c r="L172" s="93">
        <v>508.51598999999993</v>
      </c>
      <c r="M172" s="94">
        <v>1.289351393039064E-6</v>
      </c>
      <c r="N172" s="94">
        <f t="shared" si="4"/>
        <v>7.6200489686756333E-4</v>
      </c>
      <c r="O172" s="94">
        <f>L172/'סכום נכסי הקרן'!$C$42</f>
        <v>1.173870490790689E-4</v>
      </c>
    </row>
    <row r="173" spans="2:15" s="130" customFormat="1">
      <c r="B173" s="86" t="s">
        <v>1128</v>
      </c>
      <c r="C173" s="83" t="s">
        <v>1129</v>
      </c>
      <c r="D173" s="96" t="s">
        <v>30</v>
      </c>
      <c r="E173" s="96" t="s">
        <v>946</v>
      </c>
      <c r="F173" s="83"/>
      <c r="G173" s="96" t="s">
        <v>1014</v>
      </c>
      <c r="H173" s="96" t="s">
        <v>175</v>
      </c>
      <c r="I173" s="93">
        <v>36170.999999999993</v>
      </c>
      <c r="J173" s="95">
        <v>477.7</v>
      </c>
      <c r="K173" s="83"/>
      <c r="L173" s="93">
        <v>728.40875999999992</v>
      </c>
      <c r="M173" s="94">
        <v>6.4183612549440475E-6</v>
      </c>
      <c r="N173" s="94">
        <f t="shared" si="4"/>
        <v>1.0915114823453825E-3</v>
      </c>
      <c r="O173" s="94">
        <f>L173/'סכום נכסי הקרן'!$C$42</f>
        <v>1.6814762277139747E-4</v>
      </c>
    </row>
    <row r="174" spans="2:15" s="130" customFormat="1">
      <c r="B174" s="86" t="s">
        <v>1130</v>
      </c>
      <c r="C174" s="83" t="s">
        <v>1131</v>
      </c>
      <c r="D174" s="96" t="s">
        <v>945</v>
      </c>
      <c r="E174" s="96" t="s">
        <v>946</v>
      </c>
      <c r="F174" s="83"/>
      <c r="G174" s="96" t="s">
        <v>992</v>
      </c>
      <c r="H174" s="96" t="s">
        <v>173</v>
      </c>
      <c r="I174" s="93">
        <v>843.99999999999989</v>
      </c>
      <c r="J174" s="95">
        <v>31737</v>
      </c>
      <c r="K174" s="83"/>
      <c r="L174" s="93">
        <v>971.52922999999987</v>
      </c>
      <c r="M174" s="94">
        <v>4.8471366163560109E-6</v>
      </c>
      <c r="N174" s="94">
        <f t="shared" si="4"/>
        <v>1.455824487859218E-3</v>
      </c>
      <c r="O174" s="94">
        <f>L174/'סכום נכסי הקרן'!$C$42</f>
        <v>2.2427013436442778E-4</v>
      </c>
    </row>
    <row r="175" spans="2:15" s="130" customFormat="1">
      <c r="B175" s="86" t="s">
        <v>1132</v>
      </c>
      <c r="C175" s="83" t="s">
        <v>1133</v>
      </c>
      <c r="D175" s="96" t="s">
        <v>945</v>
      </c>
      <c r="E175" s="96" t="s">
        <v>946</v>
      </c>
      <c r="F175" s="83"/>
      <c r="G175" s="96" t="s">
        <v>1047</v>
      </c>
      <c r="H175" s="96" t="s">
        <v>173</v>
      </c>
      <c r="I175" s="93">
        <v>2554.9999999999995</v>
      </c>
      <c r="J175" s="95">
        <v>5770</v>
      </c>
      <c r="K175" s="93">
        <v>3.7067899999999994</v>
      </c>
      <c r="L175" s="93">
        <v>538.41181999999981</v>
      </c>
      <c r="M175" s="94">
        <v>4.1565574674597383E-6</v>
      </c>
      <c r="N175" s="94">
        <f t="shared" si="4"/>
        <v>8.0680342691166306E-4</v>
      </c>
      <c r="O175" s="94">
        <f>L175/'סכום נכסי הקרן'!$C$42</f>
        <v>1.2428827407981959E-4</v>
      </c>
    </row>
    <row r="176" spans="2:15" s="130" customFormat="1">
      <c r="B176" s="86" t="s">
        <v>1134</v>
      </c>
      <c r="C176" s="83" t="s">
        <v>1135</v>
      </c>
      <c r="D176" s="96" t="s">
        <v>951</v>
      </c>
      <c r="E176" s="96" t="s">
        <v>946</v>
      </c>
      <c r="F176" s="83"/>
      <c r="G176" s="96" t="s">
        <v>948</v>
      </c>
      <c r="H176" s="96" t="s">
        <v>173</v>
      </c>
      <c r="I176" s="93">
        <v>3162.9999999999995</v>
      </c>
      <c r="J176" s="95">
        <v>5156</v>
      </c>
      <c r="K176" s="83"/>
      <c r="L176" s="93">
        <v>591.50668000000007</v>
      </c>
      <c r="M176" s="94">
        <v>8.3486463202900799E-7</v>
      </c>
      <c r="N176" s="94">
        <f t="shared" ref="N176:N208" si="5">L176/$L$11</f>
        <v>8.8636541535276983E-4</v>
      </c>
      <c r="O176" s="94">
        <f>L176/'סכום נכסי הקרן'!$C$42</f>
        <v>1.3654481872980457E-4</v>
      </c>
    </row>
    <row r="177" spans="2:15" s="130" customFormat="1">
      <c r="B177" s="86" t="s">
        <v>971</v>
      </c>
      <c r="C177" s="83" t="s">
        <v>972</v>
      </c>
      <c r="D177" s="96" t="s">
        <v>945</v>
      </c>
      <c r="E177" s="96" t="s">
        <v>946</v>
      </c>
      <c r="F177" s="83"/>
      <c r="G177" s="96" t="s">
        <v>200</v>
      </c>
      <c r="H177" s="96" t="s">
        <v>173</v>
      </c>
      <c r="I177" s="93">
        <v>84.999999999999986</v>
      </c>
      <c r="J177" s="95">
        <v>5411</v>
      </c>
      <c r="K177" s="83"/>
      <c r="L177" s="93">
        <v>16.681839999999998</v>
      </c>
      <c r="M177" s="94">
        <v>1.6788419577288134E-6</v>
      </c>
      <c r="N177" s="94">
        <f>L177/$L$11</f>
        <v>2.4997530104729239E-5</v>
      </c>
      <c r="O177" s="94">
        <f>L177/'סכום נכסי הקרן'!$C$42</f>
        <v>3.850875900301925E-6</v>
      </c>
    </row>
    <row r="178" spans="2:15" s="130" customFormat="1">
      <c r="B178" s="86" t="s">
        <v>1136</v>
      </c>
      <c r="C178" s="83" t="s">
        <v>1137</v>
      </c>
      <c r="D178" s="96" t="s">
        <v>951</v>
      </c>
      <c r="E178" s="96" t="s">
        <v>946</v>
      </c>
      <c r="F178" s="83"/>
      <c r="G178" s="96" t="s">
        <v>1014</v>
      </c>
      <c r="H178" s="96" t="s">
        <v>173</v>
      </c>
      <c r="I178" s="93">
        <v>2465.9999999999995</v>
      </c>
      <c r="J178" s="95">
        <v>8784</v>
      </c>
      <c r="K178" s="83"/>
      <c r="L178" s="93">
        <v>785.65694999999982</v>
      </c>
      <c r="M178" s="94">
        <v>2.0833465196946177E-6</v>
      </c>
      <c r="N178" s="94">
        <f t="shared" si="5"/>
        <v>1.1772971842203711E-3</v>
      </c>
      <c r="O178" s="94">
        <f>L178/'סכום נכסי הקרן'!$C$42</f>
        <v>1.8136293206622977E-4</v>
      </c>
    </row>
    <row r="179" spans="2:15" s="130" customFormat="1">
      <c r="B179" s="86" t="s">
        <v>973</v>
      </c>
      <c r="C179" s="83" t="s">
        <v>974</v>
      </c>
      <c r="D179" s="96" t="s">
        <v>951</v>
      </c>
      <c r="E179" s="96" t="s">
        <v>946</v>
      </c>
      <c r="F179" s="83"/>
      <c r="G179" s="96" t="s">
        <v>451</v>
      </c>
      <c r="H179" s="96" t="s">
        <v>173</v>
      </c>
      <c r="I179" s="93">
        <v>1700.9999999999998</v>
      </c>
      <c r="J179" s="95">
        <v>7080</v>
      </c>
      <c r="K179" s="83"/>
      <c r="L179" s="93">
        <v>436.8025199999999</v>
      </c>
      <c r="M179" s="94">
        <v>1.2431249471754114E-5</v>
      </c>
      <c r="N179" s="94">
        <f>L179/$L$11</f>
        <v>6.5454315252523674E-4</v>
      </c>
      <c r="O179" s="94">
        <f>L179/'סכום נכסי הקרן'!$C$42</f>
        <v>1.0083253990322107E-4</v>
      </c>
    </row>
    <row r="180" spans="2:15" s="130" customFormat="1">
      <c r="B180" s="86" t="s">
        <v>1138</v>
      </c>
      <c r="C180" s="83" t="s">
        <v>1139</v>
      </c>
      <c r="D180" s="96" t="s">
        <v>1054</v>
      </c>
      <c r="E180" s="96" t="s">
        <v>946</v>
      </c>
      <c r="F180" s="83"/>
      <c r="G180" s="96" t="s">
        <v>1039</v>
      </c>
      <c r="H180" s="96" t="s">
        <v>178</v>
      </c>
      <c r="I180" s="93">
        <v>189255.99999999997</v>
      </c>
      <c r="J180" s="95">
        <v>634</v>
      </c>
      <c r="K180" s="93">
        <v>6.660499999999999</v>
      </c>
      <c r="L180" s="93">
        <v>562.61430000000007</v>
      </c>
      <c r="M180" s="94">
        <v>8.9699463005180345E-6</v>
      </c>
      <c r="N180" s="94">
        <f t="shared" si="5"/>
        <v>8.4307054267401989E-4</v>
      </c>
      <c r="O180" s="94">
        <f>L180/'סכום נכסי הקרן'!$C$42</f>
        <v>1.2987523253041858E-4</v>
      </c>
    </row>
    <row r="181" spans="2:15" s="130" customFormat="1">
      <c r="B181" s="86" t="s">
        <v>1140</v>
      </c>
      <c r="C181" s="83" t="s">
        <v>1141</v>
      </c>
      <c r="D181" s="96" t="s">
        <v>945</v>
      </c>
      <c r="E181" s="96" t="s">
        <v>946</v>
      </c>
      <c r="F181" s="83"/>
      <c r="G181" s="96" t="s">
        <v>965</v>
      </c>
      <c r="H181" s="96" t="s">
        <v>173</v>
      </c>
      <c r="I181" s="93">
        <v>8702.9999999999982</v>
      </c>
      <c r="J181" s="95">
        <v>4407</v>
      </c>
      <c r="K181" s="83"/>
      <c r="L181" s="93">
        <v>1391.1039699999997</v>
      </c>
      <c r="M181" s="94">
        <v>1.4846191453001927E-6</v>
      </c>
      <c r="N181" s="94">
        <f t="shared" si="5"/>
        <v>2.0845520259685597E-3</v>
      </c>
      <c r="O181" s="94">
        <f>L181/'סכום נכסי הקרן'!$C$42</f>
        <v>3.2112577227016515E-4</v>
      </c>
    </row>
    <row r="182" spans="2:15" s="130" customFormat="1">
      <c r="B182" s="86" t="s">
        <v>1142</v>
      </c>
      <c r="C182" s="83" t="s">
        <v>1143</v>
      </c>
      <c r="D182" s="96" t="s">
        <v>945</v>
      </c>
      <c r="E182" s="96" t="s">
        <v>946</v>
      </c>
      <c r="F182" s="83"/>
      <c r="G182" s="96" t="s">
        <v>1001</v>
      </c>
      <c r="H182" s="96" t="s">
        <v>173</v>
      </c>
      <c r="I182" s="93">
        <v>5448.9999999999991</v>
      </c>
      <c r="J182" s="95">
        <v>6779</v>
      </c>
      <c r="K182" s="83"/>
      <c r="L182" s="93">
        <v>1339.7692299999997</v>
      </c>
      <c r="M182" s="94">
        <v>8.6558757014343037E-6</v>
      </c>
      <c r="N182" s="94">
        <f t="shared" si="5"/>
        <v>2.0076275554923744E-3</v>
      </c>
      <c r="O182" s="94">
        <f>L182/'סכום נכסי הקרן'!$C$42</f>
        <v>3.0927553793664648E-4</v>
      </c>
    </row>
    <row r="183" spans="2:15" s="130" customFormat="1">
      <c r="B183" s="86" t="s">
        <v>1144</v>
      </c>
      <c r="C183" s="83" t="s">
        <v>1145</v>
      </c>
      <c r="D183" s="96" t="s">
        <v>30</v>
      </c>
      <c r="E183" s="96" t="s">
        <v>946</v>
      </c>
      <c r="F183" s="83"/>
      <c r="G183" s="96" t="s">
        <v>1146</v>
      </c>
      <c r="H183" s="96" t="s">
        <v>175</v>
      </c>
      <c r="I183" s="93">
        <v>2130.9999999999995</v>
      </c>
      <c r="J183" s="95">
        <v>5148</v>
      </c>
      <c r="K183" s="83"/>
      <c r="L183" s="93">
        <v>462.46767999999992</v>
      </c>
      <c r="M183" s="94">
        <v>9.0584561217120846E-6</v>
      </c>
      <c r="N183" s="94">
        <f t="shared" si="5"/>
        <v>6.9300207610577063E-4</v>
      </c>
      <c r="O183" s="94">
        <f>L183/'סכום נכסי הקרן'!$C$42</f>
        <v>1.0675714690828725E-4</v>
      </c>
    </row>
    <row r="184" spans="2:15" s="130" customFormat="1">
      <c r="B184" s="86" t="s">
        <v>1147</v>
      </c>
      <c r="C184" s="83" t="s">
        <v>1148</v>
      </c>
      <c r="D184" s="96" t="s">
        <v>945</v>
      </c>
      <c r="E184" s="96" t="s">
        <v>946</v>
      </c>
      <c r="F184" s="83"/>
      <c r="G184" s="96" t="s">
        <v>992</v>
      </c>
      <c r="H184" s="96" t="s">
        <v>173</v>
      </c>
      <c r="I184" s="93">
        <v>1422.9999999999998</v>
      </c>
      <c r="J184" s="95">
        <v>20666</v>
      </c>
      <c r="K184" s="83"/>
      <c r="L184" s="93">
        <v>1066.6179299999999</v>
      </c>
      <c r="M184" s="94">
        <v>4.9884316062539431E-6</v>
      </c>
      <c r="N184" s="94">
        <f t="shared" si="5"/>
        <v>1.5983137241107088E-3</v>
      </c>
      <c r="O184" s="94">
        <f>L184/'סכום נכסי הקרן'!$C$42</f>
        <v>2.4622063761952674E-4</v>
      </c>
    </row>
    <row r="185" spans="2:15" s="130" customFormat="1">
      <c r="B185" s="86" t="s">
        <v>1149</v>
      </c>
      <c r="C185" s="83" t="s">
        <v>1150</v>
      </c>
      <c r="D185" s="96" t="s">
        <v>133</v>
      </c>
      <c r="E185" s="96" t="s">
        <v>946</v>
      </c>
      <c r="F185" s="83"/>
      <c r="G185" s="96" t="s">
        <v>1039</v>
      </c>
      <c r="H185" s="96" t="s">
        <v>176</v>
      </c>
      <c r="I185" s="93">
        <v>15703.999999999998</v>
      </c>
      <c r="J185" s="95">
        <v>2636.5</v>
      </c>
      <c r="K185" s="83"/>
      <c r="L185" s="93">
        <v>1961.9093999999998</v>
      </c>
      <c r="M185" s="94">
        <v>3.4490484944933186E-6</v>
      </c>
      <c r="N185" s="94">
        <f t="shared" si="5"/>
        <v>2.9398968752398585E-3</v>
      </c>
      <c r="O185" s="94">
        <f>L185/'סכום נכסי הקרן'!$C$42</f>
        <v>4.5289186486837242E-4</v>
      </c>
    </row>
    <row r="186" spans="2:15" s="130" customFormat="1">
      <c r="B186" s="86" t="s">
        <v>977</v>
      </c>
      <c r="C186" s="83" t="s">
        <v>978</v>
      </c>
      <c r="D186" s="96" t="s">
        <v>951</v>
      </c>
      <c r="E186" s="96" t="s">
        <v>946</v>
      </c>
      <c r="F186" s="83"/>
      <c r="G186" s="96" t="s">
        <v>202</v>
      </c>
      <c r="H186" s="96" t="s">
        <v>173</v>
      </c>
      <c r="I186" s="93">
        <v>14175.999999999998</v>
      </c>
      <c r="J186" s="95">
        <v>1321</v>
      </c>
      <c r="K186" s="83"/>
      <c r="L186" s="93">
        <v>679.21001999999987</v>
      </c>
      <c r="M186" s="94">
        <v>2.8467969969263784E-4</v>
      </c>
      <c r="N186" s="94">
        <f>L186/$L$11</f>
        <v>1.0177877813468867E-3</v>
      </c>
      <c r="O186" s="94">
        <f>L186/'סכום נכסי הקרן'!$C$42</f>
        <v>1.567904677938158E-4</v>
      </c>
    </row>
    <row r="187" spans="2:15" s="130" customFormat="1">
      <c r="B187" s="86" t="s">
        <v>1151</v>
      </c>
      <c r="C187" s="83" t="s">
        <v>1152</v>
      </c>
      <c r="D187" s="96" t="s">
        <v>945</v>
      </c>
      <c r="E187" s="96" t="s">
        <v>946</v>
      </c>
      <c r="F187" s="83"/>
      <c r="G187" s="96" t="s">
        <v>1011</v>
      </c>
      <c r="H187" s="96" t="s">
        <v>173</v>
      </c>
      <c r="I187" s="93">
        <v>860.99999999999989</v>
      </c>
      <c r="J187" s="95">
        <v>19539</v>
      </c>
      <c r="K187" s="83"/>
      <c r="L187" s="93">
        <v>610.17306999999983</v>
      </c>
      <c r="M187" s="94">
        <v>3.4234592445328027E-6</v>
      </c>
      <c r="N187" s="94">
        <f t="shared" si="5"/>
        <v>9.1433676899071439E-4</v>
      </c>
      <c r="O187" s="94">
        <f>L187/'סכום נכסי הקרן'!$C$42</f>
        <v>1.4085381290530535E-4</v>
      </c>
    </row>
    <row r="188" spans="2:15" s="130" customFormat="1">
      <c r="B188" s="86" t="s">
        <v>1153</v>
      </c>
      <c r="C188" s="83" t="s">
        <v>1154</v>
      </c>
      <c r="D188" s="96" t="s">
        <v>133</v>
      </c>
      <c r="E188" s="96" t="s">
        <v>946</v>
      </c>
      <c r="F188" s="83"/>
      <c r="G188" s="96" t="s">
        <v>1001</v>
      </c>
      <c r="H188" s="96" t="s">
        <v>176</v>
      </c>
      <c r="I188" s="93">
        <v>26869.999999999996</v>
      </c>
      <c r="J188" s="95">
        <v>637.79999999999995</v>
      </c>
      <c r="K188" s="83"/>
      <c r="L188" s="93">
        <v>812.0692499999999</v>
      </c>
      <c r="M188" s="94">
        <v>2.6512014577025886E-5</v>
      </c>
      <c r="N188" s="94">
        <f t="shared" si="5"/>
        <v>1.2168756878138079E-3</v>
      </c>
      <c r="O188" s="94">
        <f>L188/'סכום נכסי הקרן'!$C$42</f>
        <v>1.8746001065837216E-4</v>
      </c>
    </row>
    <row r="189" spans="2:15" s="130" customFormat="1">
      <c r="B189" s="86" t="s">
        <v>1155</v>
      </c>
      <c r="C189" s="83" t="s">
        <v>1156</v>
      </c>
      <c r="D189" s="96" t="s">
        <v>30</v>
      </c>
      <c r="E189" s="96" t="s">
        <v>946</v>
      </c>
      <c r="F189" s="83"/>
      <c r="G189" s="96" t="s">
        <v>992</v>
      </c>
      <c r="H189" s="96" t="s">
        <v>175</v>
      </c>
      <c r="I189" s="93">
        <v>2105.9999999999995</v>
      </c>
      <c r="J189" s="95">
        <v>11010</v>
      </c>
      <c r="K189" s="83"/>
      <c r="L189" s="93">
        <v>977.47369999999978</v>
      </c>
      <c r="M189" s="94">
        <v>2.4776470588235291E-6</v>
      </c>
      <c r="N189" s="94">
        <f t="shared" si="5"/>
        <v>1.4647322023428515E-3</v>
      </c>
      <c r="O189" s="94">
        <f>L189/'סכום נכסי הקרן'!$C$42</f>
        <v>2.2564237005683746E-4</v>
      </c>
    </row>
    <row r="190" spans="2:15" s="130" customFormat="1">
      <c r="B190" s="86" t="s">
        <v>1157</v>
      </c>
      <c r="C190" s="83" t="s">
        <v>1158</v>
      </c>
      <c r="D190" s="96" t="s">
        <v>945</v>
      </c>
      <c r="E190" s="96" t="s">
        <v>946</v>
      </c>
      <c r="F190" s="83"/>
      <c r="G190" s="96" t="s">
        <v>1001</v>
      </c>
      <c r="H190" s="96" t="s">
        <v>173</v>
      </c>
      <c r="I190" s="93">
        <v>1907.9999999999998</v>
      </c>
      <c r="J190" s="95">
        <v>17675</v>
      </c>
      <c r="K190" s="83"/>
      <c r="L190" s="93">
        <v>1223.1658499999999</v>
      </c>
      <c r="M190" s="94">
        <v>6.1705700206031382E-6</v>
      </c>
      <c r="N190" s="94">
        <f t="shared" si="5"/>
        <v>1.8328988384046204E-3</v>
      </c>
      <c r="O190" s="94">
        <f>L190/'סכום נכסי הקרן'!$C$42</f>
        <v>2.8235853442050277E-4</v>
      </c>
    </row>
    <row r="191" spans="2:15" s="130" customFormat="1">
      <c r="B191" s="86" t="s">
        <v>1159</v>
      </c>
      <c r="C191" s="83" t="s">
        <v>1160</v>
      </c>
      <c r="D191" s="96" t="s">
        <v>945</v>
      </c>
      <c r="E191" s="96" t="s">
        <v>946</v>
      </c>
      <c r="F191" s="83"/>
      <c r="G191" s="96" t="s">
        <v>1001</v>
      </c>
      <c r="H191" s="96" t="s">
        <v>173</v>
      </c>
      <c r="I191" s="93">
        <v>1198.9999999999998</v>
      </c>
      <c r="J191" s="95">
        <v>9753</v>
      </c>
      <c r="K191" s="93">
        <v>3.5333899999999994</v>
      </c>
      <c r="L191" s="93">
        <v>427.66921999999994</v>
      </c>
      <c r="M191" s="94">
        <v>1.3850591829204342E-5</v>
      </c>
      <c r="N191" s="94">
        <f t="shared" si="5"/>
        <v>6.4085701588170567E-4</v>
      </c>
      <c r="O191" s="94">
        <f>L191/'סכום נכסי הקרן'!$C$42</f>
        <v>9.8724187056039507E-5</v>
      </c>
    </row>
    <row r="192" spans="2:15" s="130" customFormat="1">
      <c r="B192" s="86" t="s">
        <v>1161</v>
      </c>
      <c r="C192" s="83" t="s">
        <v>1162</v>
      </c>
      <c r="D192" s="96" t="s">
        <v>30</v>
      </c>
      <c r="E192" s="96" t="s">
        <v>946</v>
      </c>
      <c r="F192" s="83"/>
      <c r="G192" s="96" t="s">
        <v>1026</v>
      </c>
      <c r="H192" s="96" t="s">
        <v>175</v>
      </c>
      <c r="I192" s="93">
        <v>5265.9999999999991</v>
      </c>
      <c r="J192" s="95">
        <v>3697</v>
      </c>
      <c r="K192" s="83"/>
      <c r="L192" s="93">
        <v>820.70994999999982</v>
      </c>
      <c r="M192" s="94">
        <v>6.5179903173285806E-6</v>
      </c>
      <c r="N192" s="94">
        <f t="shared" si="5"/>
        <v>1.2298236694738606E-3</v>
      </c>
      <c r="O192" s="94">
        <f>L192/'סכום נכסי הקרן'!$C$42</f>
        <v>1.8945465054172667E-4</v>
      </c>
    </row>
    <row r="193" spans="2:15" s="130" customFormat="1">
      <c r="B193" s="86" t="s">
        <v>1163</v>
      </c>
      <c r="C193" s="83" t="s">
        <v>1164</v>
      </c>
      <c r="D193" s="96" t="s">
        <v>945</v>
      </c>
      <c r="E193" s="96" t="s">
        <v>946</v>
      </c>
      <c r="F193" s="83"/>
      <c r="G193" s="96" t="s">
        <v>1075</v>
      </c>
      <c r="H193" s="96" t="s">
        <v>173</v>
      </c>
      <c r="I193" s="93">
        <v>3512.9999999999995</v>
      </c>
      <c r="J193" s="95">
        <v>6245</v>
      </c>
      <c r="K193" s="83"/>
      <c r="L193" s="93">
        <v>795.71609999999987</v>
      </c>
      <c r="M193" s="94">
        <v>6.1306847332634696E-6</v>
      </c>
      <c r="N193" s="94">
        <f t="shared" si="5"/>
        <v>1.1923706955927968E-3</v>
      </c>
      <c r="O193" s="94">
        <f>L193/'סכום נכסי הקרן'!$C$42</f>
        <v>1.8368501034491619E-4</v>
      </c>
    </row>
    <row r="194" spans="2:15" s="130" customFormat="1">
      <c r="B194" s="86" t="s">
        <v>1165</v>
      </c>
      <c r="C194" s="83" t="s">
        <v>1166</v>
      </c>
      <c r="D194" s="96" t="s">
        <v>30</v>
      </c>
      <c r="E194" s="96" t="s">
        <v>946</v>
      </c>
      <c r="F194" s="83"/>
      <c r="G194" s="96" t="s">
        <v>992</v>
      </c>
      <c r="H194" s="96" t="s">
        <v>175</v>
      </c>
      <c r="I194" s="93">
        <v>2273.9999999999995</v>
      </c>
      <c r="J194" s="95">
        <v>12235</v>
      </c>
      <c r="K194" s="83"/>
      <c r="L194" s="93">
        <v>1172.8806699999998</v>
      </c>
      <c r="M194" s="94">
        <v>1.0671784668126666E-5</v>
      </c>
      <c r="N194" s="94">
        <f t="shared" si="5"/>
        <v>1.7575471205562455E-3</v>
      </c>
      <c r="O194" s="94">
        <f>L194/'סכום נכסי הקרן'!$C$42</f>
        <v>2.7075058303118691E-4</v>
      </c>
    </row>
    <row r="195" spans="2:15" s="130" customFormat="1">
      <c r="B195" s="86" t="s">
        <v>1167</v>
      </c>
      <c r="C195" s="83" t="s">
        <v>1168</v>
      </c>
      <c r="D195" s="96" t="s">
        <v>30</v>
      </c>
      <c r="E195" s="96" t="s">
        <v>946</v>
      </c>
      <c r="F195" s="83"/>
      <c r="G195" s="96" t="s">
        <v>1039</v>
      </c>
      <c r="H195" s="96" t="s">
        <v>175</v>
      </c>
      <c r="I195" s="93">
        <v>5990.9999999999991</v>
      </c>
      <c r="J195" s="95">
        <v>5584</v>
      </c>
      <c r="K195" s="93">
        <v>16.163619999999998</v>
      </c>
      <c r="L195" s="93">
        <v>1426.4396499999996</v>
      </c>
      <c r="M195" s="94">
        <v>2.2470301763359121E-6</v>
      </c>
      <c r="N195" s="94">
        <f t="shared" si="5"/>
        <v>2.1375021036920648E-3</v>
      </c>
      <c r="O195" s="94">
        <f>L195/'סכום נכסי הקרן'!$C$42</f>
        <v>3.2928274527390934E-4</v>
      </c>
    </row>
    <row r="196" spans="2:15" s="130" customFormat="1">
      <c r="B196" s="86" t="s">
        <v>1169</v>
      </c>
      <c r="C196" s="83" t="s">
        <v>1170</v>
      </c>
      <c r="D196" s="96" t="s">
        <v>951</v>
      </c>
      <c r="E196" s="96" t="s">
        <v>946</v>
      </c>
      <c r="F196" s="83"/>
      <c r="G196" s="96" t="s">
        <v>1004</v>
      </c>
      <c r="H196" s="96" t="s">
        <v>173</v>
      </c>
      <c r="I196" s="93">
        <v>2781.9999999999995</v>
      </c>
      <c r="J196" s="95">
        <v>5107</v>
      </c>
      <c r="K196" s="83"/>
      <c r="L196" s="93">
        <v>515.31233999999995</v>
      </c>
      <c r="M196" s="94">
        <v>2.2301087089015692E-5</v>
      </c>
      <c r="N196" s="94">
        <f t="shared" si="5"/>
        <v>7.7218914295356332E-4</v>
      </c>
      <c r="O196" s="94">
        <f>L196/'סכום נכסי הקרן'!$C$42</f>
        <v>1.1895593479101776E-4</v>
      </c>
    </row>
    <row r="197" spans="2:15" s="130" customFormat="1">
      <c r="B197" s="86" t="s">
        <v>1171</v>
      </c>
      <c r="C197" s="83" t="s">
        <v>1172</v>
      </c>
      <c r="D197" s="96" t="s">
        <v>945</v>
      </c>
      <c r="E197" s="96" t="s">
        <v>946</v>
      </c>
      <c r="F197" s="83"/>
      <c r="G197" s="96" t="s">
        <v>1075</v>
      </c>
      <c r="H197" s="96" t="s">
        <v>173</v>
      </c>
      <c r="I197" s="93">
        <v>870.99999999999989</v>
      </c>
      <c r="J197" s="95">
        <v>8906</v>
      </c>
      <c r="K197" s="83"/>
      <c r="L197" s="93">
        <v>281.3509699999999</v>
      </c>
      <c r="M197" s="94">
        <v>3.1951111849536804E-6</v>
      </c>
      <c r="N197" s="94">
        <f t="shared" si="5"/>
        <v>4.2160093506290504E-4</v>
      </c>
      <c r="O197" s="94">
        <f>L197/'סכום נכסי הקרן'!$C$42</f>
        <v>6.4947731778962621E-5</v>
      </c>
    </row>
    <row r="198" spans="2:15" s="130" customFormat="1">
      <c r="B198" s="86" t="s">
        <v>1173</v>
      </c>
      <c r="C198" s="83" t="s">
        <v>1174</v>
      </c>
      <c r="D198" s="96" t="s">
        <v>945</v>
      </c>
      <c r="E198" s="96" t="s">
        <v>946</v>
      </c>
      <c r="F198" s="83"/>
      <c r="G198" s="96" t="s">
        <v>1026</v>
      </c>
      <c r="H198" s="96" t="s">
        <v>173</v>
      </c>
      <c r="I198" s="93">
        <v>5230.9999999999991</v>
      </c>
      <c r="J198" s="95">
        <v>5281</v>
      </c>
      <c r="K198" s="93">
        <v>7.0199499999999988</v>
      </c>
      <c r="L198" s="93">
        <v>1008.9754799999998</v>
      </c>
      <c r="M198" s="94">
        <v>3.2110837038204276E-6</v>
      </c>
      <c r="N198" s="94">
        <f t="shared" si="5"/>
        <v>1.5119372285211723E-3</v>
      </c>
      <c r="O198" s="94">
        <f>L198/'סכום נכסי הקרן'!$C$42</f>
        <v>2.3291431640200163E-4</v>
      </c>
    </row>
    <row r="199" spans="2:15" s="130" customFormat="1">
      <c r="B199" s="86" t="s">
        <v>1175</v>
      </c>
      <c r="C199" s="83" t="s">
        <v>1176</v>
      </c>
      <c r="D199" s="96" t="s">
        <v>951</v>
      </c>
      <c r="E199" s="96" t="s">
        <v>946</v>
      </c>
      <c r="F199" s="83"/>
      <c r="G199" s="96" t="s">
        <v>948</v>
      </c>
      <c r="H199" s="96" t="s">
        <v>173</v>
      </c>
      <c r="I199" s="93">
        <v>671.99999999999989</v>
      </c>
      <c r="J199" s="95">
        <v>7325</v>
      </c>
      <c r="K199" s="83"/>
      <c r="L199" s="93">
        <v>178.53543999999997</v>
      </c>
      <c r="M199" s="94">
        <v>2.2997708134648701E-5</v>
      </c>
      <c r="N199" s="94">
        <f t="shared" si="5"/>
        <v>2.6753313999900976E-4</v>
      </c>
      <c r="O199" s="94">
        <f>L199/'סכום נכסי הקרן'!$C$42</f>
        <v>4.1213548580120674E-5</v>
      </c>
    </row>
    <row r="200" spans="2:15" s="130" customFormat="1">
      <c r="B200" s="86" t="s">
        <v>1177</v>
      </c>
      <c r="C200" s="83" t="s">
        <v>1178</v>
      </c>
      <c r="D200" s="96" t="s">
        <v>30</v>
      </c>
      <c r="E200" s="96" t="s">
        <v>946</v>
      </c>
      <c r="F200" s="83"/>
      <c r="G200" s="96" t="s">
        <v>992</v>
      </c>
      <c r="H200" s="96" t="s">
        <v>175</v>
      </c>
      <c r="I200" s="93">
        <v>8216.9999999999982</v>
      </c>
      <c r="J200" s="95">
        <v>8202</v>
      </c>
      <c r="K200" s="83"/>
      <c r="L200" s="93">
        <v>2841.1387799999993</v>
      </c>
      <c r="M200" s="94">
        <v>1.3765912713250772E-5</v>
      </c>
      <c r="N200" s="94">
        <f t="shared" si="5"/>
        <v>4.257411183943959E-3</v>
      </c>
      <c r="O200" s="94">
        <f>L200/'סכום נכסי הקרן'!$C$42</f>
        <v>6.5585528079128031E-4</v>
      </c>
    </row>
    <row r="201" spans="2:15" s="130" customFormat="1">
      <c r="B201" s="86" t="s">
        <v>1179</v>
      </c>
      <c r="C201" s="83" t="s">
        <v>1180</v>
      </c>
      <c r="D201" s="96" t="s">
        <v>945</v>
      </c>
      <c r="E201" s="96" t="s">
        <v>946</v>
      </c>
      <c r="F201" s="83"/>
      <c r="G201" s="96" t="s">
        <v>948</v>
      </c>
      <c r="H201" s="96" t="s">
        <v>173</v>
      </c>
      <c r="I201" s="93">
        <v>3365.9999999999995</v>
      </c>
      <c r="J201" s="95">
        <v>15009</v>
      </c>
      <c r="K201" s="83"/>
      <c r="L201" s="93">
        <v>1832.3710699999997</v>
      </c>
      <c r="M201" s="94">
        <v>1.8945679562757533E-6</v>
      </c>
      <c r="N201" s="94">
        <f t="shared" si="5"/>
        <v>2.7457852961879463E-3</v>
      </c>
      <c r="O201" s="94">
        <f>L201/'סכום נכסי הקרן'!$C$42</f>
        <v>4.2298892651370903E-4</v>
      </c>
    </row>
    <row r="202" spans="2:15" s="130" customFormat="1">
      <c r="B202" s="86" t="s">
        <v>1181</v>
      </c>
      <c r="C202" s="83" t="s">
        <v>1182</v>
      </c>
      <c r="D202" s="96" t="s">
        <v>30</v>
      </c>
      <c r="E202" s="96" t="s">
        <v>946</v>
      </c>
      <c r="F202" s="83"/>
      <c r="G202" s="96" t="s">
        <v>1017</v>
      </c>
      <c r="H202" s="96" t="s">
        <v>175</v>
      </c>
      <c r="I202" s="93">
        <v>387.99999999999994</v>
      </c>
      <c r="J202" s="95">
        <v>15100</v>
      </c>
      <c r="K202" s="83"/>
      <c r="L202" s="93">
        <v>246.98356999999996</v>
      </c>
      <c r="M202" s="94">
        <v>1.8816185964439491E-6</v>
      </c>
      <c r="N202" s="94">
        <f t="shared" si="5"/>
        <v>3.7010181289644917E-4</v>
      </c>
      <c r="O202" s="94">
        <f>L202/'סכום נכסי הקרן'!$C$42</f>
        <v>5.7014278849547382E-5</v>
      </c>
    </row>
    <row r="203" spans="2:15" s="130" customFormat="1">
      <c r="B203" s="86" t="s">
        <v>1183</v>
      </c>
      <c r="C203" s="83" t="s">
        <v>1184</v>
      </c>
      <c r="D203" s="96" t="s">
        <v>30</v>
      </c>
      <c r="E203" s="96" t="s">
        <v>946</v>
      </c>
      <c r="F203" s="83"/>
      <c r="G203" s="96" t="s">
        <v>1001</v>
      </c>
      <c r="H203" s="96" t="s">
        <v>175</v>
      </c>
      <c r="I203" s="93">
        <v>6548.9999999999991</v>
      </c>
      <c r="J203" s="95">
        <v>4210</v>
      </c>
      <c r="K203" s="83"/>
      <c r="L203" s="93">
        <v>1162.2952999999998</v>
      </c>
      <c r="M203" s="94">
        <v>1.2640955289170836E-5</v>
      </c>
      <c r="N203" s="94">
        <f t="shared" si="5"/>
        <v>1.7416850750477946E-3</v>
      </c>
      <c r="O203" s="94">
        <f>L203/'סכום נכסי הקרן'!$C$42</f>
        <v>2.6830703086735014E-4</v>
      </c>
    </row>
    <row r="204" spans="2:15" s="130" customFormat="1">
      <c r="B204" s="86" t="s">
        <v>1185</v>
      </c>
      <c r="C204" s="83" t="s">
        <v>1186</v>
      </c>
      <c r="D204" s="96" t="s">
        <v>945</v>
      </c>
      <c r="E204" s="96" t="s">
        <v>946</v>
      </c>
      <c r="F204" s="83"/>
      <c r="G204" s="96" t="s">
        <v>1044</v>
      </c>
      <c r="H204" s="96" t="s">
        <v>173</v>
      </c>
      <c r="I204" s="93">
        <v>5779.9999999999991</v>
      </c>
      <c r="J204" s="95">
        <v>9391</v>
      </c>
      <c r="K204" s="83"/>
      <c r="L204" s="93">
        <v>1968.7348799999997</v>
      </c>
      <c r="M204" s="94">
        <v>1.9735485924075079E-6</v>
      </c>
      <c r="N204" s="94">
        <f t="shared" si="5"/>
        <v>2.9501247722691568E-3</v>
      </c>
      <c r="O204" s="94">
        <f>L204/'סכום נכסי הקרן'!$C$42</f>
        <v>4.5446747501929057E-4</v>
      </c>
    </row>
    <row r="205" spans="2:15" s="130" customFormat="1">
      <c r="B205" s="86" t="s">
        <v>1187</v>
      </c>
      <c r="C205" s="83" t="s">
        <v>1188</v>
      </c>
      <c r="D205" s="96" t="s">
        <v>945</v>
      </c>
      <c r="E205" s="96" t="s">
        <v>946</v>
      </c>
      <c r="F205" s="83"/>
      <c r="G205" s="96" t="s">
        <v>1026</v>
      </c>
      <c r="H205" s="96" t="s">
        <v>173</v>
      </c>
      <c r="I205" s="93">
        <v>9369.9999999999982</v>
      </c>
      <c r="J205" s="95">
        <v>5256</v>
      </c>
      <c r="K205" s="83"/>
      <c r="L205" s="93">
        <v>1786.2510699999996</v>
      </c>
      <c r="M205" s="94">
        <v>1.94554259867396E-6</v>
      </c>
      <c r="N205" s="94">
        <f t="shared" si="5"/>
        <v>2.6766750488513144E-3</v>
      </c>
      <c r="O205" s="94">
        <f>L205/'סכום נכסי הקרן'!$C$42</f>
        <v>4.1234247525162251E-4</v>
      </c>
    </row>
    <row r="206" spans="2:15" s="130" customFormat="1">
      <c r="B206" s="86" t="s">
        <v>1189</v>
      </c>
      <c r="C206" s="83" t="s">
        <v>1190</v>
      </c>
      <c r="D206" s="96" t="s">
        <v>145</v>
      </c>
      <c r="E206" s="96" t="s">
        <v>946</v>
      </c>
      <c r="F206" s="83"/>
      <c r="G206" s="96" t="s">
        <v>1039</v>
      </c>
      <c r="H206" s="96" t="s">
        <v>177</v>
      </c>
      <c r="I206" s="93">
        <v>10408.999999999998</v>
      </c>
      <c r="J206" s="95">
        <v>3858</v>
      </c>
      <c r="K206" s="83"/>
      <c r="L206" s="93">
        <v>1050.7721799999999</v>
      </c>
      <c r="M206" s="94">
        <v>1.1118926215652715E-5</v>
      </c>
      <c r="N206" s="94">
        <f t="shared" si="5"/>
        <v>1.5745690644894074E-3</v>
      </c>
      <c r="O206" s="94">
        <f>L206/'סכום נכסי הקרן'!$C$42</f>
        <v>2.4256276673734534E-4</v>
      </c>
    </row>
    <row r="207" spans="2:15" s="130" customFormat="1">
      <c r="B207" s="86" t="s">
        <v>1191</v>
      </c>
      <c r="C207" s="83" t="s">
        <v>1192</v>
      </c>
      <c r="D207" s="96" t="s">
        <v>133</v>
      </c>
      <c r="E207" s="96" t="s">
        <v>946</v>
      </c>
      <c r="F207" s="83"/>
      <c r="G207" s="96" t="s">
        <v>1146</v>
      </c>
      <c r="H207" s="96" t="s">
        <v>176</v>
      </c>
      <c r="I207" s="93">
        <v>7232.9999999999991</v>
      </c>
      <c r="J207" s="95">
        <v>1124.5</v>
      </c>
      <c r="K207" s="83"/>
      <c r="L207" s="93">
        <v>385.40631999999994</v>
      </c>
      <c r="M207" s="94">
        <v>5.7324282979023764E-6</v>
      </c>
      <c r="N207" s="94">
        <f t="shared" si="5"/>
        <v>5.775265850021887E-4</v>
      </c>
      <c r="O207" s="94">
        <f>L207/'סכום נכסי הקרן'!$C$42</f>
        <v>8.8968117996099456E-5</v>
      </c>
    </row>
    <row r="208" spans="2:15" s="130" customFormat="1">
      <c r="B208" s="86" t="s">
        <v>1193</v>
      </c>
      <c r="C208" s="83" t="s">
        <v>1194</v>
      </c>
      <c r="D208" s="96" t="s">
        <v>30</v>
      </c>
      <c r="E208" s="96" t="s">
        <v>946</v>
      </c>
      <c r="F208" s="83"/>
      <c r="G208" s="96" t="s">
        <v>1004</v>
      </c>
      <c r="H208" s="96" t="s">
        <v>175</v>
      </c>
      <c r="I208" s="93">
        <v>5825.9999999999991</v>
      </c>
      <c r="J208" s="95">
        <v>3382</v>
      </c>
      <c r="K208" s="83"/>
      <c r="L208" s="93">
        <v>830.62208999999984</v>
      </c>
      <c r="M208" s="94">
        <v>2.3258509797096325E-5</v>
      </c>
      <c r="N208" s="94">
        <f t="shared" si="5"/>
        <v>1.2446768881866821E-3</v>
      </c>
      <c r="O208" s="94">
        <f>L208/'סכום נכסי הקרן'!$C$42</f>
        <v>1.9174279267990921E-4</v>
      </c>
    </row>
    <row r="209" spans="2:4" s="130" customFormat="1">
      <c r="B209" s="144"/>
      <c r="C209" s="144"/>
      <c r="D209" s="144"/>
    </row>
    <row r="210" spans="2:4" s="130" customFormat="1">
      <c r="B210" s="144"/>
      <c r="C210" s="144"/>
      <c r="D210" s="144"/>
    </row>
    <row r="211" spans="2:4" s="130" customFormat="1">
      <c r="B211" s="144"/>
      <c r="C211" s="144"/>
      <c r="D211" s="144"/>
    </row>
    <row r="212" spans="2:4" s="130" customFormat="1">
      <c r="B212" s="145" t="s">
        <v>265</v>
      </c>
      <c r="C212" s="144"/>
      <c r="D212" s="144"/>
    </row>
    <row r="213" spans="2:4" s="130" customFormat="1">
      <c r="B213" s="145" t="s">
        <v>122</v>
      </c>
      <c r="C213" s="144"/>
      <c r="D213" s="144"/>
    </row>
    <row r="214" spans="2:4" s="130" customFormat="1">
      <c r="B214" s="145" t="s">
        <v>248</v>
      </c>
      <c r="C214" s="144"/>
      <c r="D214" s="144"/>
    </row>
    <row r="215" spans="2:4" s="130" customFormat="1">
      <c r="B215" s="145" t="s">
        <v>256</v>
      </c>
      <c r="C215" s="144"/>
      <c r="D215" s="144"/>
    </row>
    <row r="216" spans="2:4" s="130" customFormat="1">
      <c r="B216" s="145" t="s">
        <v>262</v>
      </c>
      <c r="C216" s="144"/>
      <c r="D216" s="144"/>
    </row>
    <row r="217" spans="2:4" s="130" customFormat="1">
      <c r="B217" s="144"/>
      <c r="C217" s="144"/>
      <c r="D217" s="144"/>
    </row>
    <row r="218" spans="2:4" s="130" customFormat="1">
      <c r="B218" s="144"/>
      <c r="C218" s="144"/>
      <c r="D218" s="144"/>
    </row>
    <row r="219" spans="2:4" s="130" customFormat="1">
      <c r="B219" s="144"/>
      <c r="C219" s="144"/>
      <c r="D219" s="144"/>
    </row>
    <row r="220" spans="2:4" s="130" customFormat="1">
      <c r="B220" s="144"/>
      <c r="C220" s="144"/>
      <c r="D220" s="144"/>
    </row>
    <row r="221" spans="2:4" s="130" customFormat="1">
      <c r="B221" s="144"/>
      <c r="C221" s="144"/>
      <c r="D221" s="144"/>
    </row>
    <row r="222" spans="2:4" s="130" customFormat="1">
      <c r="B222" s="144"/>
      <c r="C222" s="144"/>
      <c r="D222" s="144"/>
    </row>
    <row r="223" spans="2:4" s="130" customFormat="1">
      <c r="B223" s="144"/>
      <c r="C223" s="144"/>
      <c r="D223" s="144"/>
    </row>
    <row r="224" spans="2:4" s="130" customFormat="1">
      <c r="B224" s="144"/>
      <c r="C224" s="144"/>
      <c r="D224" s="144"/>
    </row>
    <row r="225" spans="2:4" s="130" customFormat="1">
      <c r="B225" s="144"/>
      <c r="C225" s="144"/>
      <c r="D225" s="144"/>
    </row>
    <row r="226" spans="2:4" s="130" customFormat="1">
      <c r="B226" s="144"/>
      <c r="C226" s="144"/>
      <c r="D226" s="144"/>
    </row>
    <row r="227" spans="2:4" s="130" customFormat="1">
      <c r="B227" s="144"/>
      <c r="C227" s="144"/>
      <c r="D227" s="144"/>
    </row>
    <row r="228" spans="2:4" s="130" customFormat="1">
      <c r="B228" s="144"/>
      <c r="C228" s="144"/>
      <c r="D228" s="144"/>
    </row>
    <row r="229" spans="2:4" s="130" customFormat="1">
      <c r="B229" s="144"/>
      <c r="C229" s="144"/>
      <c r="D229" s="144"/>
    </row>
    <row r="230" spans="2:4" s="130" customFormat="1">
      <c r="B230" s="144"/>
      <c r="C230" s="144"/>
      <c r="D230" s="144"/>
    </row>
    <row r="231" spans="2:4" s="130" customFormat="1">
      <c r="B231" s="144"/>
      <c r="C231" s="144"/>
      <c r="D231" s="144"/>
    </row>
    <row r="232" spans="2:4" s="130" customFormat="1">
      <c r="B232" s="144"/>
      <c r="C232" s="144"/>
      <c r="D232" s="144"/>
    </row>
    <row r="233" spans="2:4" s="130" customFormat="1">
      <c r="B233" s="144"/>
      <c r="C233" s="144"/>
      <c r="D233" s="144"/>
    </row>
    <row r="234" spans="2:4" s="130" customFormat="1">
      <c r="B234" s="144"/>
      <c r="C234" s="144"/>
      <c r="D234" s="144"/>
    </row>
    <row r="235" spans="2:4" s="130" customFormat="1">
      <c r="B235" s="144"/>
      <c r="C235" s="144"/>
      <c r="D235" s="144"/>
    </row>
    <row r="236" spans="2:4" s="130" customFormat="1">
      <c r="B236" s="144"/>
      <c r="C236" s="144"/>
      <c r="D236" s="144"/>
    </row>
    <row r="237" spans="2:4" s="130" customFormat="1">
      <c r="B237" s="144"/>
      <c r="C237" s="144"/>
      <c r="D237" s="144"/>
    </row>
    <row r="238" spans="2:4" s="130" customFormat="1">
      <c r="B238" s="144"/>
      <c r="C238" s="144"/>
      <c r="D238" s="144"/>
    </row>
    <row r="239" spans="2:4" s="130" customFormat="1">
      <c r="B239" s="144"/>
      <c r="C239" s="144"/>
      <c r="D239" s="144"/>
    </row>
    <row r="240" spans="2:4" s="130" customFormat="1">
      <c r="B240" s="144"/>
      <c r="C240" s="144"/>
      <c r="D240" s="144"/>
    </row>
    <row r="241" spans="2:4" s="130" customFormat="1">
      <c r="B241" s="144"/>
      <c r="C241" s="144"/>
      <c r="D241" s="144"/>
    </row>
    <row r="242" spans="2:4" s="130" customFormat="1">
      <c r="B242" s="144"/>
      <c r="C242" s="144"/>
      <c r="D242" s="144"/>
    </row>
    <row r="243" spans="2:4" s="130" customFormat="1">
      <c r="B243" s="144"/>
      <c r="C243" s="144"/>
      <c r="D243" s="144"/>
    </row>
    <row r="244" spans="2:4" s="130" customFormat="1">
      <c r="B244" s="144"/>
      <c r="C244" s="144"/>
      <c r="D244" s="144"/>
    </row>
    <row r="245" spans="2:4" s="130" customFormat="1">
      <c r="B245" s="144"/>
      <c r="C245" s="144"/>
      <c r="D245" s="144"/>
    </row>
    <row r="246" spans="2:4" s="130" customFormat="1">
      <c r="B246" s="144"/>
      <c r="C246" s="144"/>
      <c r="D246" s="144"/>
    </row>
    <row r="247" spans="2:4" s="130" customFormat="1">
      <c r="B247" s="144"/>
      <c r="C247" s="144"/>
      <c r="D247" s="144"/>
    </row>
    <row r="248" spans="2:4" s="130" customFormat="1">
      <c r="B248" s="144"/>
      <c r="C248" s="144"/>
      <c r="D248" s="144"/>
    </row>
    <row r="249" spans="2:4" s="130" customFormat="1">
      <c r="B249" s="144"/>
      <c r="C249" s="144"/>
      <c r="D249" s="144"/>
    </row>
    <row r="250" spans="2:4" s="130" customFormat="1">
      <c r="B250" s="144"/>
      <c r="C250" s="144"/>
      <c r="D250" s="144"/>
    </row>
    <row r="251" spans="2:4" s="130" customFormat="1">
      <c r="B251" s="144"/>
      <c r="C251" s="144"/>
      <c r="D251" s="144"/>
    </row>
    <row r="252" spans="2:4" s="130" customFormat="1">
      <c r="B252" s="144"/>
      <c r="C252" s="144"/>
      <c r="D252" s="144"/>
    </row>
    <row r="253" spans="2:4" s="130" customFormat="1">
      <c r="B253" s="144"/>
      <c r="C253" s="144"/>
      <c r="D253" s="144"/>
    </row>
    <row r="254" spans="2:4" s="130" customFormat="1">
      <c r="B254" s="144"/>
      <c r="C254" s="144"/>
      <c r="D254" s="144"/>
    </row>
    <row r="255" spans="2:4" s="130" customFormat="1">
      <c r="B255" s="144"/>
      <c r="C255" s="144"/>
      <c r="D255" s="144"/>
    </row>
    <row r="256" spans="2:4" s="130" customFormat="1">
      <c r="B256" s="144"/>
      <c r="C256" s="144"/>
      <c r="D256" s="144"/>
    </row>
    <row r="257" spans="2:4" s="130" customFormat="1">
      <c r="B257" s="144"/>
      <c r="C257" s="144"/>
      <c r="D257" s="144"/>
    </row>
    <row r="258" spans="2:4" s="130" customFormat="1">
      <c r="B258" s="144"/>
      <c r="C258" s="144"/>
      <c r="D258" s="144"/>
    </row>
    <row r="259" spans="2:4" s="130" customFormat="1">
      <c r="B259" s="144"/>
      <c r="C259" s="144"/>
      <c r="D259" s="144"/>
    </row>
    <row r="260" spans="2:4" s="130" customFormat="1">
      <c r="B260" s="144"/>
      <c r="C260" s="144"/>
      <c r="D260" s="144"/>
    </row>
    <row r="261" spans="2:4" s="130" customFormat="1">
      <c r="B261" s="144"/>
      <c r="C261" s="144"/>
      <c r="D261" s="144"/>
    </row>
    <row r="262" spans="2:4" s="130" customFormat="1">
      <c r="B262" s="144"/>
      <c r="C262" s="144"/>
      <c r="D262" s="144"/>
    </row>
    <row r="263" spans="2:4" s="130" customFormat="1">
      <c r="B263" s="144"/>
      <c r="C263" s="144"/>
      <c r="D263" s="144"/>
    </row>
    <row r="264" spans="2:4" s="130" customFormat="1">
      <c r="B264" s="144"/>
      <c r="C264" s="144"/>
      <c r="D264" s="144"/>
    </row>
    <row r="265" spans="2:4" s="130" customFormat="1">
      <c r="B265" s="144"/>
      <c r="C265" s="144"/>
      <c r="D265" s="144"/>
    </row>
    <row r="266" spans="2:4" s="130" customFormat="1">
      <c r="B266" s="144"/>
      <c r="C266" s="144"/>
      <c r="D266" s="144"/>
    </row>
    <row r="267" spans="2:4" s="130" customFormat="1">
      <c r="B267" s="144"/>
      <c r="C267" s="144"/>
      <c r="D267" s="144"/>
    </row>
    <row r="268" spans="2:4" s="130" customFormat="1">
      <c r="B268" s="144"/>
      <c r="C268" s="144"/>
      <c r="D268" s="144"/>
    </row>
    <row r="269" spans="2:4" s="130" customFormat="1">
      <c r="B269" s="144"/>
      <c r="C269" s="144"/>
      <c r="D269" s="144"/>
    </row>
    <row r="270" spans="2:4" s="130" customFormat="1">
      <c r="B270" s="144"/>
      <c r="C270" s="144"/>
      <c r="D270" s="144"/>
    </row>
    <row r="271" spans="2:4" s="130" customFormat="1">
      <c r="B271" s="144"/>
      <c r="C271" s="144"/>
      <c r="D271" s="144"/>
    </row>
    <row r="272" spans="2:4" s="130" customFormat="1">
      <c r="B272" s="144"/>
      <c r="C272" s="144"/>
      <c r="D272" s="144"/>
    </row>
    <row r="273" spans="2:4" s="130" customFormat="1">
      <c r="B273" s="147"/>
      <c r="C273" s="144"/>
      <c r="D273" s="144"/>
    </row>
    <row r="274" spans="2:4" s="130" customFormat="1">
      <c r="B274" s="147"/>
      <c r="C274" s="144"/>
      <c r="D274" s="144"/>
    </row>
    <row r="275" spans="2:4" s="130" customFormat="1">
      <c r="B275" s="142"/>
      <c r="C275" s="144"/>
      <c r="D275" s="144"/>
    </row>
    <row r="276" spans="2:4" s="130" customFormat="1">
      <c r="B276" s="144"/>
      <c r="C276" s="144"/>
      <c r="D276" s="144"/>
    </row>
    <row r="277" spans="2:4" s="130" customFormat="1">
      <c r="B277" s="144"/>
      <c r="C277" s="144"/>
      <c r="D277" s="144"/>
    </row>
    <row r="278" spans="2:4" s="130" customFormat="1">
      <c r="B278" s="144"/>
      <c r="C278" s="144"/>
      <c r="D278" s="144"/>
    </row>
    <row r="279" spans="2:4" s="130" customFormat="1">
      <c r="B279" s="144"/>
      <c r="C279" s="144"/>
      <c r="D279" s="144"/>
    </row>
    <row r="280" spans="2:4" s="130" customFormat="1">
      <c r="B280" s="144"/>
      <c r="C280" s="144"/>
      <c r="D280" s="144"/>
    </row>
    <row r="281" spans="2:4" s="130" customFormat="1">
      <c r="B281" s="144"/>
      <c r="C281" s="144"/>
      <c r="D281" s="144"/>
    </row>
    <row r="282" spans="2:4" s="130" customFormat="1">
      <c r="B282" s="144"/>
      <c r="C282" s="144"/>
      <c r="D282" s="144"/>
    </row>
    <row r="283" spans="2:4" s="130" customFormat="1">
      <c r="B283" s="144"/>
      <c r="C283" s="144"/>
      <c r="D283" s="144"/>
    </row>
    <row r="284" spans="2:4" s="130" customFormat="1">
      <c r="B284" s="144"/>
      <c r="C284" s="144"/>
      <c r="D284" s="144"/>
    </row>
    <row r="285" spans="2:4" s="130" customFormat="1">
      <c r="B285" s="144"/>
      <c r="C285" s="144"/>
      <c r="D285" s="144"/>
    </row>
    <row r="286" spans="2:4" s="130" customFormat="1">
      <c r="B286" s="144"/>
      <c r="C286" s="144"/>
      <c r="D286" s="144"/>
    </row>
    <row r="287" spans="2:4" s="130" customFormat="1">
      <c r="B287" s="144"/>
      <c r="C287" s="144"/>
      <c r="D287" s="144"/>
    </row>
    <row r="288" spans="2:4" s="130" customFormat="1">
      <c r="B288" s="144"/>
      <c r="C288" s="144"/>
      <c r="D288" s="144"/>
    </row>
    <row r="289" spans="2:4" s="130" customFormat="1">
      <c r="B289" s="144"/>
      <c r="C289" s="144"/>
      <c r="D289" s="144"/>
    </row>
    <row r="290" spans="2:4" s="130" customFormat="1">
      <c r="B290" s="144"/>
      <c r="C290" s="144"/>
      <c r="D290" s="144"/>
    </row>
    <row r="291" spans="2:4" s="130" customFormat="1">
      <c r="B291" s="144"/>
      <c r="C291" s="144"/>
      <c r="D291" s="144"/>
    </row>
    <row r="292" spans="2:4" s="130" customFormat="1">
      <c r="B292" s="144"/>
      <c r="C292" s="144"/>
      <c r="D292" s="144"/>
    </row>
    <row r="293" spans="2:4" s="130" customFormat="1">
      <c r="B293" s="144"/>
      <c r="C293" s="144"/>
      <c r="D293" s="144"/>
    </row>
    <row r="294" spans="2:4" s="130" customFormat="1">
      <c r="B294" s="147"/>
      <c r="C294" s="144"/>
      <c r="D294" s="144"/>
    </row>
    <row r="295" spans="2:4" s="130" customFormat="1">
      <c r="B295" s="147"/>
      <c r="C295" s="144"/>
      <c r="D295" s="144"/>
    </row>
    <row r="296" spans="2:4" s="130" customFormat="1">
      <c r="B296" s="142"/>
      <c r="C296" s="144"/>
      <c r="D296" s="144"/>
    </row>
    <row r="297" spans="2:4" s="130" customFormat="1">
      <c r="B297" s="144"/>
      <c r="C297" s="144"/>
      <c r="D297" s="144"/>
    </row>
    <row r="298" spans="2:4" s="130" customFormat="1">
      <c r="B298" s="144"/>
      <c r="C298" s="144"/>
      <c r="D298" s="144"/>
    </row>
    <row r="299" spans="2:4" s="130" customFormat="1">
      <c r="B299" s="144"/>
      <c r="C299" s="144"/>
      <c r="D299" s="144"/>
    </row>
    <row r="300" spans="2:4" s="130" customFormat="1">
      <c r="B300" s="144"/>
      <c r="C300" s="144"/>
      <c r="D300" s="144"/>
    </row>
    <row r="301" spans="2:4" s="130" customFormat="1">
      <c r="B301" s="144"/>
      <c r="C301" s="144"/>
      <c r="D301" s="144"/>
    </row>
    <row r="302" spans="2:4" s="130" customFormat="1">
      <c r="B302" s="144"/>
      <c r="C302" s="144"/>
      <c r="D302" s="144"/>
    </row>
    <row r="303" spans="2:4" s="130" customFormat="1">
      <c r="B303" s="144"/>
      <c r="C303" s="144"/>
      <c r="D303" s="144"/>
    </row>
    <row r="304" spans="2:4" s="130" customFormat="1">
      <c r="B304" s="144"/>
      <c r="C304" s="144"/>
      <c r="D304" s="144"/>
    </row>
    <row r="305" spans="2:4" s="130" customFormat="1">
      <c r="B305" s="144"/>
      <c r="C305" s="144"/>
      <c r="D305" s="144"/>
    </row>
    <row r="306" spans="2:4" s="130" customFormat="1">
      <c r="B306" s="144"/>
      <c r="C306" s="144"/>
      <c r="D306" s="144"/>
    </row>
    <row r="307" spans="2:4" s="130" customFormat="1">
      <c r="B307" s="144"/>
      <c r="C307" s="144"/>
      <c r="D307" s="144"/>
    </row>
    <row r="308" spans="2:4" s="130" customFormat="1">
      <c r="B308" s="144"/>
      <c r="C308" s="144"/>
      <c r="D308" s="144"/>
    </row>
    <row r="309" spans="2:4" s="130" customFormat="1">
      <c r="B309" s="144"/>
      <c r="C309" s="144"/>
      <c r="D309" s="144"/>
    </row>
    <row r="310" spans="2:4" s="130" customFormat="1">
      <c r="B310" s="144"/>
      <c r="C310" s="144"/>
      <c r="D310" s="144"/>
    </row>
    <row r="311" spans="2:4" s="130" customFormat="1">
      <c r="B311" s="144"/>
      <c r="C311" s="144"/>
      <c r="D311" s="144"/>
    </row>
    <row r="312" spans="2:4" s="130" customFormat="1">
      <c r="B312" s="144"/>
      <c r="C312" s="144"/>
      <c r="D312" s="144"/>
    </row>
    <row r="313" spans="2:4" s="130" customFormat="1">
      <c r="B313" s="144"/>
      <c r="C313" s="144"/>
      <c r="D313" s="144"/>
    </row>
    <row r="314" spans="2:4" s="130" customFormat="1">
      <c r="B314" s="144"/>
      <c r="C314" s="144"/>
      <c r="D314" s="144"/>
    </row>
    <row r="315" spans="2:4" s="130" customFormat="1">
      <c r="B315" s="144"/>
      <c r="C315" s="144"/>
      <c r="D315" s="144"/>
    </row>
    <row r="316" spans="2:4" s="130" customFormat="1">
      <c r="B316" s="144"/>
      <c r="C316" s="144"/>
      <c r="D316" s="144"/>
    </row>
    <row r="317" spans="2:4" s="130" customFormat="1">
      <c r="B317" s="144"/>
      <c r="C317" s="144"/>
      <c r="D317" s="144"/>
    </row>
    <row r="318" spans="2:4" s="130" customFormat="1">
      <c r="B318" s="144"/>
      <c r="C318" s="144"/>
      <c r="D318" s="144"/>
    </row>
    <row r="319" spans="2:4" s="130" customFormat="1">
      <c r="B319" s="144"/>
      <c r="C319" s="144"/>
      <c r="D319" s="144"/>
    </row>
    <row r="320" spans="2:4" s="130" customFormat="1">
      <c r="B320" s="144"/>
      <c r="C320" s="144"/>
      <c r="D320" s="144"/>
    </row>
    <row r="321" spans="2:4" s="130" customFormat="1">
      <c r="B321" s="144"/>
      <c r="C321" s="144"/>
      <c r="D321" s="144"/>
    </row>
    <row r="322" spans="2:4" s="130" customFormat="1">
      <c r="B322" s="144"/>
      <c r="C322" s="144"/>
      <c r="D322" s="144"/>
    </row>
    <row r="323" spans="2:4" s="130" customFormat="1">
      <c r="B323" s="144"/>
      <c r="C323" s="144"/>
      <c r="D323" s="144"/>
    </row>
    <row r="324" spans="2:4" s="130" customFormat="1">
      <c r="B324" s="144"/>
      <c r="C324" s="144"/>
      <c r="D324" s="144"/>
    </row>
    <row r="325" spans="2:4" s="130" customFormat="1">
      <c r="B325" s="144"/>
      <c r="C325" s="144"/>
      <c r="D325" s="144"/>
    </row>
    <row r="326" spans="2:4" s="130" customFormat="1">
      <c r="B326" s="144"/>
      <c r="C326" s="144"/>
      <c r="D326" s="144"/>
    </row>
    <row r="327" spans="2:4" s="130" customFormat="1">
      <c r="B327" s="144"/>
      <c r="C327" s="144"/>
      <c r="D327" s="144"/>
    </row>
    <row r="328" spans="2:4" s="130" customFormat="1">
      <c r="B328" s="144"/>
      <c r="C328" s="144"/>
      <c r="D328" s="144"/>
    </row>
    <row r="329" spans="2:4" s="130" customFormat="1">
      <c r="B329" s="144"/>
      <c r="C329" s="144"/>
      <c r="D329" s="144"/>
    </row>
    <row r="330" spans="2:4" s="130" customFormat="1">
      <c r="B330" s="144"/>
      <c r="C330" s="144"/>
      <c r="D330" s="144"/>
    </row>
    <row r="331" spans="2:4" s="130" customFormat="1">
      <c r="B331" s="144"/>
      <c r="C331" s="144"/>
      <c r="D331" s="144"/>
    </row>
    <row r="332" spans="2:4" s="130" customFormat="1">
      <c r="B332" s="144"/>
      <c r="C332" s="144"/>
      <c r="D332" s="144"/>
    </row>
    <row r="333" spans="2:4" s="130" customFormat="1">
      <c r="B333" s="144"/>
      <c r="C333" s="144"/>
      <c r="D333" s="144"/>
    </row>
    <row r="334" spans="2:4" s="130" customFormat="1">
      <c r="B334" s="144"/>
      <c r="C334" s="144"/>
      <c r="D334" s="144"/>
    </row>
    <row r="335" spans="2:4" s="130" customFormat="1">
      <c r="B335" s="144"/>
      <c r="C335" s="144"/>
      <c r="D335" s="144"/>
    </row>
    <row r="336" spans="2:4" s="130" customFormat="1">
      <c r="B336" s="144"/>
      <c r="C336" s="144"/>
      <c r="D336" s="144"/>
    </row>
    <row r="337" spans="2:4" s="130" customFormat="1">
      <c r="B337" s="144"/>
      <c r="C337" s="144"/>
      <c r="D337" s="144"/>
    </row>
    <row r="338" spans="2:4" s="130" customFormat="1">
      <c r="B338" s="144"/>
      <c r="C338" s="144"/>
      <c r="D338" s="144"/>
    </row>
    <row r="339" spans="2:4" s="130" customFormat="1">
      <c r="B339" s="144"/>
      <c r="C339" s="144"/>
      <c r="D339" s="144"/>
    </row>
    <row r="340" spans="2:4" s="130" customFormat="1">
      <c r="B340" s="144"/>
      <c r="C340" s="144"/>
      <c r="D340" s="144"/>
    </row>
    <row r="341" spans="2:4" s="130" customFormat="1">
      <c r="B341" s="144"/>
      <c r="C341" s="144"/>
      <c r="D341" s="144"/>
    </row>
    <row r="342" spans="2:4" s="130" customFormat="1">
      <c r="B342" s="144"/>
      <c r="C342" s="144"/>
      <c r="D342" s="144"/>
    </row>
    <row r="343" spans="2:4" s="130" customFormat="1">
      <c r="B343" s="144"/>
      <c r="C343" s="144"/>
      <c r="D343" s="144"/>
    </row>
    <row r="344" spans="2:4" s="130" customFormat="1">
      <c r="B344" s="144"/>
      <c r="C344" s="144"/>
      <c r="D344" s="144"/>
    </row>
    <row r="345" spans="2:4" s="130" customFormat="1">
      <c r="B345" s="144"/>
      <c r="C345" s="144"/>
      <c r="D345" s="144"/>
    </row>
    <row r="346" spans="2:4" s="130" customFormat="1">
      <c r="B346" s="144"/>
      <c r="C346" s="144"/>
      <c r="D346" s="144"/>
    </row>
    <row r="347" spans="2:4" s="130" customFormat="1">
      <c r="B347" s="144"/>
      <c r="C347" s="144"/>
      <c r="D347" s="144"/>
    </row>
    <row r="348" spans="2:4" s="130" customFormat="1">
      <c r="B348" s="144"/>
      <c r="C348" s="144"/>
      <c r="D348" s="144"/>
    </row>
    <row r="349" spans="2:4" s="130" customFormat="1">
      <c r="B349" s="144"/>
      <c r="C349" s="144"/>
      <c r="D349" s="144"/>
    </row>
    <row r="350" spans="2:4" s="130" customFormat="1">
      <c r="B350" s="144"/>
      <c r="C350" s="144"/>
      <c r="D350" s="144"/>
    </row>
    <row r="351" spans="2:4" s="130" customFormat="1">
      <c r="B351" s="144"/>
      <c r="C351" s="144"/>
      <c r="D351" s="144"/>
    </row>
    <row r="352" spans="2:4" s="130" customFormat="1">
      <c r="B352" s="144"/>
      <c r="C352" s="144"/>
      <c r="D352" s="144"/>
    </row>
    <row r="353" spans="2:7" s="130" customFormat="1">
      <c r="B353" s="144"/>
      <c r="C353" s="144"/>
      <c r="D353" s="144"/>
    </row>
    <row r="354" spans="2:7" s="130" customFormat="1">
      <c r="B354" s="144"/>
      <c r="C354" s="144"/>
      <c r="D354" s="144"/>
    </row>
    <row r="355" spans="2:7" s="130" customFormat="1">
      <c r="B355" s="144"/>
      <c r="C355" s="144"/>
      <c r="D355" s="144"/>
    </row>
    <row r="356" spans="2:7" s="130" customFormat="1">
      <c r="B356" s="144"/>
      <c r="C356" s="144"/>
      <c r="D356" s="144"/>
    </row>
    <row r="357" spans="2:7" s="130" customFormat="1">
      <c r="B357" s="144"/>
      <c r="C357" s="144"/>
      <c r="D357" s="144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6" type="noConversion"/>
  <dataValidations count="4">
    <dataValidation allowBlank="1" showInputMessage="1" showErrorMessage="1" sqref="A1 B34 K9 B35:I35 B214 B216"/>
    <dataValidation type="list" allowBlank="1" showInputMessage="1" showErrorMessage="1" sqref="E12:E34 E36:E357">
      <formula1>$BF$6:$BF$23</formula1>
    </dataValidation>
    <dataValidation type="list" allowBlank="1" showInputMessage="1" showErrorMessage="1" sqref="H12:H34 H36:H357">
      <formula1>$BJ$6:$BJ$19</formula1>
    </dataValidation>
    <dataValidation type="list" allowBlank="1" showInputMessage="1" showErrorMessage="1" sqref="G12:G34 G36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3" workbookViewId="0">
      <selection activeCell="D31" sqref="D31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189</v>
      </c>
      <c r="C1" s="77" t="s" vm="1">
        <v>266</v>
      </c>
    </row>
    <row r="2" spans="2:63">
      <c r="B2" s="56" t="s">
        <v>188</v>
      </c>
      <c r="C2" s="77" t="s">
        <v>267</v>
      </c>
    </row>
    <row r="3" spans="2:63">
      <c r="B3" s="56" t="s">
        <v>190</v>
      </c>
      <c r="C3" s="77" t="s">
        <v>268</v>
      </c>
    </row>
    <row r="4" spans="2:63">
      <c r="B4" s="56" t="s">
        <v>191</v>
      </c>
      <c r="C4" s="77">
        <v>8801</v>
      </c>
    </row>
    <row r="6" spans="2:63" ht="26.25" customHeight="1">
      <c r="B6" s="221" t="s">
        <v>219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3"/>
      <c r="BK6" s="3"/>
    </row>
    <row r="7" spans="2:63" ht="26.25" customHeight="1">
      <c r="B7" s="221" t="s">
        <v>100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3"/>
      <c r="BH7" s="3"/>
      <c r="BK7" s="3"/>
    </row>
    <row r="8" spans="2:63" s="3" customFormat="1" ht="74.25" customHeight="1">
      <c r="B8" s="22" t="s">
        <v>125</v>
      </c>
      <c r="C8" s="30" t="s">
        <v>49</v>
      </c>
      <c r="D8" s="30" t="s">
        <v>129</v>
      </c>
      <c r="E8" s="30" t="s">
        <v>127</v>
      </c>
      <c r="F8" s="30" t="s">
        <v>69</v>
      </c>
      <c r="G8" s="30" t="s">
        <v>111</v>
      </c>
      <c r="H8" s="30" t="s">
        <v>250</v>
      </c>
      <c r="I8" s="30" t="s">
        <v>249</v>
      </c>
      <c r="J8" s="30" t="s">
        <v>264</v>
      </c>
      <c r="K8" s="30" t="s">
        <v>66</v>
      </c>
      <c r="L8" s="30" t="s">
        <v>63</v>
      </c>
      <c r="M8" s="30" t="s">
        <v>192</v>
      </c>
      <c r="N8" s="14" t="s">
        <v>194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257</v>
      </c>
      <c r="I9" s="32"/>
      <c r="J9" s="16" t="s">
        <v>253</v>
      </c>
      <c r="K9" s="32" t="s">
        <v>253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41" customFormat="1" ht="18" customHeight="1">
      <c r="B11" s="78" t="s">
        <v>33</v>
      </c>
      <c r="C11" s="79"/>
      <c r="D11" s="79"/>
      <c r="E11" s="79"/>
      <c r="F11" s="79"/>
      <c r="G11" s="79"/>
      <c r="H11" s="87"/>
      <c r="I11" s="89"/>
      <c r="J11" s="87">
        <v>234.65346999999997</v>
      </c>
      <c r="K11" s="87">
        <v>786620.05475000059</v>
      </c>
      <c r="L11" s="79"/>
      <c r="M11" s="88">
        <f>K11/$K$11</f>
        <v>1</v>
      </c>
      <c r="N11" s="88">
        <f>K11/'סכום נכסי הקרן'!$C$42</f>
        <v>0.18158525747345369</v>
      </c>
      <c r="O11" s="140"/>
      <c r="BH11" s="130"/>
      <c r="BI11" s="142"/>
      <c r="BK11" s="130"/>
    </row>
    <row r="12" spans="2:63" s="130" customFormat="1" ht="20.25">
      <c r="B12" s="80" t="s">
        <v>244</v>
      </c>
      <c r="C12" s="81"/>
      <c r="D12" s="81"/>
      <c r="E12" s="81"/>
      <c r="F12" s="81"/>
      <c r="G12" s="81"/>
      <c r="H12" s="90"/>
      <c r="I12" s="92"/>
      <c r="J12" s="81"/>
      <c r="K12" s="90">
        <v>89494.639150000003</v>
      </c>
      <c r="L12" s="81"/>
      <c r="M12" s="91">
        <f t="shared" ref="M12:M18" si="0">K12/$K$11</f>
        <v>0.11377111301649016</v>
      </c>
      <c r="N12" s="91">
        <f>K12/'סכום נכסי הקרן'!$C$42</f>
        <v>2.0659156850140765E-2</v>
      </c>
      <c r="BI12" s="141"/>
    </row>
    <row r="13" spans="2:63" s="130" customFormat="1">
      <c r="B13" s="102" t="s">
        <v>71</v>
      </c>
      <c r="C13" s="81"/>
      <c r="D13" s="81"/>
      <c r="E13" s="81"/>
      <c r="F13" s="81"/>
      <c r="G13" s="81"/>
      <c r="H13" s="90"/>
      <c r="I13" s="92"/>
      <c r="J13" s="81"/>
      <c r="K13" s="90">
        <v>19416.782679999997</v>
      </c>
      <c r="L13" s="81"/>
      <c r="M13" s="91">
        <f t="shared" si="0"/>
        <v>2.4683813440493751E-2</v>
      </c>
      <c r="N13" s="91">
        <f>K13/'סכום נכסי הקרן'!$C$42</f>
        <v>4.4822166190187545E-3</v>
      </c>
    </row>
    <row r="14" spans="2:63" s="130" customFormat="1">
      <c r="B14" s="86" t="s">
        <v>1195</v>
      </c>
      <c r="C14" s="83" t="s">
        <v>1196</v>
      </c>
      <c r="D14" s="96" t="s">
        <v>130</v>
      </c>
      <c r="E14" s="83" t="s">
        <v>1197</v>
      </c>
      <c r="F14" s="96" t="s">
        <v>1198</v>
      </c>
      <c r="G14" s="96" t="s">
        <v>174</v>
      </c>
      <c r="H14" s="93">
        <v>262333.99999999994</v>
      </c>
      <c r="I14" s="95">
        <v>1479</v>
      </c>
      <c r="J14" s="83"/>
      <c r="K14" s="93">
        <v>3879.9198599999995</v>
      </c>
      <c r="L14" s="94">
        <v>1.2705567589946917E-3</v>
      </c>
      <c r="M14" s="94">
        <f t="shared" si="0"/>
        <v>4.9323937732977012E-3</v>
      </c>
      <c r="N14" s="94">
        <f>K14/'סכום נכסי הקרן'!$C$42</f>
        <v>8.956499932847228E-4</v>
      </c>
    </row>
    <row r="15" spans="2:63" s="130" customFormat="1">
      <c r="B15" s="86" t="s">
        <v>1199</v>
      </c>
      <c r="C15" s="83" t="s">
        <v>1200</v>
      </c>
      <c r="D15" s="96" t="s">
        <v>130</v>
      </c>
      <c r="E15" s="83" t="s">
        <v>1201</v>
      </c>
      <c r="F15" s="96" t="s">
        <v>1198</v>
      </c>
      <c r="G15" s="96" t="s">
        <v>174</v>
      </c>
      <c r="H15" s="93">
        <v>368637.99999999994</v>
      </c>
      <c r="I15" s="95">
        <v>1473</v>
      </c>
      <c r="J15" s="83"/>
      <c r="K15" s="93">
        <v>5430.0377400000007</v>
      </c>
      <c r="L15" s="94">
        <v>9.1866978315983461E-4</v>
      </c>
      <c r="M15" s="94">
        <f t="shared" si="0"/>
        <v>6.9029993669888655E-3</v>
      </c>
      <c r="N15" s="94">
        <f>K15/'סכום נכסי הקרן'!$C$42</f>
        <v>1.253482917393761E-3</v>
      </c>
    </row>
    <row r="16" spans="2:63" s="130" customFormat="1" ht="20.25">
      <c r="B16" s="86" t="s">
        <v>1202</v>
      </c>
      <c r="C16" s="83" t="s">
        <v>1203</v>
      </c>
      <c r="D16" s="96" t="s">
        <v>130</v>
      </c>
      <c r="E16" s="83" t="s">
        <v>1201</v>
      </c>
      <c r="F16" s="96" t="s">
        <v>1198</v>
      </c>
      <c r="G16" s="96" t="s">
        <v>174</v>
      </c>
      <c r="H16" s="93">
        <v>186061.99999999997</v>
      </c>
      <c r="I16" s="95">
        <v>1474</v>
      </c>
      <c r="J16" s="83"/>
      <c r="K16" s="93">
        <v>2742.5538799999995</v>
      </c>
      <c r="L16" s="94">
        <v>1.2741369261736663E-3</v>
      </c>
      <c r="M16" s="94">
        <f t="shared" si="0"/>
        <v>3.4865038889348218E-3</v>
      </c>
      <c r="N16" s="94">
        <f>K16/'סכום נכסי הקרן'!$C$42</f>
        <v>6.3309770635442721E-4</v>
      </c>
      <c r="BH16" s="141"/>
    </row>
    <row r="17" spans="2:14" s="130" customFormat="1">
      <c r="B17" s="86" t="s">
        <v>1204</v>
      </c>
      <c r="C17" s="83" t="s">
        <v>1205</v>
      </c>
      <c r="D17" s="96" t="s">
        <v>130</v>
      </c>
      <c r="E17" s="83" t="s">
        <v>1206</v>
      </c>
      <c r="F17" s="96" t="s">
        <v>1198</v>
      </c>
      <c r="G17" s="96" t="s">
        <v>174</v>
      </c>
      <c r="H17" s="93">
        <v>41609.999999999993</v>
      </c>
      <c r="I17" s="95">
        <v>14750</v>
      </c>
      <c r="J17" s="83"/>
      <c r="K17" s="93">
        <v>6137.4749999999995</v>
      </c>
      <c r="L17" s="94">
        <v>4.05328563658765E-4</v>
      </c>
      <c r="M17" s="94">
        <f t="shared" si="0"/>
        <v>7.8023373074953949E-3</v>
      </c>
      <c r="N17" s="94">
        <f>K17/'סכום נכסי הקרן'!$C$42</f>
        <v>1.4167894288762846E-3</v>
      </c>
    </row>
    <row r="18" spans="2:14" s="130" customFormat="1">
      <c r="B18" s="86" t="s">
        <v>1207</v>
      </c>
      <c r="C18" s="83" t="s">
        <v>1208</v>
      </c>
      <c r="D18" s="96" t="s">
        <v>130</v>
      </c>
      <c r="E18" s="83" t="s">
        <v>1209</v>
      </c>
      <c r="F18" s="96" t="s">
        <v>1198</v>
      </c>
      <c r="G18" s="96" t="s">
        <v>174</v>
      </c>
      <c r="H18" s="93">
        <v>8305.9999999999982</v>
      </c>
      <c r="I18" s="95">
        <v>14770</v>
      </c>
      <c r="J18" s="83"/>
      <c r="K18" s="93">
        <v>1226.7962</v>
      </c>
      <c r="L18" s="94">
        <v>2.008873775441965E-4</v>
      </c>
      <c r="M18" s="94">
        <f t="shared" si="0"/>
        <v>1.5595791037769737E-3</v>
      </c>
      <c r="N18" s="94">
        <f>K18/'סכום נכסי הקרן'!$C$42</f>
        <v>2.8319657310955991E-4</v>
      </c>
    </row>
    <row r="19" spans="2:14" s="130" customFormat="1">
      <c r="B19" s="82"/>
      <c r="C19" s="83"/>
      <c r="D19" s="83"/>
      <c r="E19" s="83"/>
      <c r="F19" s="83"/>
      <c r="G19" s="83"/>
      <c r="H19" s="93"/>
      <c r="I19" s="95"/>
      <c r="J19" s="83"/>
      <c r="K19" s="83"/>
      <c r="L19" s="83"/>
      <c r="M19" s="94"/>
      <c r="N19" s="83"/>
    </row>
    <row r="20" spans="2:14" s="130" customFormat="1">
      <c r="B20" s="102" t="s">
        <v>72</v>
      </c>
      <c r="C20" s="81"/>
      <c r="D20" s="81"/>
      <c r="E20" s="81"/>
      <c r="F20" s="81"/>
      <c r="G20" s="81"/>
      <c r="H20" s="90"/>
      <c r="I20" s="92"/>
      <c r="J20" s="81"/>
      <c r="K20" s="90">
        <v>70077.856469999984</v>
      </c>
      <c r="L20" s="81"/>
      <c r="M20" s="91">
        <f t="shared" ref="M20:M31" si="1">K20/$K$11</f>
        <v>8.9087299575996384E-2</v>
      </c>
      <c r="N20" s="91">
        <f>K20/'סכום נכסי הקרן'!$C$42</f>
        <v>1.6176940231122004E-2</v>
      </c>
    </row>
    <row r="21" spans="2:14" s="130" customFormat="1">
      <c r="B21" s="86" t="s">
        <v>1210</v>
      </c>
      <c r="C21" s="83" t="s">
        <v>1211</v>
      </c>
      <c r="D21" s="96" t="s">
        <v>130</v>
      </c>
      <c r="E21" s="83" t="s">
        <v>1197</v>
      </c>
      <c r="F21" s="96" t="s">
        <v>1212</v>
      </c>
      <c r="G21" s="96" t="s">
        <v>174</v>
      </c>
      <c r="H21" s="93">
        <v>3489587.9999999995</v>
      </c>
      <c r="I21" s="95">
        <v>329.11</v>
      </c>
      <c r="J21" s="83"/>
      <c r="K21" s="93">
        <v>11484.583069999999</v>
      </c>
      <c r="L21" s="94">
        <v>1.1294886294177043E-2</v>
      </c>
      <c r="M21" s="94">
        <f t="shared" si="1"/>
        <v>1.4599911355743362E-2</v>
      </c>
      <c r="N21" s="94">
        <f>K21/'סכום נכסי הקרן'!$C$42</f>
        <v>2.6511286626222587E-3</v>
      </c>
    </row>
    <row r="22" spans="2:14" s="130" customFormat="1">
      <c r="B22" s="86" t="s">
        <v>1213</v>
      </c>
      <c r="C22" s="83" t="s">
        <v>1214</v>
      </c>
      <c r="D22" s="96" t="s">
        <v>130</v>
      </c>
      <c r="E22" s="83" t="s">
        <v>1197</v>
      </c>
      <c r="F22" s="96" t="s">
        <v>1212</v>
      </c>
      <c r="G22" s="96" t="s">
        <v>174</v>
      </c>
      <c r="H22" s="93">
        <v>599999.99999999988</v>
      </c>
      <c r="I22" s="95">
        <v>340.71</v>
      </c>
      <c r="J22" s="83"/>
      <c r="K22" s="93">
        <v>2044.2599999999998</v>
      </c>
      <c r="L22" s="94">
        <v>2.4609990004611539E-3</v>
      </c>
      <c r="M22" s="94">
        <f t="shared" si="1"/>
        <v>2.5987895778346202E-3</v>
      </c>
      <c r="N22" s="94">
        <f>K22/'סכום נכסי הקרן'!$C$42</f>
        <v>4.7190187461042748E-4</v>
      </c>
    </row>
    <row r="23" spans="2:14" s="130" customFormat="1">
      <c r="B23" s="86" t="s">
        <v>1215</v>
      </c>
      <c r="C23" s="83" t="s">
        <v>1216</v>
      </c>
      <c r="D23" s="96" t="s">
        <v>130</v>
      </c>
      <c r="E23" s="83" t="s">
        <v>1201</v>
      </c>
      <c r="F23" s="96" t="s">
        <v>1212</v>
      </c>
      <c r="G23" s="96" t="s">
        <v>174</v>
      </c>
      <c r="H23" s="93">
        <v>1825549.9999999998</v>
      </c>
      <c r="I23" s="95">
        <v>361.75</v>
      </c>
      <c r="J23" s="83"/>
      <c r="K23" s="93">
        <v>6603.9271299999991</v>
      </c>
      <c r="L23" s="94">
        <v>1.8621937533345792E-3</v>
      </c>
      <c r="M23" s="94">
        <f t="shared" si="1"/>
        <v>8.3953200660499619E-3</v>
      </c>
      <c r="N23" s="94">
        <f>K23/'סכום נכסי הקרן'!$C$42</f>
        <v>1.5244663557657345E-3</v>
      </c>
    </row>
    <row r="24" spans="2:14" s="130" customFormat="1">
      <c r="B24" s="86" t="s">
        <v>1217</v>
      </c>
      <c r="C24" s="83" t="s">
        <v>1218</v>
      </c>
      <c r="D24" s="96" t="s">
        <v>130</v>
      </c>
      <c r="E24" s="83" t="s">
        <v>1201</v>
      </c>
      <c r="F24" s="96" t="s">
        <v>1212</v>
      </c>
      <c r="G24" s="96" t="s">
        <v>174</v>
      </c>
      <c r="H24" s="93">
        <v>1499999.9999999998</v>
      </c>
      <c r="I24" s="95">
        <v>277.45</v>
      </c>
      <c r="J24" s="83"/>
      <c r="K24" s="93">
        <v>4161.7499999999991</v>
      </c>
      <c r="L24" s="94">
        <v>2.9764760879693775E-3</v>
      </c>
      <c r="M24" s="94">
        <f t="shared" si="1"/>
        <v>5.2906736547959797E-3</v>
      </c>
      <c r="N24" s="94">
        <f>K24/'סכום נכסי הקרן'!$C$42</f>
        <v>9.6070833781414613E-4</v>
      </c>
    </row>
    <row r="25" spans="2:14" s="130" customFormat="1">
      <c r="B25" s="86" t="s">
        <v>1219</v>
      </c>
      <c r="C25" s="83" t="s">
        <v>1220</v>
      </c>
      <c r="D25" s="96" t="s">
        <v>130</v>
      </c>
      <c r="E25" s="83" t="s">
        <v>1201</v>
      </c>
      <c r="F25" s="96" t="s">
        <v>1212</v>
      </c>
      <c r="G25" s="96" t="s">
        <v>174</v>
      </c>
      <c r="H25" s="93">
        <v>136299.99999999997</v>
      </c>
      <c r="I25" s="95">
        <v>329.8</v>
      </c>
      <c r="J25" s="83"/>
      <c r="K25" s="93">
        <v>449.5173999999999</v>
      </c>
      <c r="L25" s="94">
        <v>9.914810233747345E-5</v>
      </c>
      <c r="M25" s="94">
        <f t="shared" si="1"/>
        <v>5.7145428378744189E-4</v>
      </c>
      <c r="N25" s="94">
        <f>K25/'סכום נכסי הקרן'!$C$42</f>
        <v>1.037676732558507E-4</v>
      </c>
    </row>
    <row r="26" spans="2:14" s="130" customFormat="1">
      <c r="B26" s="86" t="s">
        <v>1221</v>
      </c>
      <c r="C26" s="83" t="s">
        <v>1222</v>
      </c>
      <c r="D26" s="96" t="s">
        <v>130</v>
      </c>
      <c r="E26" s="83" t="s">
        <v>1201</v>
      </c>
      <c r="F26" s="96" t="s">
        <v>1212</v>
      </c>
      <c r="G26" s="96" t="s">
        <v>174</v>
      </c>
      <c r="H26" s="93">
        <v>357099.99999999994</v>
      </c>
      <c r="I26" s="95">
        <v>3372.23</v>
      </c>
      <c r="J26" s="83"/>
      <c r="K26" s="93">
        <v>12042.233329999999</v>
      </c>
      <c r="L26" s="94">
        <v>1.2133052459907581E-2</v>
      </c>
      <c r="M26" s="94">
        <f t="shared" si="1"/>
        <v>1.5308830810100815E-2</v>
      </c>
      <c r="N26" s="94">
        <f>K26/'סכום נכסי הקרן'!$C$42</f>
        <v>2.7798579842696972E-3</v>
      </c>
    </row>
    <row r="27" spans="2:14" s="130" customFormat="1">
      <c r="B27" s="86" t="s">
        <v>1223</v>
      </c>
      <c r="C27" s="83" t="s">
        <v>1224</v>
      </c>
      <c r="D27" s="96" t="s">
        <v>130</v>
      </c>
      <c r="E27" s="83" t="s">
        <v>1201</v>
      </c>
      <c r="F27" s="96" t="s">
        <v>1212</v>
      </c>
      <c r="G27" s="96" t="s">
        <v>174</v>
      </c>
      <c r="H27" s="93">
        <v>799999.99999999988</v>
      </c>
      <c r="I27" s="95">
        <v>360.78</v>
      </c>
      <c r="J27" s="83"/>
      <c r="K27" s="93">
        <v>2886.2399999999993</v>
      </c>
      <c r="L27" s="94">
        <v>5.3509848410679571E-3</v>
      </c>
      <c r="M27" s="94">
        <f t="shared" si="1"/>
        <v>3.6691665596007323E-3</v>
      </c>
      <c r="N27" s="94">
        <f>K27/'סכום נכסי הקרן'!$C$42</f>
        <v>6.6626655443808517E-4</v>
      </c>
    </row>
    <row r="28" spans="2:14" s="130" customFormat="1">
      <c r="B28" s="86" t="s">
        <v>1225</v>
      </c>
      <c r="C28" s="83" t="s">
        <v>1226</v>
      </c>
      <c r="D28" s="96" t="s">
        <v>130</v>
      </c>
      <c r="E28" s="83" t="s">
        <v>1206</v>
      </c>
      <c r="F28" s="96" t="s">
        <v>1212</v>
      </c>
      <c r="G28" s="96" t="s">
        <v>174</v>
      </c>
      <c r="H28" s="93">
        <v>143159.99999999997</v>
      </c>
      <c r="I28" s="95">
        <v>3632.95</v>
      </c>
      <c r="J28" s="83"/>
      <c r="K28" s="93">
        <v>5200.9312199999986</v>
      </c>
      <c r="L28" s="94">
        <v>6.2346805893349674E-3</v>
      </c>
      <c r="M28" s="94">
        <f t="shared" si="1"/>
        <v>6.6117450077635394E-3</v>
      </c>
      <c r="N28" s="94">
        <f>K28/'סכום נכסי הקרן'!$C$42</f>
        <v>1.2005954195835643E-3</v>
      </c>
    </row>
    <row r="29" spans="2:14" s="130" customFormat="1">
      <c r="B29" s="86" t="s">
        <v>1227</v>
      </c>
      <c r="C29" s="83" t="s">
        <v>1228</v>
      </c>
      <c r="D29" s="96" t="s">
        <v>130</v>
      </c>
      <c r="E29" s="83" t="s">
        <v>1206</v>
      </c>
      <c r="F29" s="96" t="s">
        <v>1212</v>
      </c>
      <c r="G29" s="96" t="s">
        <v>174</v>
      </c>
      <c r="H29" s="93">
        <v>434642.99999999994</v>
      </c>
      <c r="I29" s="95">
        <v>3281.64</v>
      </c>
      <c r="J29" s="83"/>
      <c r="K29" s="93">
        <v>14263.418549999997</v>
      </c>
      <c r="L29" s="94">
        <v>3.1045928571428569E-3</v>
      </c>
      <c r="M29" s="94">
        <f t="shared" si="1"/>
        <v>1.8132538655568756E-2</v>
      </c>
      <c r="N29" s="94">
        <f>K29/'סכום נכסי הקרן'!$C$42</f>
        <v>3.2926017004188042E-3</v>
      </c>
    </row>
    <row r="30" spans="2:14" s="130" customFormat="1">
      <c r="B30" s="86" t="s">
        <v>1229</v>
      </c>
      <c r="C30" s="83" t="s">
        <v>1230</v>
      </c>
      <c r="D30" s="96" t="s">
        <v>130</v>
      </c>
      <c r="E30" s="83" t="s">
        <v>1209</v>
      </c>
      <c r="F30" s="96" t="s">
        <v>1212</v>
      </c>
      <c r="G30" s="96" t="s">
        <v>174</v>
      </c>
      <c r="H30" s="93">
        <v>305967.99999999994</v>
      </c>
      <c r="I30" s="95">
        <v>3294.48</v>
      </c>
      <c r="J30" s="83"/>
      <c r="K30" s="93">
        <v>10080.054569999998</v>
      </c>
      <c r="L30" s="94">
        <v>2.043191986644407E-3</v>
      </c>
      <c r="M30" s="94">
        <f t="shared" si="1"/>
        <v>1.2814387974386932E-2</v>
      </c>
      <c r="N30" s="94">
        <f>K30/'סכום נכסי הקרן'!$C$42</f>
        <v>2.3269039396937798E-3</v>
      </c>
    </row>
    <row r="31" spans="2:14" s="130" customFormat="1">
      <c r="B31" s="86" t="s">
        <v>1231</v>
      </c>
      <c r="C31" s="83" t="s">
        <v>1232</v>
      </c>
      <c r="D31" s="96" t="s">
        <v>130</v>
      </c>
      <c r="E31" s="83" t="s">
        <v>1209</v>
      </c>
      <c r="F31" s="96" t="s">
        <v>1212</v>
      </c>
      <c r="G31" s="96" t="s">
        <v>174</v>
      </c>
      <c r="H31" s="93">
        <v>23799.999999999996</v>
      </c>
      <c r="I31" s="95">
        <v>3617.4</v>
      </c>
      <c r="J31" s="83"/>
      <c r="K31" s="93">
        <v>860.94119999999987</v>
      </c>
      <c r="L31" s="94">
        <v>4.9207736829084026E-4</v>
      </c>
      <c r="M31" s="94">
        <f t="shared" si="1"/>
        <v>1.0944816303642545E-3</v>
      </c>
      <c r="N31" s="94">
        <f>K31/'סכום נכסי הקרן'!$C$42</f>
        <v>1.9874172864965854E-4</v>
      </c>
    </row>
    <row r="32" spans="2:14" s="130" customFormat="1">
      <c r="B32" s="82"/>
      <c r="C32" s="83"/>
      <c r="D32" s="83"/>
      <c r="E32" s="83"/>
      <c r="F32" s="83"/>
      <c r="G32" s="83"/>
      <c r="H32" s="93"/>
      <c r="I32" s="95"/>
      <c r="J32" s="83"/>
      <c r="K32" s="83"/>
      <c r="L32" s="83"/>
      <c r="M32" s="94"/>
      <c r="N32" s="83"/>
    </row>
    <row r="33" spans="2:14" s="130" customFormat="1">
      <c r="B33" s="80" t="s">
        <v>243</v>
      </c>
      <c r="C33" s="81"/>
      <c r="D33" s="81"/>
      <c r="E33" s="81"/>
      <c r="F33" s="81"/>
      <c r="G33" s="81"/>
      <c r="H33" s="90"/>
      <c r="I33" s="92"/>
      <c r="J33" s="90">
        <v>234.65346999999997</v>
      </c>
      <c r="K33" s="90">
        <v>697125.4156000003</v>
      </c>
      <c r="L33" s="81"/>
      <c r="M33" s="91">
        <f t="shared" ref="M33:M94" si="2">K33/$K$11</f>
        <v>0.88622888698350943</v>
      </c>
      <c r="N33" s="91">
        <f>K33/'סכום נכסי הקרן'!$C$42</f>
        <v>0.16092610062331286</v>
      </c>
    </row>
    <row r="34" spans="2:14" s="130" customFormat="1">
      <c r="B34" s="102" t="s">
        <v>73</v>
      </c>
      <c r="C34" s="81"/>
      <c r="D34" s="81"/>
      <c r="E34" s="81"/>
      <c r="F34" s="81"/>
      <c r="G34" s="81"/>
      <c r="H34" s="90"/>
      <c r="I34" s="92"/>
      <c r="J34" s="90">
        <v>234.65346999999997</v>
      </c>
      <c r="K34" s="90">
        <v>547100.52882000024</v>
      </c>
      <c r="L34" s="81"/>
      <c r="M34" s="91">
        <f t="shared" si="2"/>
        <v>0.69550798446637219</v>
      </c>
      <c r="N34" s="91">
        <f>K34/'סכום נכסי הקרן'!$C$42</f>
        <v>0.12629399643416903</v>
      </c>
    </row>
    <row r="35" spans="2:14" s="130" customFormat="1">
      <c r="B35" s="86" t="s">
        <v>1233</v>
      </c>
      <c r="C35" s="83" t="s">
        <v>1234</v>
      </c>
      <c r="D35" s="96" t="s">
        <v>30</v>
      </c>
      <c r="E35" s="83"/>
      <c r="F35" s="96" t="s">
        <v>1198</v>
      </c>
      <c r="G35" s="96" t="s">
        <v>173</v>
      </c>
      <c r="H35" s="93">
        <v>130400.99999999996</v>
      </c>
      <c r="I35" s="95">
        <v>3261.35</v>
      </c>
      <c r="J35" s="83"/>
      <c r="K35" s="93">
        <v>15425.025319999995</v>
      </c>
      <c r="L35" s="94">
        <v>5.3649038498526308E-3</v>
      </c>
      <c r="M35" s="94">
        <f t="shared" si="2"/>
        <v>1.9609244929437115E-2</v>
      </c>
      <c r="N35" s="94">
        <f>K35/'סכום נכסי הקרן'!$C$42</f>
        <v>3.5607497893718545E-3</v>
      </c>
    </row>
    <row r="36" spans="2:14" s="130" customFormat="1">
      <c r="B36" s="86" t="s">
        <v>1235</v>
      </c>
      <c r="C36" s="83" t="s">
        <v>1236</v>
      </c>
      <c r="D36" s="96" t="s">
        <v>30</v>
      </c>
      <c r="E36" s="83"/>
      <c r="F36" s="96" t="s">
        <v>1198</v>
      </c>
      <c r="G36" s="96" t="s">
        <v>175</v>
      </c>
      <c r="H36" s="93">
        <v>63814.999999999993</v>
      </c>
      <c r="I36" s="95">
        <v>1219.9000000000001</v>
      </c>
      <c r="J36" s="83"/>
      <c r="K36" s="93">
        <v>3281.7568799999999</v>
      </c>
      <c r="L36" s="94">
        <v>4.6397931167762091E-3</v>
      </c>
      <c r="M36" s="94">
        <f t="shared" si="2"/>
        <v>4.1719720469661692E-3</v>
      </c>
      <c r="N36" s="94">
        <f>K36/'סכום נכסי הקרן'!$C$42</f>
        <v>7.5756861832040336E-4</v>
      </c>
    </row>
    <row r="37" spans="2:14" s="130" customFormat="1">
      <c r="B37" s="86" t="s">
        <v>1237</v>
      </c>
      <c r="C37" s="83" t="s">
        <v>1238</v>
      </c>
      <c r="D37" s="96" t="s">
        <v>945</v>
      </c>
      <c r="E37" s="83"/>
      <c r="F37" s="96" t="s">
        <v>1198</v>
      </c>
      <c r="G37" s="96" t="s">
        <v>173</v>
      </c>
      <c r="H37" s="93">
        <v>24469.999999999996</v>
      </c>
      <c r="I37" s="95">
        <v>4900</v>
      </c>
      <c r="J37" s="83"/>
      <c r="K37" s="93">
        <v>4348.8818099999989</v>
      </c>
      <c r="L37" s="94">
        <v>6.0345252774352638E-4</v>
      </c>
      <c r="M37" s="94">
        <f t="shared" si="2"/>
        <v>5.5285671700578973E-3</v>
      </c>
      <c r="N37" s="94">
        <f>K37/'סכום נכסי הקרן'!$C$42</f>
        <v>1.0039062930342465E-3</v>
      </c>
    </row>
    <row r="38" spans="2:14" s="130" customFormat="1">
      <c r="B38" s="86" t="s">
        <v>1239</v>
      </c>
      <c r="C38" s="83" t="s">
        <v>1240</v>
      </c>
      <c r="D38" s="96" t="s">
        <v>945</v>
      </c>
      <c r="E38" s="83"/>
      <c r="F38" s="96" t="s">
        <v>1198</v>
      </c>
      <c r="G38" s="96" t="s">
        <v>173</v>
      </c>
      <c r="H38" s="93">
        <v>13895.999999999998</v>
      </c>
      <c r="I38" s="95">
        <v>11722</v>
      </c>
      <c r="J38" s="83"/>
      <c r="K38" s="93">
        <v>5907.9808399999993</v>
      </c>
      <c r="L38" s="94">
        <v>1.001129281898957E-4</v>
      </c>
      <c r="M38" s="94">
        <f t="shared" si="2"/>
        <v>7.5105901563590855E-3</v>
      </c>
      <c r="N38" s="94">
        <f>K38/'סכום נכסי הקרן'!$C$42</f>
        <v>1.3638124473200513E-3</v>
      </c>
    </row>
    <row r="39" spans="2:14" s="130" customFormat="1">
      <c r="B39" s="86" t="s">
        <v>1241</v>
      </c>
      <c r="C39" s="83" t="s">
        <v>1242</v>
      </c>
      <c r="D39" s="96" t="s">
        <v>945</v>
      </c>
      <c r="E39" s="83"/>
      <c r="F39" s="96" t="s">
        <v>1198</v>
      </c>
      <c r="G39" s="96" t="s">
        <v>173</v>
      </c>
      <c r="H39" s="93">
        <v>9550.9999999999982</v>
      </c>
      <c r="I39" s="95">
        <v>5393</v>
      </c>
      <c r="J39" s="83"/>
      <c r="K39" s="93">
        <v>1868.2148499999996</v>
      </c>
      <c r="L39" s="94">
        <v>5.5863010725937855E-5</v>
      </c>
      <c r="M39" s="94">
        <f t="shared" si="2"/>
        <v>2.3749901095437309E-3</v>
      </c>
      <c r="N39" s="94">
        <f>K39/'סכום נכסי הקרן'!$C$42</f>
        <v>4.3126319053840437E-4</v>
      </c>
    </row>
    <row r="40" spans="2:14" s="130" customFormat="1">
      <c r="B40" s="86" t="s">
        <v>1243</v>
      </c>
      <c r="C40" s="83" t="s">
        <v>1244</v>
      </c>
      <c r="D40" s="96" t="s">
        <v>134</v>
      </c>
      <c r="E40" s="83"/>
      <c r="F40" s="96" t="s">
        <v>1198</v>
      </c>
      <c r="G40" s="96" t="s">
        <v>183</v>
      </c>
      <c r="H40" s="93">
        <v>1262259.9999999998</v>
      </c>
      <c r="I40" s="95">
        <v>1899</v>
      </c>
      <c r="J40" s="83"/>
      <c r="K40" s="93">
        <v>76613.928469999984</v>
      </c>
      <c r="L40" s="94">
        <v>5.7100489732623888E-4</v>
      </c>
      <c r="M40" s="94">
        <f t="shared" si="2"/>
        <v>9.7396358009648021E-2</v>
      </c>
      <c r="N40" s="94">
        <f>K40/'סכום נכסי הקרן'!$C$42</f>
        <v>1.7685742746158608E-2</v>
      </c>
    </row>
    <row r="41" spans="2:14" s="130" customFormat="1">
      <c r="B41" s="86" t="s">
        <v>1245</v>
      </c>
      <c r="C41" s="83" t="s">
        <v>1246</v>
      </c>
      <c r="D41" s="96" t="s">
        <v>30</v>
      </c>
      <c r="E41" s="83"/>
      <c r="F41" s="96" t="s">
        <v>1198</v>
      </c>
      <c r="G41" s="96" t="s">
        <v>175</v>
      </c>
      <c r="H41" s="93">
        <v>16585.999999999996</v>
      </c>
      <c r="I41" s="95">
        <v>13060</v>
      </c>
      <c r="J41" s="83"/>
      <c r="K41" s="93">
        <v>9131.5443699999978</v>
      </c>
      <c r="L41" s="94">
        <v>8.7140177684843188E-3</v>
      </c>
      <c r="M41" s="94">
        <f t="shared" si="2"/>
        <v>1.1608583222432762E-2</v>
      </c>
      <c r="N41" s="94">
        <f>K41/'סכום נכסי הקרן'!$C$42</f>
        <v>2.1079475733474678E-3</v>
      </c>
    </row>
    <row r="42" spans="2:14" s="130" customFormat="1">
      <c r="B42" s="86" t="s">
        <v>1247</v>
      </c>
      <c r="C42" s="83" t="s">
        <v>1248</v>
      </c>
      <c r="D42" s="96" t="s">
        <v>30</v>
      </c>
      <c r="E42" s="83"/>
      <c r="F42" s="96" t="s">
        <v>1198</v>
      </c>
      <c r="G42" s="96" t="s">
        <v>175</v>
      </c>
      <c r="H42" s="93">
        <v>153867.99999999997</v>
      </c>
      <c r="I42" s="95">
        <v>854.4</v>
      </c>
      <c r="J42" s="83"/>
      <c r="K42" s="93">
        <v>5542.0309099999995</v>
      </c>
      <c r="L42" s="94">
        <v>4.5726002971768192E-3</v>
      </c>
      <c r="M42" s="94">
        <f t="shared" si="2"/>
        <v>7.0453720020669172E-3</v>
      </c>
      <c r="N42" s="94">
        <f>K42/'סכום נכסי הקרן'!$C$42</f>
        <v>1.2793356889915829E-3</v>
      </c>
    </row>
    <row r="43" spans="2:14" s="130" customFormat="1">
      <c r="B43" s="86" t="s">
        <v>1249</v>
      </c>
      <c r="C43" s="83" t="s">
        <v>1250</v>
      </c>
      <c r="D43" s="96" t="s">
        <v>30</v>
      </c>
      <c r="E43" s="83"/>
      <c r="F43" s="96" t="s">
        <v>1198</v>
      </c>
      <c r="G43" s="96" t="s">
        <v>175</v>
      </c>
      <c r="H43" s="93">
        <v>218270.99999999997</v>
      </c>
      <c r="I43" s="95">
        <v>3994.5</v>
      </c>
      <c r="J43" s="83"/>
      <c r="K43" s="93">
        <v>36755.121249999989</v>
      </c>
      <c r="L43" s="94">
        <v>4.1194961324625481E-3</v>
      </c>
      <c r="M43" s="94">
        <f t="shared" si="2"/>
        <v>4.6725380351103948E-2</v>
      </c>
      <c r="N43" s="94">
        <f>K43/'סכום נכסי הקרן'!$C$42</f>
        <v>8.4846402216002641E-3</v>
      </c>
    </row>
    <row r="44" spans="2:14" s="130" customFormat="1">
      <c r="B44" s="86" t="s">
        <v>1251</v>
      </c>
      <c r="C44" s="83" t="s">
        <v>1252</v>
      </c>
      <c r="D44" s="96" t="s">
        <v>30</v>
      </c>
      <c r="E44" s="83"/>
      <c r="F44" s="96" t="s">
        <v>1198</v>
      </c>
      <c r="G44" s="96" t="s">
        <v>175</v>
      </c>
      <c r="H44" s="93">
        <v>120684.99999999999</v>
      </c>
      <c r="I44" s="95">
        <v>3598.5</v>
      </c>
      <c r="J44" s="83"/>
      <c r="K44" s="93">
        <v>18307.717319999996</v>
      </c>
      <c r="L44" s="94">
        <v>1.198534567172954E-2</v>
      </c>
      <c r="M44" s="94">
        <f t="shared" si="2"/>
        <v>2.3273901052291959E-2</v>
      </c>
      <c r="N44" s="94">
        <f>K44/'סכום נכסי הקרן'!$C$42</f>
        <v>4.2261973149921202E-3</v>
      </c>
    </row>
    <row r="45" spans="2:14" s="130" customFormat="1">
      <c r="B45" s="86" t="s">
        <v>1253</v>
      </c>
      <c r="C45" s="83" t="s">
        <v>1254</v>
      </c>
      <c r="D45" s="96" t="s">
        <v>133</v>
      </c>
      <c r="E45" s="83"/>
      <c r="F45" s="96" t="s">
        <v>1198</v>
      </c>
      <c r="G45" s="96" t="s">
        <v>173</v>
      </c>
      <c r="H45" s="93">
        <v>72382.999999999971</v>
      </c>
      <c r="I45" s="95">
        <v>4221.5</v>
      </c>
      <c r="J45" s="83"/>
      <c r="K45" s="93">
        <v>11082.836570000096</v>
      </c>
      <c r="L45" s="94">
        <v>9.6303075756565774E-3</v>
      </c>
      <c r="M45" s="94">
        <f t="shared" si="2"/>
        <v>1.4089186390655123E-2</v>
      </c>
      <c r="N45" s="94">
        <f>K45/'סכום נכסי הקרן'!$C$42</f>
        <v>2.5583885383385903E-3</v>
      </c>
    </row>
    <row r="46" spans="2:14" s="130" customFormat="1">
      <c r="B46" s="86" t="s">
        <v>1255</v>
      </c>
      <c r="C46" s="83" t="s">
        <v>1256</v>
      </c>
      <c r="D46" s="96" t="s">
        <v>945</v>
      </c>
      <c r="E46" s="83"/>
      <c r="F46" s="96" t="s">
        <v>1198</v>
      </c>
      <c r="G46" s="96" t="s">
        <v>173</v>
      </c>
      <c r="H46" s="93">
        <v>24791.999999999996</v>
      </c>
      <c r="I46" s="95">
        <v>9515</v>
      </c>
      <c r="J46" s="83"/>
      <c r="K46" s="93">
        <v>8555.9435699999976</v>
      </c>
      <c r="L46" s="94">
        <v>1.2025300627180153E-4</v>
      </c>
      <c r="M46" s="94">
        <f t="shared" si="2"/>
        <v>1.0876843932893628E-2</v>
      </c>
      <c r="N46" s="94">
        <f>K46/'סכום נכסי הקרן'!$C$42</f>
        <v>1.9750745060530621E-3</v>
      </c>
    </row>
    <row r="47" spans="2:14" s="130" customFormat="1">
      <c r="B47" s="86" t="s">
        <v>1257</v>
      </c>
      <c r="C47" s="83" t="s">
        <v>1258</v>
      </c>
      <c r="D47" s="96" t="s">
        <v>30</v>
      </c>
      <c r="E47" s="83"/>
      <c r="F47" s="96" t="s">
        <v>1198</v>
      </c>
      <c r="G47" s="96" t="s">
        <v>182</v>
      </c>
      <c r="H47" s="93">
        <v>183127.99999999997</v>
      </c>
      <c r="I47" s="95">
        <v>3395</v>
      </c>
      <c r="J47" s="83"/>
      <c r="K47" s="93">
        <v>17326.702420000001</v>
      </c>
      <c r="L47" s="94">
        <v>3.0287459126658116E-3</v>
      </c>
      <c r="M47" s="94">
        <f t="shared" si="2"/>
        <v>2.2026774318011359E-2</v>
      </c>
      <c r="N47" s="94">
        <f>K47/'סכום נכסי הקרן'!$C$42</f>
        <v>3.9997374858457497E-3</v>
      </c>
    </row>
    <row r="48" spans="2:14" s="130" customFormat="1">
      <c r="B48" s="86" t="s">
        <v>1259</v>
      </c>
      <c r="C48" s="83" t="s">
        <v>1260</v>
      </c>
      <c r="D48" s="96" t="s">
        <v>945</v>
      </c>
      <c r="E48" s="83"/>
      <c r="F48" s="96" t="s">
        <v>1198</v>
      </c>
      <c r="G48" s="96" t="s">
        <v>173</v>
      </c>
      <c r="H48" s="93">
        <v>20014.999999999996</v>
      </c>
      <c r="I48" s="95">
        <v>7840</v>
      </c>
      <c r="J48" s="83"/>
      <c r="K48" s="93">
        <v>5691.4013499999983</v>
      </c>
      <c r="L48" s="94">
        <v>1.2110046225707299E-4</v>
      </c>
      <c r="M48" s="94">
        <f t="shared" si="2"/>
        <v>7.2352609314147338E-3</v>
      </c>
      <c r="N48" s="94">
        <f>K48/'סכום נכסי הקרן'!$C$42</f>
        <v>1.3138167191185648E-3</v>
      </c>
    </row>
    <row r="49" spans="2:14" s="130" customFormat="1">
      <c r="B49" s="86" t="s">
        <v>1261</v>
      </c>
      <c r="C49" s="83" t="s">
        <v>1262</v>
      </c>
      <c r="D49" s="96" t="s">
        <v>30</v>
      </c>
      <c r="E49" s="83"/>
      <c r="F49" s="96" t="s">
        <v>1198</v>
      </c>
      <c r="G49" s="96" t="s">
        <v>175</v>
      </c>
      <c r="H49" s="93">
        <v>29491.999999999989</v>
      </c>
      <c r="I49" s="95">
        <v>5043</v>
      </c>
      <c r="J49" s="83"/>
      <c r="K49" s="93">
        <v>6269.7841500000004</v>
      </c>
      <c r="L49" s="94">
        <v>6.4393013100436658E-3</v>
      </c>
      <c r="M49" s="94">
        <f t="shared" si="2"/>
        <v>7.9705368711869805E-3</v>
      </c>
      <c r="N49" s="94">
        <f>K49/'סכום נכסי הקרן'!$C$42</f>
        <v>1.4473319899561436E-3</v>
      </c>
    </row>
    <row r="50" spans="2:14" s="130" customFormat="1">
      <c r="B50" s="86" t="s">
        <v>1263</v>
      </c>
      <c r="C50" s="83" t="s">
        <v>1264</v>
      </c>
      <c r="D50" s="96" t="s">
        <v>149</v>
      </c>
      <c r="E50" s="83"/>
      <c r="F50" s="96" t="s">
        <v>1198</v>
      </c>
      <c r="G50" s="96" t="s">
        <v>173</v>
      </c>
      <c r="H50" s="93">
        <v>17688.999999999996</v>
      </c>
      <c r="I50" s="95">
        <v>12126</v>
      </c>
      <c r="J50" s="83"/>
      <c r="K50" s="93">
        <v>7779.7994499999995</v>
      </c>
      <c r="L50" s="94">
        <v>3.306355140186915E-3</v>
      </c>
      <c r="M50" s="94">
        <f t="shared" si="2"/>
        <v>9.8901615882047832E-3</v>
      </c>
      <c r="N50" s="94">
        <f>K50/'סכום נכסי הקרן'!$C$42</f>
        <v>1.7959075384482272E-3</v>
      </c>
    </row>
    <row r="51" spans="2:14" s="130" customFormat="1">
      <c r="B51" s="86" t="s">
        <v>1265</v>
      </c>
      <c r="C51" s="83" t="s">
        <v>1266</v>
      </c>
      <c r="D51" s="96" t="s">
        <v>149</v>
      </c>
      <c r="E51" s="83"/>
      <c r="F51" s="96" t="s">
        <v>1198</v>
      </c>
      <c r="G51" s="96" t="s">
        <v>175</v>
      </c>
      <c r="H51" s="93">
        <v>12435.999999999998</v>
      </c>
      <c r="I51" s="95">
        <v>10600</v>
      </c>
      <c r="J51" s="83"/>
      <c r="K51" s="93">
        <v>5557.0713699999988</v>
      </c>
      <c r="L51" s="94">
        <v>3.3185111306081492E-4</v>
      </c>
      <c r="M51" s="94">
        <f t="shared" si="2"/>
        <v>7.0644923638084941E-3</v>
      </c>
      <c r="N51" s="94">
        <f>K51/'סכום נכסי הקרן'!$C$42</f>
        <v>1.2828076648014129E-3</v>
      </c>
    </row>
    <row r="52" spans="2:14" s="130" customFormat="1">
      <c r="B52" s="86" t="s">
        <v>1267</v>
      </c>
      <c r="C52" s="83" t="s">
        <v>1268</v>
      </c>
      <c r="D52" s="96" t="s">
        <v>945</v>
      </c>
      <c r="E52" s="83"/>
      <c r="F52" s="96" t="s">
        <v>1198</v>
      </c>
      <c r="G52" s="96" t="s">
        <v>173</v>
      </c>
      <c r="H52" s="93">
        <v>348300.99999999994</v>
      </c>
      <c r="I52" s="95">
        <v>5178</v>
      </c>
      <c r="J52" s="83"/>
      <c r="K52" s="93">
        <v>65413.038509999991</v>
      </c>
      <c r="L52" s="94">
        <v>3.6787177862272915E-4</v>
      </c>
      <c r="M52" s="94">
        <f t="shared" si="2"/>
        <v>8.315709485793521E-2</v>
      </c>
      <c r="N52" s="94">
        <f>K52/'סכום נכסי הקרן'!$C$42</f>
        <v>1.5100102480522577E-2</v>
      </c>
    </row>
    <row r="53" spans="2:14" s="130" customFormat="1">
      <c r="B53" s="86" t="s">
        <v>1269</v>
      </c>
      <c r="C53" s="83" t="s">
        <v>1270</v>
      </c>
      <c r="D53" s="96" t="s">
        <v>133</v>
      </c>
      <c r="E53" s="83"/>
      <c r="F53" s="96" t="s">
        <v>1198</v>
      </c>
      <c r="G53" s="96" t="s">
        <v>173</v>
      </c>
      <c r="H53" s="93">
        <v>4749.9999999999991</v>
      </c>
      <c r="I53" s="95">
        <v>28415</v>
      </c>
      <c r="J53" s="83"/>
      <c r="K53" s="93">
        <v>4895.4072399999995</v>
      </c>
      <c r="L53" s="94">
        <v>4.2264455872001939E-5</v>
      </c>
      <c r="M53" s="94">
        <f t="shared" si="2"/>
        <v>6.2233440533827119E-3</v>
      </c>
      <c r="N53" s="94">
        <f>K53/'סכום נכסי הקרן'!$C$42</f>
        <v>1.1300675322793866E-3</v>
      </c>
    </row>
    <row r="54" spans="2:14" s="130" customFormat="1">
      <c r="B54" s="86" t="s">
        <v>1271</v>
      </c>
      <c r="C54" s="83" t="s">
        <v>1272</v>
      </c>
      <c r="D54" s="96" t="s">
        <v>945</v>
      </c>
      <c r="E54" s="83"/>
      <c r="F54" s="96" t="s">
        <v>1198</v>
      </c>
      <c r="G54" s="96" t="s">
        <v>173</v>
      </c>
      <c r="H54" s="93">
        <v>21535.999999999996</v>
      </c>
      <c r="I54" s="95">
        <v>20129</v>
      </c>
      <c r="J54" s="93">
        <v>65.762119999999982</v>
      </c>
      <c r="K54" s="93">
        <v>15788.739799999998</v>
      </c>
      <c r="L54" s="94">
        <v>8.5869218500797439E-5</v>
      </c>
      <c r="M54" s="94">
        <f t="shared" si="2"/>
        <v>2.0071621241614403E-2</v>
      </c>
      <c r="N54" s="94">
        <f>K54/'סכום נכסי הקרן'!$C$42</f>
        <v>3.6447105110681936E-3</v>
      </c>
    </row>
    <row r="55" spans="2:14" s="130" customFormat="1">
      <c r="B55" s="86" t="s">
        <v>1273</v>
      </c>
      <c r="C55" s="83" t="s">
        <v>1274</v>
      </c>
      <c r="D55" s="96" t="s">
        <v>945</v>
      </c>
      <c r="E55" s="83"/>
      <c r="F55" s="96" t="s">
        <v>1198</v>
      </c>
      <c r="G55" s="96" t="s">
        <v>173</v>
      </c>
      <c r="H55" s="93">
        <v>104440.99999999999</v>
      </c>
      <c r="I55" s="95">
        <v>2533</v>
      </c>
      <c r="J55" s="83"/>
      <c r="K55" s="93">
        <v>9595.1941599999991</v>
      </c>
      <c r="L55" s="94">
        <v>7.7363703703703691E-3</v>
      </c>
      <c r="M55" s="94">
        <f t="shared" si="2"/>
        <v>1.2198003473289901E-2</v>
      </c>
      <c r="N55" s="94">
        <f>K55/'סכום נכסי הקרן'!$C$42</f>
        <v>2.2149776013594288E-3</v>
      </c>
    </row>
    <row r="56" spans="2:14" s="130" customFormat="1">
      <c r="B56" s="86" t="s">
        <v>1275</v>
      </c>
      <c r="C56" s="83" t="s">
        <v>1276</v>
      </c>
      <c r="D56" s="96" t="s">
        <v>945</v>
      </c>
      <c r="E56" s="83"/>
      <c r="F56" s="96" t="s">
        <v>1198</v>
      </c>
      <c r="G56" s="96" t="s">
        <v>173</v>
      </c>
      <c r="H56" s="93">
        <v>10112.999999999998</v>
      </c>
      <c r="I56" s="95">
        <v>3534</v>
      </c>
      <c r="J56" s="93">
        <v>1.4930899999999996</v>
      </c>
      <c r="K56" s="93">
        <v>1297.7590199999997</v>
      </c>
      <c r="L56" s="94">
        <v>3.8747126436781601E-4</v>
      </c>
      <c r="M56" s="94">
        <f t="shared" si="2"/>
        <v>1.6497914236529943E-3</v>
      </c>
      <c r="N56" s="94">
        <f>K56/'סכום נכסי הקרן'!$C$42</f>
        <v>2.9957780044152468E-4</v>
      </c>
    </row>
    <row r="57" spans="2:14" s="130" customFormat="1">
      <c r="B57" s="86" t="s">
        <v>1277</v>
      </c>
      <c r="C57" s="83" t="s">
        <v>1278</v>
      </c>
      <c r="D57" s="96" t="s">
        <v>945</v>
      </c>
      <c r="E57" s="83"/>
      <c r="F57" s="96" t="s">
        <v>1198</v>
      </c>
      <c r="G57" s="96" t="s">
        <v>173</v>
      </c>
      <c r="H57" s="93">
        <v>6516.9999999999991</v>
      </c>
      <c r="I57" s="95">
        <v>22748</v>
      </c>
      <c r="J57" s="93">
        <v>2.4734699999999994</v>
      </c>
      <c r="K57" s="93">
        <v>5379.4544000000005</v>
      </c>
      <c r="L57" s="94">
        <v>4.6549999999999993E-4</v>
      </c>
      <c r="M57" s="94">
        <f t="shared" si="2"/>
        <v>6.8386947008485183E-3</v>
      </c>
      <c r="N57" s="94">
        <f>K57/'סכום נכסי הקרן'!$C$42</f>
        <v>1.2418061380359215E-3</v>
      </c>
    </row>
    <row r="58" spans="2:14" s="130" customFormat="1">
      <c r="B58" s="86" t="s">
        <v>1279</v>
      </c>
      <c r="C58" s="83" t="s">
        <v>1280</v>
      </c>
      <c r="D58" s="96" t="s">
        <v>945</v>
      </c>
      <c r="E58" s="83"/>
      <c r="F58" s="96" t="s">
        <v>1198</v>
      </c>
      <c r="G58" s="96" t="s">
        <v>173</v>
      </c>
      <c r="H58" s="93">
        <v>649.99999999999989</v>
      </c>
      <c r="I58" s="95">
        <v>20455</v>
      </c>
      <c r="J58" s="93">
        <v>1.1878399999999998</v>
      </c>
      <c r="K58" s="93">
        <v>483.42469999999997</v>
      </c>
      <c r="L58" s="94">
        <v>1.494252873563218E-4</v>
      </c>
      <c r="M58" s="94">
        <f t="shared" si="2"/>
        <v>6.1455933786691899E-4</v>
      </c>
      <c r="N58" s="94">
        <f>K58/'סכום נכסי הקרן'!$C$42</f>
        <v>1.1159491559927971E-4</v>
      </c>
    </row>
    <row r="59" spans="2:14" s="130" customFormat="1">
      <c r="B59" s="86" t="s">
        <v>1281</v>
      </c>
      <c r="C59" s="83" t="s">
        <v>1282</v>
      </c>
      <c r="D59" s="96" t="s">
        <v>30</v>
      </c>
      <c r="E59" s="83"/>
      <c r="F59" s="96" t="s">
        <v>1198</v>
      </c>
      <c r="G59" s="96" t="s">
        <v>175</v>
      </c>
      <c r="H59" s="93">
        <v>34708.999999999993</v>
      </c>
      <c r="I59" s="95">
        <v>2894</v>
      </c>
      <c r="J59" s="83"/>
      <c r="K59" s="93">
        <v>4234.4793999999983</v>
      </c>
      <c r="L59" s="94">
        <v>2.9793133047210296E-3</v>
      </c>
      <c r="M59" s="94">
        <f t="shared" si="2"/>
        <v>5.3831317602826409E-3</v>
      </c>
      <c r="N59" s="94">
        <f>K59/'סכום נכסי הקרן'!$C$42</f>
        <v>9.7749736670444927E-4</v>
      </c>
    </row>
    <row r="60" spans="2:14" s="130" customFormat="1">
      <c r="B60" s="86" t="s">
        <v>1283</v>
      </c>
      <c r="C60" s="83" t="s">
        <v>1284</v>
      </c>
      <c r="D60" s="96" t="s">
        <v>30</v>
      </c>
      <c r="E60" s="83"/>
      <c r="F60" s="96" t="s">
        <v>1198</v>
      </c>
      <c r="G60" s="96" t="s">
        <v>175</v>
      </c>
      <c r="H60" s="93">
        <v>12798.999999999998</v>
      </c>
      <c r="I60" s="95">
        <v>6061</v>
      </c>
      <c r="J60" s="83"/>
      <c r="K60" s="93">
        <v>3270.2407000000003</v>
      </c>
      <c r="L60" s="94">
        <v>1.153063063063063E-3</v>
      </c>
      <c r="M60" s="94">
        <f t="shared" si="2"/>
        <v>4.1573319676413934E-3</v>
      </c>
      <c r="N60" s="94">
        <f>K60/'סכום נכסי הקרן'!$C$42</f>
        <v>7.5491019574678219E-4</v>
      </c>
    </row>
    <row r="61" spans="2:14" s="130" customFormat="1">
      <c r="B61" s="86" t="s">
        <v>1285</v>
      </c>
      <c r="C61" s="83" t="s">
        <v>1286</v>
      </c>
      <c r="D61" s="96" t="s">
        <v>133</v>
      </c>
      <c r="E61" s="83"/>
      <c r="F61" s="96" t="s">
        <v>1198</v>
      </c>
      <c r="G61" s="96" t="s">
        <v>176</v>
      </c>
      <c r="H61" s="93">
        <v>257698.99999999997</v>
      </c>
      <c r="I61" s="95">
        <v>741.7</v>
      </c>
      <c r="J61" s="83"/>
      <c r="K61" s="93">
        <v>9056.9484600000014</v>
      </c>
      <c r="L61" s="94">
        <v>3.2510862101583956E-4</v>
      </c>
      <c r="M61" s="94">
        <f t="shared" si="2"/>
        <v>1.1513752294147183E-2</v>
      </c>
      <c r="N61" s="94">
        <f>K61/'סכום נכסי הקרן'!$C$42</f>
        <v>2.0907276748182843E-3</v>
      </c>
    </row>
    <row r="62" spans="2:14" s="130" customFormat="1">
      <c r="B62" s="86" t="s">
        <v>1287</v>
      </c>
      <c r="C62" s="83" t="s">
        <v>1288</v>
      </c>
      <c r="D62" s="96" t="s">
        <v>945</v>
      </c>
      <c r="E62" s="83"/>
      <c r="F62" s="96" t="s">
        <v>1198</v>
      </c>
      <c r="G62" s="96" t="s">
        <v>173</v>
      </c>
      <c r="H62" s="93">
        <v>9540.9999999999982</v>
      </c>
      <c r="I62" s="95">
        <v>4282</v>
      </c>
      <c r="J62" s="83"/>
      <c r="K62" s="93">
        <v>1481.7949699999997</v>
      </c>
      <c r="L62" s="94">
        <v>8.1130952380952372E-5</v>
      </c>
      <c r="M62" s="94">
        <f t="shared" si="2"/>
        <v>1.8837492904639152E-3</v>
      </c>
      <c r="N62" s="94">
        <f>K62/'סכום נכסי הקרן'!$C$42</f>
        <v>3.4206109992432571E-4</v>
      </c>
    </row>
    <row r="63" spans="2:14" s="130" customFormat="1">
      <c r="B63" s="86" t="s">
        <v>1289</v>
      </c>
      <c r="C63" s="83" t="s">
        <v>1290</v>
      </c>
      <c r="D63" s="96" t="s">
        <v>133</v>
      </c>
      <c r="E63" s="83"/>
      <c r="F63" s="96" t="s">
        <v>1198</v>
      </c>
      <c r="G63" s="96" t="s">
        <v>173</v>
      </c>
      <c r="H63" s="93">
        <v>9243</v>
      </c>
      <c r="I63" s="95">
        <v>6624.5</v>
      </c>
      <c r="J63" s="83"/>
      <c r="K63" s="93">
        <v>2220.8213099999998</v>
      </c>
      <c r="L63" s="94">
        <v>1.5029268292682926E-3</v>
      </c>
      <c r="M63" s="94">
        <f t="shared" si="2"/>
        <v>2.8232452205986655E-3</v>
      </c>
      <c r="N63" s="94">
        <f>K63/'סכום נכסי הקרן'!$C$42</f>
        <v>5.1265971029310618E-4</v>
      </c>
    </row>
    <row r="64" spans="2:14" s="130" customFormat="1">
      <c r="B64" s="86" t="s">
        <v>1291</v>
      </c>
      <c r="C64" s="83" t="s">
        <v>1292</v>
      </c>
      <c r="D64" s="96" t="s">
        <v>133</v>
      </c>
      <c r="E64" s="83"/>
      <c r="F64" s="96" t="s">
        <v>1198</v>
      </c>
      <c r="G64" s="96" t="s">
        <v>175</v>
      </c>
      <c r="H64" s="93">
        <v>1935.9999999999998</v>
      </c>
      <c r="I64" s="95">
        <v>20107.5</v>
      </c>
      <c r="J64" s="83"/>
      <c r="K64" s="93">
        <v>1641.0538199999996</v>
      </c>
      <c r="L64" s="94">
        <v>3.8145017267713391E-4</v>
      </c>
      <c r="M64" s="94">
        <f t="shared" si="2"/>
        <v>2.0862089773716111E-3</v>
      </c>
      <c r="N64" s="94">
        <f>K64/'סכום נכסי הקרן'!$C$42</f>
        <v>3.7882479429945454E-4</v>
      </c>
    </row>
    <row r="65" spans="2:14" s="130" customFormat="1">
      <c r="B65" s="86" t="s">
        <v>1293</v>
      </c>
      <c r="C65" s="83" t="s">
        <v>1294</v>
      </c>
      <c r="D65" s="96" t="s">
        <v>951</v>
      </c>
      <c r="E65" s="83"/>
      <c r="F65" s="96" t="s">
        <v>1198</v>
      </c>
      <c r="G65" s="96" t="s">
        <v>173</v>
      </c>
      <c r="H65" s="93">
        <v>4703.9999999999991</v>
      </c>
      <c r="I65" s="95">
        <v>12194</v>
      </c>
      <c r="J65" s="93">
        <v>0.55235999999999985</v>
      </c>
      <c r="K65" s="93">
        <v>2081.0204499999995</v>
      </c>
      <c r="L65" s="94">
        <v>5.8580323785803228E-5</v>
      </c>
      <c r="M65" s="94">
        <f t="shared" si="2"/>
        <v>2.6455217324218593E-3</v>
      </c>
      <c r="N65" s="94">
        <f>K65/'סכום נכסי הקרן'!$C$42</f>
        <v>4.803877449334406E-4</v>
      </c>
    </row>
    <row r="66" spans="2:14" s="130" customFormat="1">
      <c r="B66" s="86" t="s">
        <v>1295</v>
      </c>
      <c r="C66" s="83" t="s">
        <v>1296</v>
      </c>
      <c r="D66" s="96" t="s">
        <v>133</v>
      </c>
      <c r="E66" s="83"/>
      <c r="F66" s="96" t="s">
        <v>1198</v>
      </c>
      <c r="G66" s="96" t="s">
        <v>173</v>
      </c>
      <c r="H66" s="93">
        <v>193134.99999999997</v>
      </c>
      <c r="I66" s="95">
        <v>687.5</v>
      </c>
      <c r="J66" s="83"/>
      <c r="K66" s="93">
        <v>4815.9419499999995</v>
      </c>
      <c r="L66" s="94">
        <v>9.8287531806615764E-4</v>
      </c>
      <c r="M66" s="94">
        <f t="shared" si="2"/>
        <v>6.1223228684788317E-3</v>
      </c>
      <c r="N66" s="94">
        <f>K66/'סכום נכסי הקרן'!$C$42</f>
        <v>1.1117235744083423E-3</v>
      </c>
    </row>
    <row r="67" spans="2:14" s="130" customFormat="1">
      <c r="B67" s="86" t="s">
        <v>1297</v>
      </c>
      <c r="C67" s="83" t="s">
        <v>1298</v>
      </c>
      <c r="D67" s="96" t="s">
        <v>945</v>
      </c>
      <c r="E67" s="83"/>
      <c r="F67" s="96" t="s">
        <v>1198</v>
      </c>
      <c r="G67" s="96" t="s">
        <v>173</v>
      </c>
      <c r="H67" s="93">
        <v>16404.999999999996</v>
      </c>
      <c r="I67" s="95">
        <v>3139</v>
      </c>
      <c r="J67" s="83"/>
      <c r="K67" s="93">
        <v>1867.7343499999997</v>
      </c>
      <c r="L67" s="94">
        <v>4.2335483870967731E-4</v>
      </c>
      <c r="M67" s="94">
        <f t="shared" si="2"/>
        <v>2.3743792682651512E-3</v>
      </c>
      <c r="N67" s="94">
        <f>K67/'סכום נכסי הקרן'!$C$42</f>
        <v>4.3115227076755808E-4</v>
      </c>
    </row>
    <row r="68" spans="2:14" s="130" customFormat="1">
      <c r="B68" s="86" t="s">
        <v>1299</v>
      </c>
      <c r="C68" s="83" t="s">
        <v>1300</v>
      </c>
      <c r="D68" s="96" t="s">
        <v>945</v>
      </c>
      <c r="E68" s="83"/>
      <c r="F68" s="96" t="s">
        <v>1198</v>
      </c>
      <c r="G68" s="96" t="s">
        <v>173</v>
      </c>
      <c r="H68" s="93">
        <v>2629.9999999999995</v>
      </c>
      <c r="I68" s="95">
        <v>21643</v>
      </c>
      <c r="J68" s="93">
        <v>8.2908899999999974</v>
      </c>
      <c r="K68" s="93">
        <v>2072.8188299999997</v>
      </c>
      <c r="L68" s="94">
        <v>9.3097345132743341E-5</v>
      </c>
      <c r="M68" s="94">
        <f t="shared" si="2"/>
        <v>2.6350953264963122E-3</v>
      </c>
      <c r="N68" s="94">
        <f>K68/'סכום נכסי הקרן'!$C$42</f>
        <v>4.7849446332892735E-4</v>
      </c>
    </row>
    <row r="69" spans="2:14" s="130" customFormat="1">
      <c r="B69" s="86" t="s">
        <v>1301</v>
      </c>
      <c r="C69" s="83" t="s">
        <v>1302</v>
      </c>
      <c r="D69" s="96" t="s">
        <v>30</v>
      </c>
      <c r="E69" s="83"/>
      <c r="F69" s="96" t="s">
        <v>1198</v>
      </c>
      <c r="G69" s="96" t="s">
        <v>175</v>
      </c>
      <c r="H69" s="93">
        <v>2435</v>
      </c>
      <c r="I69" s="95">
        <v>5532</v>
      </c>
      <c r="J69" s="83"/>
      <c r="K69" s="93">
        <v>567.85901999999987</v>
      </c>
      <c r="L69" s="94">
        <v>9.7400000000000004E-4</v>
      </c>
      <c r="M69" s="94">
        <f t="shared" si="2"/>
        <v>7.2189746062407956E-4</v>
      </c>
      <c r="N69" s="94">
        <f>K69/'סכום נכסי הקרן'!$C$42</f>
        <v>1.3108593625685589E-4</v>
      </c>
    </row>
    <row r="70" spans="2:14" s="130" customFormat="1">
      <c r="B70" s="86" t="s">
        <v>1303</v>
      </c>
      <c r="C70" s="83" t="s">
        <v>1304</v>
      </c>
      <c r="D70" s="96" t="s">
        <v>951</v>
      </c>
      <c r="E70" s="83"/>
      <c r="F70" s="96" t="s">
        <v>1198</v>
      </c>
      <c r="G70" s="96" t="s">
        <v>173</v>
      </c>
      <c r="H70" s="93">
        <v>20364.999999999996</v>
      </c>
      <c r="I70" s="95">
        <v>4882</v>
      </c>
      <c r="J70" s="83"/>
      <c r="K70" s="93">
        <v>3606.0333999999993</v>
      </c>
      <c r="L70" s="94">
        <v>7.0103270223752137E-4</v>
      </c>
      <c r="M70" s="94">
        <f t="shared" si="2"/>
        <v>4.5842123884650386E-3</v>
      </c>
      <c r="N70" s="94">
        <f>K70/'סכום נכסי הקרן'!$C$42</f>
        <v>8.3242538687242009E-4</v>
      </c>
    </row>
    <row r="71" spans="2:14" s="130" customFormat="1">
      <c r="B71" s="86" t="s">
        <v>1305</v>
      </c>
      <c r="C71" s="83" t="s">
        <v>1306</v>
      </c>
      <c r="D71" s="96" t="s">
        <v>30</v>
      </c>
      <c r="E71" s="83"/>
      <c r="F71" s="96" t="s">
        <v>1198</v>
      </c>
      <c r="G71" s="96" t="s">
        <v>175</v>
      </c>
      <c r="H71" s="93">
        <v>5186.9999999999991</v>
      </c>
      <c r="I71" s="95">
        <v>19630</v>
      </c>
      <c r="J71" s="83"/>
      <c r="K71" s="93">
        <v>4292.3580699999993</v>
      </c>
      <c r="L71" s="94">
        <v>9.4523056737524022E-3</v>
      </c>
      <c r="M71" s="94">
        <f t="shared" si="2"/>
        <v>5.4567107005225966E-3</v>
      </c>
      <c r="N71" s="94">
        <f>K71/'סכום נכסי הקרן'!$C$42</f>
        <v>9.9085821751254558E-4</v>
      </c>
    </row>
    <row r="72" spans="2:14" s="130" customFormat="1">
      <c r="B72" s="86" t="s">
        <v>1307</v>
      </c>
      <c r="C72" s="83" t="s">
        <v>1308</v>
      </c>
      <c r="D72" s="96" t="s">
        <v>30</v>
      </c>
      <c r="E72" s="83"/>
      <c r="F72" s="96" t="s">
        <v>1198</v>
      </c>
      <c r="G72" s="96" t="s">
        <v>175</v>
      </c>
      <c r="H72" s="93">
        <v>15260.999999999998</v>
      </c>
      <c r="I72" s="95">
        <v>4841</v>
      </c>
      <c r="J72" s="83"/>
      <c r="K72" s="93">
        <v>3114.4220899999996</v>
      </c>
      <c r="L72" s="94">
        <v>2.2850258710566231E-3</v>
      </c>
      <c r="M72" s="94">
        <f t="shared" si="2"/>
        <v>3.9592457263116802E-3</v>
      </c>
      <c r="N72" s="94">
        <f>K72/'סכום נכסי הקרן'!$C$42</f>
        <v>7.1894065461297759E-4</v>
      </c>
    </row>
    <row r="73" spans="2:14" s="130" customFormat="1">
      <c r="B73" s="86" t="s">
        <v>1309</v>
      </c>
      <c r="C73" s="83" t="s">
        <v>1310</v>
      </c>
      <c r="D73" s="96" t="s">
        <v>30</v>
      </c>
      <c r="E73" s="83"/>
      <c r="F73" s="96" t="s">
        <v>1198</v>
      </c>
      <c r="G73" s="96" t="s">
        <v>175</v>
      </c>
      <c r="H73" s="93">
        <v>16165.999999999998</v>
      </c>
      <c r="I73" s="95">
        <v>5672</v>
      </c>
      <c r="J73" s="83"/>
      <c r="K73" s="93">
        <v>3865.4333699999993</v>
      </c>
      <c r="L73" s="94">
        <v>4.0155634755116697E-3</v>
      </c>
      <c r="M73" s="94">
        <f t="shared" si="2"/>
        <v>4.9139776524366532E-3</v>
      </c>
      <c r="N73" s="94">
        <f>K73/'סכום נכסי הקרן'!$C$42</f>
        <v>8.9230589723650713E-4</v>
      </c>
    </row>
    <row r="74" spans="2:14" s="130" customFormat="1">
      <c r="B74" s="86" t="s">
        <v>1311</v>
      </c>
      <c r="C74" s="83" t="s">
        <v>1312</v>
      </c>
      <c r="D74" s="96" t="s">
        <v>30</v>
      </c>
      <c r="E74" s="83"/>
      <c r="F74" s="96" t="s">
        <v>1198</v>
      </c>
      <c r="G74" s="96" t="s">
        <v>175</v>
      </c>
      <c r="H74" s="93">
        <v>9100.9999999999982</v>
      </c>
      <c r="I74" s="95">
        <v>9410</v>
      </c>
      <c r="J74" s="83"/>
      <c r="K74" s="93">
        <v>3610.2571299999995</v>
      </c>
      <c r="L74" s="94">
        <v>1.0368305544770663E-3</v>
      </c>
      <c r="M74" s="94">
        <f t="shared" si="2"/>
        <v>4.589581854924093E-3</v>
      </c>
      <c r="N74" s="94">
        <f>K74/'סכום נכסי הקרן'!$C$42</f>
        <v>8.334004028218826E-4</v>
      </c>
    </row>
    <row r="75" spans="2:14" s="130" customFormat="1">
      <c r="B75" s="86" t="s">
        <v>1313</v>
      </c>
      <c r="C75" s="83" t="s">
        <v>1314</v>
      </c>
      <c r="D75" s="96" t="s">
        <v>945</v>
      </c>
      <c r="E75" s="83"/>
      <c r="F75" s="96" t="s">
        <v>1198</v>
      </c>
      <c r="G75" s="96" t="s">
        <v>173</v>
      </c>
      <c r="H75" s="93">
        <v>8092.9999999999991</v>
      </c>
      <c r="I75" s="95">
        <v>2519</v>
      </c>
      <c r="J75" s="83"/>
      <c r="K75" s="93">
        <v>739.40989999999988</v>
      </c>
      <c r="L75" s="94">
        <v>1.5397387976677626E-4</v>
      </c>
      <c r="M75" s="94">
        <f t="shared" si="2"/>
        <v>9.3998353529773054E-4</v>
      </c>
      <c r="N75" s="94">
        <f>K75/'סכום נכסי הקרן'!$C$42</f>
        <v>1.7068715227784562E-4</v>
      </c>
    </row>
    <row r="76" spans="2:14" s="130" customFormat="1">
      <c r="B76" s="86" t="s">
        <v>1315</v>
      </c>
      <c r="C76" s="83" t="s">
        <v>1316</v>
      </c>
      <c r="D76" s="96" t="s">
        <v>945</v>
      </c>
      <c r="E76" s="83"/>
      <c r="F76" s="96" t="s">
        <v>1198</v>
      </c>
      <c r="G76" s="96" t="s">
        <v>173</v>
      </c>
      <c r="H76" s="93">
        <v>16340.999999999998</v>
      </c>
      <c r="I76" s="95">
        <v>10645</v>
      </c>
      <c r="J76" s="83"/>
      <c r="K76" s="93">
        <v>6309.1645099999987</v>
      </c>
      <c r="L76" s="94">
        <v>1.5458421519303348E-3</v>
      </c>
      <c r="M76" s="94">
        <f t="shared" si="2"/>
        <v>8.0205996171876705E-3</v>
      </c>
      <c r="N76" s="94">
        <f>K76/'סכום נכסי הקרן'!$C$42</f>
        <v>1.4564226465785071E-3</v>
      </c>
    </row>
    <row r="77" spans="2:14" s="130" customFormat="1">
      <c r="B77" s="86" t="s">
        <v>1317</v>
      </c>
      <c r="C77" s="83" t="s">
        <v>1318</v>
      </c>
      <c r="D77" s="96" t="s">
        <v>134</v>
      </c>
      <c r="E77" s="83"/>
      <c r="F77" s="96" t="s">
        <v>1198</v>
      </c>
      <c r="G77" s="96" t="s">
        <v>183</v>
      </c>
      <c r="H77" s="93">
        <v>216392.99999999997</v>
      </c>
      <c r="I77" s="95">
        <v>191</v>
      </c>
      <c r="J77" s="83"/>
      <c r="K77" s="93">
        <v>1321.0234399999997</v>
      </c>
      <c r="L77" s="94">
        <v>7.2018890593642556E-4</v>
      </c>
      <c r="M77" s="94">
        <f t="shared" si="2"/>
        <v>1.6793665913079731E-3</v>
      </c>
      <c r="N77" s="94">
        <f>K77/'סכום נכסי הקרן'!$C$42</f>
        <v>3.0494821487497457E-4</v>
      </c>
    </row>
    <row r="78" spans="2:14" s="130" customFormat="1">
      <c r="B78" s="86" t="s">
        <v>1319</v>
      </c>
      <c r="C78" s="83" t="s">
        <v>1320</v>
      </c>
      <c r="D78" s="96" t="s">
        <v>945</v>
      </c>
      <c r="E78" s="83"/>
      <c r="F78" s="96" t="s">
        <v>1198</v>
      </c>
      <c r="G78" s="96" t="s">
        <v>173</v>
      </c>
      <c r="H78" s="93">
        <v>24079</v>
      </c>
      <c r="I78" s="95">
        <v>2882</v>
      </c>
      <c r="J78" s="83"/>
      <c r="K78" s="93">
        <v>2516.9812399999992</v>
      </c>
      <c r="L78" s="94">
        <v>3.1190414507772018E-4</v>
      </c>
      <c r="M78" s="94">
        <f t="shared" si="2"/>
        <v>3.1997420162392541E-3</v>
      </c>
      <c r="N78" s="94">
        <f>K78/'סכום נכסי הקרן'!$C$42</f>
        <v>5.8102597786743274E-4</v>
      </c>
    </row>
    <row r="79" spans="2:14" s="130" customFormat="1">
      <c r="B79" s="86" t="s">
        <v>1321</v>
      </c>
      <c r="C79" s="83" t="s">
        <v>1322</v>
      </c>
      <c r="D79" s="96" t="s">
        <v>133</v>
      </c>
      <c r="E79" s="83"/>
      <c r="F79" s="96" t="s">
        <v>1198</v>
      </c>
      <c r="G79" s="96" t="s">
        <v>173</v>
      </c>
      <c r="H79" s="93">
        <v>6940.9999999999991</v>
      </c>
      <c r="I79" s="95">
        <v>40367.5</v>
      </c>
      <c r="J79" s="83"/>
      <c r="K79" s="93">
        <v>10162.52097</v>
      </c>
      <c r="L79" s="94">
        <v>1.1170100629072515E-2</v>
      </c>
      <c r="M79" s="94">
        <f t="shared" si="2"/>
        <v>1.291922435568948E-2</v>
      </c>
      <c r="N79" s="94">
        <f>K79/'סכום נכסי הקרן'!$C$42</f>
        <v>2.3459406809851879E-3</v>
      </c>
    </row>
    <row r="80" spans="2:14" s="130" customFormat="1">
      <c r="B80" s="86" t="s">
        <v>1323</v>
      </c>
      <c r="C80" s="83" t="s">
        <v>1324</v>
      </c>
      <c r="D80" s="96" t="s">
        <v>30</v>
      </c>
      <c r="E80" s="83"/>
      <c r="F80" s="96" t="s">
        <v>1198</v>
      </c>
      <c r="G80" s="96" t="s">
        <v>175</v>
      </c>
      <c r="H80" s="93">
        <v>6818.9999999999991</v>
      </c>
      <c r="I80" s="95">
        <v>6014</v>
      </c>
      <c r="J80" s="83"/>
      <c r="K80" s="93">
        <v>1728.7950499999997</v>
      </c>
      <c r="L80" s="94">
        <v>9.8191980225094204E-4</v>
      </c>
      <c r="M80" s="94">
        <f t="shared" si="2"/>
        <v>2.1977510483754906E-3</v>
      </c>
      <c r="N80" s="94">
        <f>K80/'סכום נכסי הקרן'!$C$42</f>
        <v>3.9907918998181624E-4</v>
      </c>
    </row>
    <row r="81" spans="2:14" s="130" customFormat="1">
      <c r="B81" s="86" t="s">
        <v>1325</v>
      </c>
      <c r="C81" s="83" t="s">
        <v>1326</v>
      </c>
      <c r="D81" s="96" t="s">
        <v>133</v>
      </c>
      <c r="E81" s="83"/>
      <c r="F81" s="96" t="s">
        <v>1198</v>
      </c>
      <c r="G81" s="96" t="s">
        <v>173</v>
      </c>
      <c r="H81" s="93">
        <v>8286.9999999999927</v>
      </c>
      <c r="I81" s="95">
        <v>8341</v>
      </c>
      <c r="J81" s="83"/>
      <c r="K81" s="93">
        <v>2507.0501200002996</v>
      </c>
      <c r="L81" s="94">
        <v>6.4267063110767762E-3</v>
      </c>
      <c r="M81" s="94">
        <f t="shared" si="2"/>
        <v>3.1871169630897306E-3</v>
      </c>
      <c r="N81" s="94">
        <f>K81/'סכום נכסי הקרן'!$C$42</f>
        <v>5.7873345434066048E-4</v>
      </c>
    </row>
    <row r="82" spans="2:14" s="130" customFormat="1">
      <c r="B82" s="86" t="s">
        <v>1327</v>
      </c>
      <c r="C82" s="83" t="s">
        <v>1328</v>
      </c>
      <c r="D82" s="96" t="s">
        <v>133</v>
      </c>
      <c r="E82" s="83"/>
      <c r="F82" s="96" t="s">
        <v>1198</v>
      </c>
      <c r="G82" s="96" t="s">
        <v>173</v>
      </c>
      <c r="H82" s="93">
        <v>25149.999999999996</v>
      </c>
      <c r="I82" s="95">
        <v>52077</v>
      </c>
      <c r="J82" s="83"/>
      <c r="K82" s="93">
        <v>47504.144669999987</v>
      </c>
      <c r="L82" s="94">
        <v>4.1069089639534226E-3</v>
      </c>
      <c r="M82" s="94">
        <f t="shared" si="2"/>
        <v>6.0390202847164252E-2</v>
      </c>
      <c r="N82" s="94">
        <f>K82/'סכום נכסי הקרן'!$C$42</f>
        <v>1.0965970532876417E-2</v>
      </c>
    </row>
    <row r="83" spans="2:14" s="130" customFormat="1">
      <c r="B83" s="86" t="s">
        <v>1329</v>
      </c>
      <c r="C83" s="83" t="s">
        <v>1330</v>
      </c>
      <c r="D83" s="96" t="s">
        <v>945</v>
      </c>
      <c r="E83" s="83"/>
      <c r="F83" s="96" t="s">
        <v>1198</v>
      </c>
      <c r="G83" s="96" t="s">
        <v>173</v>
      </c>
      <c r="H83" s="93">
        <v>32398.999999999996</v>
      </c>
      <c r="I83" s="95">
        <v>5942</v>
      </c>
      <c r="J83" s="83"/>
      <c r="K83" s="93">
        <v>6982.5138999999981</v>
      </c>
      <c r="L83" s="94">
        <v>3.850030275362307E-4</v>
      </c>
      <c r="M83" s="94">
        <f t="shared" si="2"/>
        <v>8.8766029518776296E-3</v>
      </c>
      <c r="N83" s="94">
        <f>K83/'סכום נכסי הקרן'!$C$42</f>
        <v>1.6118602325063184E-3</v>
      </c>
    </row>
    <row r="84" spans="2:14" s="130" customFormat="1">
      <c r="B84" s="86" t="s">
        <v>1331</v>
      </c>
      <c r="C84" s="83" t="s">
        <v>1332</v>
      </c>
      <c r="D84" s="96" t="s">
        <v>30</v>
      </c>
      <c r="E84" s="83"/>
      <c r="F84" s="96" t="s">
        <v>1198</v>
      </c>
      <c r="G84" s="96" t="s">
        <v>175</v>
      </c>
      <c r="H84" s="93">
        <v>3623.9999999999995</v>
      </c>
      <c r="I84" s="95">
        <v>17412</v>
      </c>
      <c r="J84" s="83"/>
      <c r="K84" s="93">
        <v>2660.0894599999997</v>
      </c>
      <c r="L84" s="94">
        <v>2.4569491525423728E-3</v>
      </c>
      <c r="M84" s="94">
        <f t="shared" si="2"/>
        <v>3.3816700247305737E-3</v>
      </c>
      <c r="N84" s="94">
        <f>K84/'סכום נכסי הקרן'!$C$42</f>
        <v>6.1406142213096175E-4</v>
      </c>
    </row>
    <row r="85" spans="2:14" s="130" customFormat="1">
      <c r="B85" s="86" t="s">
        <v>1333</v>
      </c>
      <c r="C85" s="83" t="s">
        <v>1334</v>
      </c>
      <c r="D85" s="96" t="s">
        <v>945</v>
      </c>
      <c r="E85" s="83"/>
      <c r="F85" s="96" t="s">
        <v>1198</v>
      </c>
      <c r="G85" s="96" t="s">
        <v>173</v>
      </c>
      <c r="H85" s="93">
        <v>14149.999999999998</v>
      </c>
      <c r="I85" s="95">
        <v>3844</v>
      </c>
      <c r="J85" s="83"/>
      <c r="K85" s="93">
        <v>1972.8196099999996</v>
      </c>
      <c r="L85" s="94">
        <v>7.6075203376169132E-4</v>
      </c>
      <c r="M85" s="94">
        <f t="shared" si="2"/>
        <v>2.5079701414769937E-3</v>
      </c>
      <c r="N85" s="94">
        <f>K85/'סכום נכסי הקרן'!$C$42</f>
        <v>4.5541040387583399E-4</v>
      </c>
    </row>
    <row r="86" spans="2:14" s="130" customFormat="1">
      <c r="B86" s="86" t="s">
        <v>1335</v>
      </c>
      <c r="C86" s="83" t="s">
        <v>1336</v>
      </c>
      <c r="D86" s="96" t="s">
        <v>945</v>
      </c>
      <c r="E86" s="83"/>
      <c r="F86" s="96" t="s">
        <v>1198</v>
      </c>
      <c r="G86" s="96" t="s">
        <v>173</v>
      </c>
      <c r="H86" s="93">
        <v>7234.9999999999991</v>
      </c>
      <c r="I86" s="95">
        <v>9587</v>
      </c>
      <c r="J86" s="83"/>
      <c r="K86" s="93">
        <v>2515.7577499999998</v>
      </c>
      <c r="L86" s="94">
        <v>1.2942754919499104E-4</v>
      </c>
      <c r="M86" s="94">
        <f t="shared" si="2"/>
        <v>3.1981866401811286E-3</v>
      </c>
      <c r="N86" s="94">
        <f>K86/'סכום נכסי הקרן'!$C$42</f>
        <v>5.8074354450544994E-4</v>
      </c>
    </row>
    <row r="87" spans="2:14" s="130" customFormat="1">
      <c r="B87" s="86" t="s">
        <v>1337</v>
      </c>
      <c r="C87" s="83" t="s">
        <v>1338</v>
      </c>
      <c r="D87" s="96" t="s">
        <v>30</v>
      </c>
      <c r="E87" s="83"/>
      <c r="F87" s="96" t="s">
        <v>1198</v>
      </c>
      <c r="G87" s="96" t="s">
        <v>175</v>
      </c>
      <c r="H87" s="93">
        <v>10139.999999999998</v>
      </c>
      <c r="I87" s="95">
        <v>9780</v>
      </c>
      <c r="J87" s="83"/>
      <c r="K87" s="93">
        <v>4180.5767999999989</v>
      </c>
      <c r="L87" s="94">
        <v>8.3475134041801763E-3</v>
      </c>
      <c r="M87" s="94">
        <f t="shared" si="2"/>
        <v>5.3146074458127659E-3</v>
      </c>
      <c r="N87" s="94">
        <f>K87/'סכום נכסי הקרן'!$C$42</f>
        <v>9.6505436141824518E-4</v>
      </c>
    </row>
    <row r="88" spans="2:14" s="130" customFormat="1">
      <c r="B88" s="86" t="s">
        <v>1339</v>
      </c>
      <c r="C88" s="83" t="s">
        <v>1340</v>
      </c>
      <c r="D88" s="96" t="s">
        <v>945</v>
      </c>
      <c r="E88" s="83"/>
      <c r="F88" s="96" t="s">
        <v>1198</v>
      </c>
      <c r="G88" s="96" t="s">
        <v>173</v>
      </c>
      <c r="H88" s="93">
        <v>13446.999999999998</v>
      </c>
      <c r="I88" s="95">
        <v>5265</v>
      </c>
      <c r="J88" s="83"/>
      <c r="K88" s="93">
        <v>2567.8599599999993</v>
      </c>
      <c r="L88" s="94">
        <v>9.2562916901395249E-5</v>
      </c>
      <c r="M88" s="94">
        <f t="shared" si="2"/>
        <v>3.264422187680052E-3</v>
      </c>
      <c r="N88" s="94">
        <f>K88/'סכום נכסי הקרן'!$C$42</f>
        <v>5.9277094345193718E-4</v>
      </c>
    </row>
    <row r="89" spans="2:14" s="130" customFormat="1">
      <c r="B89" s="86" t="s">
        <v>1341</v>
      </c>
      <c r="C89" s="83" t="s">
        <v>1342</v>
      </c>
      <c r="D89" s="96" t="s">
        <v>145</v>
      </c>
      <c r="E89" s="83"/>
      <c r="F89" s="96" t="s">
        <v>1198</v>
      </c>
      <c r="G89" s="96" t="s">
        <v>177</v>
      </c>
      <c r="H89" s="93">
        <v>14669.999999999998</v>
      </c>
      <c r="I89" s="95">
        <v>8001</v>
      </c>
      <c r="J89" s="83"/>
      <c r="K89" s="93">
        <v>3071.2256099999995</v>
      </c>
      <c r="L89" s="94">
        <v>4.0067165351291941E-4</v>
      </c>
      <c r="M89" s="94">
        <f t="shared" si="2"/>
        <v>3.9043316928603863E-3</v>
      </c>
      <c r="N89" s="94">
        <f>K89/'סכום נכסי הקרן'!$C$42</f>
        <v>7.0896907570981856E-4</v>
      </c>
    </row>
    <row r="90" spans="2:14" s="130" customFormat="1">
      <c r="B90" s="86" t="s">
        <v>1343</v>
      </c>
      <c r="C90" s="83" t="s">
        <v>1344</v>
      </c>
      <c r="D90" s="96" t="s">
        <v>133</v>
      </c>
      <c r="E90" s="83"/>
      <c r="F90" s="96" t="s">
        <v>1198</v>
      </c>
      <c r="G90" s="96" t="s">
        <v>176</v>
      </c>
      <c r="H90" s="93">
        <v>21789.999999999996</v>
      </c>
      <c r="I90" s="95">
        <v>3227.25</v>
      </c>
      <c r="J90" s="93">
        <v>24.548129999999993</v>
      </c>
      <c r="K90" s="93">
        <v>3356.7455799999998</v>
      </c>
      <c r="L90" s="94">
        <v>9.4267196062702765E-4</v>
      </c>
      <c r="M90" s="94">
        <f t="shared" si="2"/>
        <v>4.2673023141608342E-3</v>
      </c>
      <c r="N90" s="94">
        <f>K90/'סכום נכסי הקרן'!$C$42</f>
        <v>7.7487918943395986E-4</v>
      </c>
    </row>
    <row r="91" spans="2:14" s="130" customFormat="1">
      <c r="B91" s="86" t="s">
        <v>1345</v>
      </c>
      <c r="C91" s="83" t="s">
        <v>1346</v>
      </c>
      <c r="D91" s="96" t="s">
        <v>945</v>
      </c>
      <c r="E91" s="83"/>
      <c r="F91" s="96" t="s">
        <v>1198</v>
      </c>
      <c r="G91" s="96" t="s">
        <v>173</v>
      </c>
      <c r="H91" s="93">
        <v>19320.999999999996</v>
      </c>
      <c r="I91" s="95">
        <v>20256</v>
      </c>
      <c r="J91" s="83"/>
      <c r="K91" s="93">
        <v>14194.851199999997</v>
      </c>
      <c r="L91" s="94">
        <v>1.7416735792895655E-4</v>
      </c>
      <c r="M91" s="94">
        <f t="shared" si="2"/>
        <v>1.8045371605115421E-2</v>
      </c>
      <c r="N91" s="94">
        <f>K91/'סכום נכסי הקרן'!$C$42</f>
        <v>3.2767734491190338E-3</v>
      </c>
    </row>
    <row r="92" spans="2:14" s="130" customFormat="1">
      <c r="B92" s="86" t="s">
        <v>1347</v>
      </c>
      <c r="C92" s="83" t="s">
        <v>1348</v>
      </c>
      <c r="D92" s="96" t="s">
        <v>133</v>
      </c>
      <c r="E92" s="83"/>
      <c r="F92" s="96" t="s">
        <v>1198</v>
      </c>
      <c r="G92" s="96" t="s">
        <v>173</v>
      </c>
      <c r="H92" s="93">
        <v>161432.99999999997</v>
      </c>
      <c r="I92" s="95">
        <v>5536.25</v>
      </c>
      <c r="J92" s="93">
        <v>130.34556999999998</v>
      </c>
      <c r="K92" s="93">
        <v>32546.057649999995</v>
      </c>
      <c r="L92" s="94">
        <v>3.4587620226143032E-4</v>
      </c>
      <c r="M92" s="94">
        <f t="shared" si="2"/>
        <v>4.1374558725614505E-2</v>
      </c>
      <c r="N92" s="94">
        <f>K92/'סכום נכסי הקרן'!$C$42</f>
        <v>7.5130098990412392E-3</v>
      </c>
    </row>
    <row r="93" spans="2:14" s="130" customFormat="1">
      <c r="B93" s="86" t="s">
        <v>1349</v>
      </c>
      <c r="C93" s="83" t="s">
        <v>1350</v>
      </c>
      <c r="D93" s="96" t="s">
        <v>945</v>
      </c>
      <c r="E93" s="83"/>
      <c r="F93" s="96" t="s">
        <v>1198</v>
      </c>
      <c r="G93" s="96" t="s">
        <v>173</v>
      </c>
      <c r="H93" s="93">
        <v>31196.999999999996</v>
      </c>
      <c r="I93" s="95">
        <v>2411</v>
      </c>
      <c r="J93" s="83"/>
      <c r="K93" s="93">
        <v>2728.0831200000002</v>
      </c>
      <c r="L93" s="94">
        <v>5.2520202020202018E-4</v>
      </c>
      <c r="M93" s="94">
        <f t="shared" si="2"/>
        <v>3.4681077650213546E-3</v>
      </c>
      <c r="N93" s="94">
        <f>K93/'סכום נכסי הקרן'!$C$42</f>
        <v>6.2975724145708674E-4</v>
      </c>
    </row>
    <row r="94" spans="2:14" s="130" customFormat="1">
      <c r="B94" s="86" t="s">
        <v>1351</v>
      </c>
      <c r="C94" s="83" t="s">
        <v>1352</v>
      </c>
      <c r="D94" s="96" t="s">
        <v>945</v>
      </c>
      <c r="E94" s="83"/>
      <c r="F94" s="96" t="s">
        <v>1198</v>
      </c>
      <c r="G94" s="96" t="s">
        <v>173</v>
      </c>
      <c r="H94" s="93">
        <v>12248.999999999998</v>
      </c>
      <c r="I94" s="95">
        <v>7736</v>
      </c>
      <c r="J94" s="83"/>
      <c r="K94" s="93">
        <v>3436.8822299999997</v>
      </c>
      <c r="L94" s="94">
        <v>8.5358885017421593E-4</v>
      </c>
      <c r="M94" s="94">
        <f t="shared" si="2"/>
        <v>4.3691769733639595E-3</v>
      </c>
      <c r="N94" s="94">
        <f>K94/'סכום נכסי הקרן'!$C$42</f>
        <v>7.9337812565537962E-4</v>
      </c>
    </row>
    <row r="95" spans="2:14" s="130" customFormat="1">
      <c r="B95" s="82"/>
      <c r="C95" s="83"/>
      <c r="D95" s="83"/>
      <c r="E95" s="83"/>
      <c r="F95" s="83"/>
      <c r="G95" s="83"/>
      <c r="H95" s="93"/>
      <c r="I95" s="95"/>
      <c r="J95" s="83"/>
      <c r="K95" s="83"/>
      <c r="L95" s="83"/>
      <c r="M95" s="94"/>
      <c r="N95" s="83"/>
    </row>
    <row r="96" spans="2:14" s="130" customFormat="1">
      <c r="B96" s="102" t="s">
        <v>74</v>
      </c>
      <c r="C96" s="81"/>
      <c r="D96" s="81"/>
      <c r="E96" s="81"/>
      <c r="F96" s="81"/>
      <c r="G96" s="81"/>
      <c r="H96" s="90"/>
      <c r="I96" s="92"/>
      <c r="J96" s="81"/>
      <c r="K96" s="90">
        <v>150024.88678000003</v>
      </c>
      <c r="L96" s="81"/>
      <c r="M96" s="91">
        <f t="shared" ref="M96:M105" si="3">K96/$K$11</f>
        <v>0.19072090251713725</v>
      </c>
      <c r="N96" s="91">
        <f>K96/'סכום נכסי הקרן'!$C$42</f>
        <v>3.4632104189143829E-2</v>
      </c>
    </row>
    <row r="97" spans="2:14" s="130" customFormat="1">
      <c r="B97" s="86" t="s">
        <v>1353</v>
      </c>
      <c r="C97" s="83" t="s">
        <v>1354</v>
      </c>
      <c r="D97" s="96" t="s">
        <v>30</v>
      </c>
      <c r="E97" s="83"/>
      <c r="F97" s="96" t="s">
        <v>1212</v>
      </c>
      <c r="G97" s="96" t="s">
        <v>175</v>
      </c>
      <c r="H97" s="93">
        <v>16173.999999999998</v>
      </c>
      <c r="I97" s="95">
        <v>22204</v>
      </c>
      <c r="J97" s="83"/>
      <c r="K97" s="93">
        <v>15139.378719999997</v>
      </c>
      <c r="L97" s="94">
        <v>7.8476429657239367E-3</v>
      </c>
      <c r="M97" s="94">
        <f t="shared" si="3"/>
        <v>1.9246113328259238E-2</v>
      </c>
      <c r="N97" s="94">
        <f>K97/'סכום נכסי הקרן'!$C$42</f>
        <v>3.494810444075222E-3</v>
      </c>
    </row>
    <row r="98" spans="2:14" s="130" customFormat="1">
      <c r="B98" s="86" t="s">
        <v>1355</v>
      </c>
      <c r="C98" s="83" t="s">
        <v>1356</v>
      </c>
      <c r="D98" s="96" t="s">
        <v>30</v>
      </c>
      <c r="E98" s="83"/>
      <c r="F98" s="96" t="s">
        <v>1212</v>
      </c>
      <c r="G98" s="96" t="s">
        <v>175</v>
      </c>
      <c r="H98" s="93">
        <v>13765.999999999998</v>
      </c>
      <c r="I98" s="95">
        <v>19585</v>
      </c>
      <c r="J98" s="83"/>
      <c r="K98" s="93">
        <v>11365.557329999998</v>
      </c>
      <c r="L98" s="94">
        <v>1.3106931077689461E-2</v>
      </c>
      <c r="M98" s="94">
        <f t="shared" si="3"/>
        <v>1.4448598483307344E-2</v>
      </c>
      <c r="N98" s="94">
        <f>K98/'סכום נכסי הקרן'!$C$42</f>
        <v>2.6236524757219165E-3</v>
      </c>
    </row>
    <row r="99" spans="2:14" s="130" customFormat="1">
      <c r="B99" s="86" t="s">
        <v>1357</v>
      </c>
      <c r="C99" s="83" t="s">
        <v>1358</v>
      </c>
      <c r="D99" s="96" t="s">
        <v>133</v>
      </c>
      <c r="E99" s="83"/>
      <c r="F99" s="96" t="s">
        <v>1212</v>
      </c>
      <c r="G99" s="96" t="s">
        <v>173</v>
      </c>
      <c r="H99" s="93">
        <v>30076.999999999996</v>
      </c>
      <c r="I99" s="95">
        <v>9724</v>
      </c>
      <c r="J99" s="83"/>
      <c r="K99" s="93">
        <v>10607.841489999999</v>
      </c>
      <c r="L99" s="94">
        <v>8.8110204987980299E-3</v>
      </c>
      <c r="M99" s="94">
        <f t="shared" si="3"/>
        <v>1.3485343306396284E-2</v>
      </c>
      <c r="N99" s="94">
        <f>K99/'סכום נכסי הקרן'!$C$42</f>
        <v>2.4487395364098845E-3</v>
      </c>
    </row>
    <row r="100" spans="2:14" s="130" customFormat="1">
      <c r="B100" s="86" t="s">
        <v>1359</v>
      </c>
      <c r="C100" s="83" t="s">
        <v>1360</v>
      </c>
      <c r="D100" s="96" t="s">
        <v>133</v>
      </c>
      <c r="E100" s="83"/>
      <c r="F100" s="96" t="s">
        <v>1212</v>
      </c>
      <c r="G100" s="96" t="s">
        <v>173</v>
      </c>
      <c r="H100" s="93">
        <v>30698.999999999996</v>
      </c>
      <c r="I100" s="95">
        <v>10381</v>
      </c>
      <c r="J100" s="83"/>
      <c r="K100" s="93">
        <v>11558.752789999997</v>
      </c>
      <c r="L100" s="94">
        <v>1.0503146171093611E-3</v>
      </c>
      <c r="M100" s="94">
        <f t="shared" si="3"/>
        <v>1.4694200484976877E-2</v>
      </c>
      <c r="N100" s="94">
        <f>K100/'סכום נכסי הקרן'!$C$42</f>
        <v>2.6682501784310742E-3</v>
      </c>
    </row>
    <row r="101" spans="2:14" s="130" customFormat="1">
      <c r="B101" s="86" t="s">
        <v>1361</v>
      </c>
      <c r="C101" s="83" t="s">
        <v>1362</v>
      </c>
      <c r="D101" s="96" t="s">
        <v>133</v>
      </c>
      <c r="E101" s="83"/>
      <c r="F101" s="96" t="s">
        <v>1212</v>
      </c>
      <c r="G101" s="96" t="s">
        <v>173</v>
      </c>
      <c r="H101" s="93">
        <v>19457.999999999996</v>
      </c>
      <c r="I101" s="95">
        <v>11020</v>
      </c>
      <c r="J101" s="83"/>
      <c r="K101" s="93">
        <v>7777.2730899999988</v>
      </c>
      <c r="L101" s="94">
        <v>4.6338338888432832E-4</v>
      </c>
      <c r="M101" s="94">
        <f t="shared" si="3"/>
        <v>9.8869499233295421E-3</v>
      </c>
      <c r="N101" s="94">
        <f>K101/'סכום נכסי הקרן'!$C$42</f>
        <v>1.7953243474549381E-3</v>
      </c>
    </row>
    <row r="102" spans="2:14" s="130" customFormat="1">
      <c r="B102" s="86" t="s">
        <v>1363</v>
      </c>
      <c r="C102" s="83" t="s">
        <v>1364</v>
      </c>
      <c r="D102" s="96" t="s">
        <v>945</v>
      </c>
      <c r="E102" s="83"/>
      <c r="F102" s="96" t="s">
        <v>1212</v>
      </c>
      <c r="G102" s="96" t="s">
        <v>173</v>
      </c>
      <c r="H102" s="93">
        <v>51483.999999999993</v>
      </c>
      <c r="I102" s="95">
        <v>3605</v>
      </c>
      <c r="J102" s="83"/>
      <c r="K102" s="93">
        <v>6731.705469999999</v>
      </c>
      <c r="L102" s="94">
        <v>1.9244642043303418E-4</v>
      </c>
      <c r="M102" s="94">
        <f t="shared" si="3"/>
        <v>8.5577597842193768E-3</v>
      </c>
      <c r="N102" s="94">
        <f>K102/'סכום נכסי הקרן'!$C$42</f>
        <v>1.5539630138134428E-3</v>
      </c>
    </row>
    <row r="103" spans="2:14" s="130" customFormat="1">
      <c r="B103" s="86" t="s">
        <v>1365</v>
      </c>
      <c r="C103" s="83" t="s">
        <v>1366</v>
      </c>
      <c r="D103" s="96" t="s">
        <v>133</v>
      </c>
      <c r="E103" s="83"/>
      <c r="F103" s="96" t="s">
        <v>1212</v>
      </c>
      <c r="G103" s="96" t="s">
        <v>173</v>
      </c>
      <c r="H103" s="93">
        <v>57200</v>
      </c>
      <c r="I103" s="95">
        <v>6775</v>
      </c>
      <c r="J103" s="83"/>
      <c r="K103" s="93">
        <v>14055.713099999999</v>
      </c>
      <c r="L103" s="94">
        <v>1.2876447849069301E-3</v>
      </c>
      <c r="M103" s="94">
        <f t="shared" si="3"/>
        <v>1.7868490658386672E-2</v>
      </c>
      <c r="N103" s="94">
        <f>K103/'סכום נכסי הקרן'!$C$42</f>
        <v>3.2446544768651459E-3</v>
      </c>
    </row>
    <row r="104" spans="2:14" s="130" customFormat="1">
      <c r="B104" s="86" t="s">
        <v>1367</v>
      </c>
      <c r="C104" s="83" t="s">
        <v>1368</v>
      </c>
      <c r="D104" s="96" t="s">
        <v>945</v>
      </c>
      <c r="E104" s="83"/>
      <c r="F104" s="96" t="s">
        <v>1212</v>
      </c>
      <c r="G104" s="96" t="s">
        <v>173</v>
      </c>
      <c r="H104" s="93">
        <v>74947.999999999985</v>
      </c>
      <c r="I104" s="95">
        <v>3330</v>
      </c>
      <c r="J104" s="83"/>
      <c r="K104" s="93">
        <v>9052.1519799999987</v>
      </c>
      <c r="L104" s="94">
        <v>6.6561236301873757E-4</v>
      </c>
      <c r="M104" s="94">
        <f t="shared" si="3"/>
        <v>1.1507654712511627E-2</v>
      </c>
      <c r="N104" s="94">
        <f>K104/'סכום נכסי הקרן'!$C$42</f>
        <v>2.0896204438870265E-3</v>
      </c>
    </row>
    <row r="105" spans="2:14" s="130" customFormat="1">
      <c r="B105" s="86" t="s">
        <v>1369</v>
      </c>
      <c r="C105" s="83" t="s">
        <v>1370</v>
      </c>
      <c r="D105" s="96" t="s">
        <v>945</v>
      </c>
      <c r="E105" s="83"/>
      <c r="F105" s="96" t="s">
        <v>1212</v>
      </c>
      <c r="G105" s="96" t="s">
        <v>173</v>
      </c>
      <c r="H105" s="93">
        <v>224830.99999999997</v>
      </c>
      <c r="I105" s="95">
        <v>7816</v>
      </c>
      <c r="J105" s="83"/>
      <c r="K105" s="93">
        <v>63736.512809999986</v>
      </c>
      <c r="L105" s="94">
        <v>8.258254521739712E-4</v>
      </c>
      <c r="M105" s="94">
        <f t="shared" si="3"/>
        <v>8.1025791835750219E-2</v>
      </c>
      <c r="N105" s="94">
        <f>K105/'סכום נכסי הקרן'!$C$42</f>
        <v>1.4713089272485165E-2</v>
      </c>
    </row>
    <row r="106" spans="2:14" s="130" customFormat="1">
      <c r="B106" s="144"/>
      <c r="C106" s="144"/>
    </row>
    <row r="107" spans="2:14" s="130" customFormat="1">
      <c r="B107" s="144"/>
      <c r="C107" s="144"/>
    </row>
    <row r="108" spans="2:14" s="130" customFormat="1">
      <c r="B108" s="144"/>
      <c r="C108" s="144"/>
    </row>
    <row r="109" spans="2:14" s="130" customFormat="1">
      <c r="B109" s="145" t="s">
        <v>265</v>
      </c>
      <c r="C109" s="144"/>
    </row>
    <row r="110" spans="2:14" s="130" customFormat="1">
      <c r="B110" s="145" t="s">
        <v>122</v>
      </c>
      <c r="C110" s="144"/>
    </row>
    <row r="111" spans="2:14" s="130" customFormat="1">
      <c r="B111" s="145" t="s">
        <v>248</v>
      </c>
      <c r="C111" s="144"/>
    </row>
    <row r="112" spans="2:14" s="130" customFormat="1">
      <c r="B112" s="145" t="s">
        <v>256</v>
      </c>
      <c r="C112" s="144"/>
    </row>
    <row r="113" spans="2:3" s="130" customFormat="1">
      <c r="B113" s="145" t="s">
        <v>263</v>
      </c>
      <c r="C113" s="144"/>
    </row>
    <row r="114" spans="2:3" s="130" customFormat="1">
      <c r="B114" s="144"/>
      <c r="C114" s="144"/>
    </row>
    <row r="115" spans="2:3" s="130" customFormat="1">
      <c r="B115" s="144"/>
      <c r="C115" s="144"/>
    </row>
    <row r="116" spans="2:3" s="130" customFormat="1">
      <c r="B116" s="144"/>
      <c r="C116" s="144"/>
    </row>
    <row r="117" spans="2:3" s="130" customFormat="1">
      <c r="B117" s="144"/>
      <c r="C117" s="144"/>
    </row>
    <row r="118" spans="2:3" s="130" customFormat="1">
      <c r="B118" s="144"/>
      <c r="C118" s="144"/>
    </row>
    <row r="119" spans="2:3" s="130" customFormat="1">
      <c r="B119" s="144"/>
      <c r="C119" s="144"/>
    </row>
    <row r="120" spans="2:3" s="130" customFormat="1">
      <c r="B120" s="144"/>
      <c r="C120" s="144"/>
    </row>
    <row r="121" spans="2:3" s="130" customFormat="1">
      <c r="B121" s="144"/>
      <c r="C121" s="144"/>
    </row>
    <row r="122" spans="2:3" s="130" customFormat="1">
      <c r="B122" s="144"/>
      <c r="C122" s="144"/>
    </row>
    <row r="123" spans="2:3" s="130" customFormat="1">
      <c r="B123" s="144"/>
      <c r="C123" s="144"/>
    </row>
    <row r="124" spans="2:3" s="130" customFormat="1">
      <c r="B124" s="144"/>
      <c r="C124" s="144"/>
    </row>
    <row r="125" spans="2:3" s="130" customFormat="1">
      <c r="B125" s="144"/>
      <c r="C125" s="144"/>
    </row>
    <row r="126" spans="2:3" s="130" customFormat="1">
      <c r="B126" s="144"/>
      <c r="C126" s="144"/>
    </row>
    <row r="127" spans="2:3" s="130" customFormat="1">
      <c r="B127" s="144"/>
      <c r="C127" s="144"/>
    </row>
    <row r="128" spans="2:3" s="130" customFormat="1">
      <c r="B128" s="144"/>
      <c r="C128" s="144"/>
    </row>
    <row r="129" spans="2:3" s="130" customFormat="1">
      <c r="B129" s="144"/>
      <c r="C129" s="144"/>
    </row>
    <row r="130" spans="2:3" s="130" customFormat="1">
      <c r="B130" s="144"/>
      <c r="C130" s="144"/>
    </row>
    <row r="131" spans="2:3" s="130" customFormat="1">
      <c r="B131" s="144"/>
      <c r="C131" s="144"/>
    </row>
    <row r="132" spans="2:3" s="130" customFormat="1">
      <c r="B132" s="144"/>
      <c r="C132" s="144"/>
    </row>
    <row r="133" spans="2:3" s="130" customFormat="1">
      <c r="B133" s="144"/>
      <c r="C133" s="144"/>
    </row>
    <row r="134" spans="2:3" s="130" customFormat="1">
      <c r="B134" s="144"/>
      <c r="C134" s="144"/>
    </row>
    <row r="135" spans="2:3" s="130" customFormat="1">
      <c r="B135" s="144"/>
      <c r="C135" s="144"/>
    </row>
    <row r="136" spans="2:3" s="130" customFormat="1">
      <c r="B136" s="144"/>
      <c r="C136" s="144"/>
    </row>
    <row r="137" spans="2:3" s="130" customFormat="1">
      <c r="B137" s="144"/>
      <c r="C137" s="144"/>
    </row>
    <row r="138" spans="2:3" s="130" customFormat="1">
      <c r="B138" s="144"/>
      <c r="C138" s="144"/>
    </row>
    <row r="139" spans="2:3" s="130" customFormat="1">
      <c r="B139" s="144"/>
      <c r="C139" s="144"/>
    </row>
    <row r="140" spans="2:3" s="130" customFormat="1">
      <c r="B140" s="144"/>
      <c r="C140" s="144"/>
    </row>
    <row r="141" spans="2:3" s="130" customFormat="1">
      <c r="B141" s="144"/>
      <c r="C141" s="144"/>
    </row>
    <row r="142" spans="2:3" s="130" customFormat="1">
      <c r="B142" s="144"/>
      <c r="C142" s="144"/>
    </row>
    <row r="143" spans="2:3" s="130" customFormat="1">
      <c r="B143" s="144"/>
      <c r="C143" s="144"/>
    </row>
    <row r="144" spans="2:3" s="130" customFormat="1">
      <c r="B144" s="144"/>
      <c r="C144" s="144"/>
    </row>
    <row r="145" spans="2:3" s="130" customFormat="1">
      <c r="B145" s="144"/>
      <c r="C145" s="144"/>
    </row>
    <row r="146" spans="2:3" s="130" customFormat="1">
      <c r="B146" s="144"/>
      <c r="C146" s="144"/>
    </row>
    <row r="147" spans="2:3" s="130" customFormat="1">
      <c r="B147" s="144"/>
      <c r="C147" s="144"/>
    </row>
    <row r="148" spans="2:3" s="130" customFormat="1">
      <c r="B148" s="144"/>
      <c r="C148" s="144"/>
    </row>
    <row r="149" spans="2:3" s="130" customFormat="1">
      <c r="B149" s="144"/>
      <c r="C149" s="144"/>
    </row>
    <row r="150" spans="2:3" s="130" customFormat="1">
      <c r="B150" s="144"/>
      <c r="C150" s="144"/>
    </row>
    <row r="151" spans="2:3" s="130" customFormat="1">
      <c r="B151" s="144"/>
      <c r="C151" s="144"/>
    </row>
    <row r="152" spans="2:3" s="130" customFormat="1">
      <c r="B152" s="144"/>
      <c r="C152" s="144"/>
    </row>
    <row r="153" spans="2:3" s="130" customFormat="1">
      <c r="B153" s="144"/>
      <c r="C153" s="144"/>
    </row>
    <row r="154" spans="2:3" s="130" customFormat="1">
      <c r="B154" s="144"/>
      <c r="C154" s="144"/>
    </row>
    <row r="155" spans="2:3" s="130" customFormat="1">
      <c r="B155" s="144"/>
      <c r="C155" s="144"/>
    </row>
    <row r="156" spans="2:3" s="130" customFormat="1">
      <c r="B156" s="144"/>
      <c r="C156" s="144"/>
    </row>
    <row r="157" spans="2:3" s="130" customFormat="1">
      <c r="B157" s="144"/>
      <c r="C157" s="144"/>
    </row>
    <row r="158" spans="2:3" s="130" customFormat="1">
      <c r="B158" s="144"/>
      <c r="C158" s="144"/>
    </row>
    <row r="159" spans="2:3" s="130" customFormat="1">
      <c r="B159" s="144"/>
      <c r="C159" s="144"/>
    </row>
    <row r="160" spans="2:3" s="130" customFormat="1">
      <c r="B160" s="144"/>
      <c r="C160" s="144"/>
    </row>
    <row r="161" spans="2:3" s="130" customFormat="1">
      <c r="B161" s="144"/>
      <c r="C161" s="144"/>
    </row>
    <row r="162" spans="2:3" s="130" customFormat="1">
      <c r="B162" s="144"/>
      <c r="C162" s="144"/>
    </row>
    <row r="163" spans="2:3" s="130" customFormat="1">
      <c r="B163" s="144"/>
      <c r="C163" s="144"/>
    </row>
    <row r="164" spans="2:3" s="130" customFormat="1">
      <c r="B164" s="144"/>
      <c r="C164" s="144"/>
    </row>
    <row r="165" spans="2:3" s="130" customFormat="1">
      <c r="B165" s="144"/>
      <c r="C165" s="144"/>
    </row>
    <row r="166" spans="2:3" s="130" customFormat="1">
      <c r="B166" s="144"/>
      <c r="C166" s="144"/>
    </row>
    <row r="167" spans="2:3" s="130" customFormat="1">
      <c r="B167" s="144"/>
      <c r="C167" s="144"/>
    </row>
    <row r="168" spans="2:3" s="130" customFormat="1">
      <c r="B168" s="144"/>
      <c r="C168" s="144"/>
    </row>
    <row r="169" spans="2:3" s="130" customFormat="1">
      <c r="B169" s="144"/>
      <c r="C169" s="144"/>
    </row>
    <row r="170" spans="2:3" s="130" customFormat="1">
      <c r="B170" s="144"/>
      <c r="C170" s="144"/>
    </row>
    <row r="171" spans="2:3" s="130" customFormat="1">
      <c r="B171" s="144"/>
      <c r="C171" s="144"/>
    </row>
    <row r="172" spans="2:3" s="130" customFormat="1">
      <c r="B172" s="144"/>
      <c r="C172" s="144"/>
    </row>
    <row r="173" spans="2:3" s="130" customFormat="1">
      <c r="B173" s="144"/>
      <c r="C173" s="144"/>
    </row>
    <row r="174" spans="2:3" s="130" customFormat="1">
      <c r="B174" s="144"/>
      <c r="C174" s="144"/>
    </row>
    <row r="175" spans="2:3" s="130" customFormat="1">
      <c r="B175" s="144"/>
      <c r="C175" s="144"/>
    </row>
    <row r="176" spans="2:3" s="130" customFormat="1">
      <c r="B176" s="144"/>
      <c r="C176" s="144"/>
    </row>
    <row r="177" spans="2:3" s="130" customFormat="1">
      <c r="B177" s="144"/>
      <c r="C177" s="144"/>
    </row>
    <row r="178" spans="2:3" s="130" customFormat="1">
      <c r="B178" s="144"/>
      <c r="C178" s="144"/>
    </row>
    <row r="179" spans="2:3" s="130" customFormat="1">
      <c r="B179" s="144"/>
      <c r="C179" s="144"/>
    </row>
    <row r="180" spans="2:3" s="130" customFormat="1">
      <c r="B180" s="144"/>
      <c r="C180" s="144"/>
    </row>
    <row r="181" spans="2:3" s="130" customFormat="1">
      <c r="B181" s="144"/>
      <c r="C181" s="144"/>
    </row>
    <row r="182" spans="2:3" s="130" customFormat="1">
      <c r="B182" s="144"/>
      <c r="C182" s="144"/>
    </row>
    <row r="183" spans="2:3" s="130" customFormat="1">
      <c r="B183" s="144"/>
      <c r="C183" s="144"/>
    </row>
    <row r="184" spans="2:3" s="130" customFormat="1">
      <c r="B184" s="144"/>
      <c r="C184" s="144"/>
    </row>
    <row r="185" spans="2:3" s="130" customFormat="1">
      <c r="B185" s="144"/>
      <c r="C185" s="144"/>
    </row>
    <row r="186" spans="2:3" s="130" customFormat="1">
      <c r="B186" s="144"/>
      <c r="C186" s="144"/>
    </row>
    <row r="187" spans="2:3" s="130" customFormat="1">
      <c r="B187" s="144"/>
      <c r="C187" s="144"/>
    </row>
    <row r="188" spans="2:3" s="130" customFormat="1">
      <c r="B188" s="144"/>
      <c r="C188" s="144"/>
    </row>
    <row r="189" spans="2:3" s="130" customFormat="1">
      <c r="B189" s="144"/>
      <c r="C189" s="144"/>
    </row>
    <row r="190" spans="2:3" s="130" customFormat="1">
      <c r="B190" s="144"/>
      <c r="C190" s="144"/>
    </row>
    <row r="191" spans="2:3" s="130" customFormat="1">
      <c r="B191" s="144"/>
      <c r="C191" s="144"/>
    </row>
    <row r="192" spans="2:3" s="130" customFormat="1">
      <c r="B192" s="144"/>
      <c r="C192" s="144"/>
    </row>
    <row r="193" spans="2:3" s="130" customFormat="1">
      <c r="B193" s="144"/>
      <c r="C193" s="144"/>
    </row>
    <row r="194" spans="2:3" s="130" customFormat="1">
      <c r="B194" s="144"/>
      <c r="C194" s="144"/>
    </row>
    <row r="195" spans="2:3" s="130" customFormat="1">
      <c r="B195" s="144"/>
      <c r="C195" s="144"/>
    </row>
    <row r="196" spans="2:3" s="130" customFormat="1">
      <c r="B196" s="144"/>
      <c r="C196" s="144"/>
    </row>
    <row r="197" spans="2:3" s="130" customFormat="1">
      <c r="B197" s="144"/>
      <c r="C197" s="144"/>
    </row>
    <row r="198" spans="2:3" s="130" customFormat="1">
      <c r="B198" s="144"/>
      <c r="C198" s="144"/>
    </row>
    <row r="199" spans="2:3" s="130" customFormat="1">
      <c r="B199" s="144"/>
      <c r="C199" s="144"/>
    </row>
    <row r="200" spans="2:3" s="130" customFormat="1">
      <c r="B200" s="144"/>
      <c r="C200" s="144"/>
    </row>
    <row r="201" spans="2:3" s="130" customFormat="1">
      <c r="B201" s="144"/>
      <c r="C201" s="144"/>
    </row>
    <row r="202" spans="2:3" s="130" customFormat="1">
      <c r="B202" s="144"/>
      <c r="C202" s="144"/>
    </row>
    <row r="203" spans="2:3" s="130" customFormat="1">
      <c r="B203" s="144"/>
      <c r="C203" s="144"/>
    </row>
    <row r="204" spans="2:3" s="130" customFormat="1">
      <c r="B204" s="144"/>
      <c r="C204" s="144"/>
    </row>
    <row r="205" spans="2:3" s="130" customFormat="1">
      <c r="B205" s="144"/>
      <c r="C205" s="144"/>
    </row>
    <row r="206" spans="2:3" s="130" customFormat="1">
      <c r="B206" s="144"/>
      <c r="C206" s="144"/>
    </row>
    <row r="207" spans="2:3" s="130" customFormat="1">
      <c r="B207" s="144"/>
      <c r="C207" s="144"/>
    </row>
    <row r="208" spans="2:3" s="130" customFormat="1">
      <c r="B208" s="144"/>
      <c r="C208" s="144"/>
    </row>
    <row r="209" spans="2:3" s="130" customFormat="1">
      <c r="B209" s="144"/>
      <c r="C209" s="144"/>
    </row>
    <row r="210" spans="2:3" s="130" customFormat="1">
      <c r="B210" s="144"/>
      <c r="C210" s="144"/>
    </row>
    <row r="211" spans="2:3" s="130" customFormat="1">
      <c r="B211" s="144"/>
      <c r="C211" s="144"/>
    </row>
    <row r="212" spans="2:3" s="130" customFormat="1">
      <c r="B212" s="144"/>
      <c r="C212" s="144"/>
    </row>
    <row r="213" spans="2:3" s="130" customFormat="1">
      <c r="B213" s="144"/>
      <c r="C213" s="144"/>
    </row>
    <row r="214" spans="2:3" s="130" customFormat="1">
      <c r="B214" s="144"/>
      <c r="C214" s="144"/>
    </row>
    <row r="215" spans="2:3" s="130" customFormat="1">
      <c r="B215" s="144"/>
      <c r="C215" s="144"/>
    </row>
    <row r="216" spans="2:3" s="130" customFormat="1">
      <c r="B216" s="144"/>
      <c r="C216" s="144"/>
    </row>
    <row r="217" spans="2:3" s="130" customFormat="1">
      <c r="B217" s="144"/>
      <c r="C217" s="144"/>
    </row>
    <row r="218" spans="2:3" s="130" customFormat="1">
      <c r="B218" s="144"/>
      <c r="C218" s="144"/>
    </row>
    <row r="219" spans="2:3" s="130" customFormat="1">
      <c r="B219" s="144"/>
      <c r="C219" s="144"/>
    </row>
    <row r="220" spans="2:3" s="130" customFormat="1">
      <c r="B220" s="144"/>
      <c r="C220" s="144"/>
    </row>
    <row r="221" spans="2:3" s="130" customFormat="1">
      <c r="B221" s="144"/>
      <c r="C221" s="144"/>
    </row>
    <row r="222" spans="2:3" s="130" customFormat="1">
      <c r="B222" s="144"/>
      <c r="C222" s="144"/>
    </row>
    <row r="223" spans="2:3" s="130" customFormat="1">
      <c r="B223" s="144"/>
      <c r="C223" s="144"/>
    </row>
    <row r="224" spans="2:3" s="130" customFormat="1">
      <c r="B224" s="144"/>
      <c r="C224" s="144"/>
    </row>
    <row r="225" spans="2:3" s="130" customFormat="1">
      <c r="B225" s="144"/>
      <c r="C225" s="144"/>
    </row>
    <row r="226" spans="2:3" s="130" customFormat="1">
      <c r="B226" s="144"/>
      <c r="C226" s="144"/>
    </row>
    <row r="227" spans="2:3" s="130" customFormat="1">
      <c r="B227" s="144"/>
      <c r="C227" s="144"/>
    </row>
    <row r="228" spans="2:3" s="130" customFormat="1">
      <c r="B228" s="144"/>
      <c r="C228" s="144"/>
    </row>
    <row r="229" spans="2:3" s="130" customFormat="1">
      <c r="B229" s="144"/>
      <c r="C229" s="144"/>
    </row>
    <row r="230" spans="2:3" s="130" customFormat="1">
      <c r="B230" s="144"/>
      <c r="C230" s="144"/>
    </row>
    <row r="231" spans="2:3" s="130" customFormat="1">
      <c r="B231" s="144"/>
      <c r="C231" s="144"/>
    </row>
    <row r="232" spans="2:3" s="130" customFormat="1">
      <c r="B232" s="144"/>
      <c r="C232" s="144"/>
    </row>
    <row r="233" spans="2:3" s="130" customFormat="1">
      <c r="B233" s="144"/>
      <c r="C233" s="144"/>
    </row>
    <row r="234" spans="2:3" s="130" customFormat="1">
      <c r="B234" s="144"/>
      <c r="C234" s="144"/>
    </row>
    <row r="235" spans="2:3" s="130" customFormat="1">
      <c r="B235" s="144"/>
      <c r="C235" s="144"/>
    </row>
    <row r="236" spans="2:3" s="130" customFormat="1">
      <c r="B236" s="144"/>
      <c r="C236" s="144"/>
    </row>
    <row r="237" spans="2:3" s="130" customFormat="1">
      <c r="B237" s="144"/>
      <c r="C237" s="144"/>
    </row>
    <row r="238" spans="2:3" s="130" customFormat="1">
      <c r="B238" s="144"/>
      <c r="C238" s="144"/>
    </row>
    <row r="239" spans="2:3" s="130" customFormat="1">
      <c r="B239" s="144"/>
      <c r="C239" s="144"/>
    </row>
    <row r="240" spans="2:3" s="130" customFormat="1">
      <c r="B240" s="144"/>
      <c r="C240" s="144"/>
    </row>
    <row r="241" spans="2:7" s="130" customFormat="1">
      <c r="B241" s="144"/>
      <c r="C241" s="144"/>
    </row>
    <row r="242" spans="2:7" s="130" customFormat="1">
      <c r="B242" s="144"/>
      <c r="C242" s="144"/>
    </row>
    <row r="243" spans="2:7" s="130" customFormat="1">
      <c r="B243" s="144"/>
      <c r="C243" s="144"/>
    </row>
    <row r="244" spans="2:7" s="130" customFormat="1">
      <c r="B244" s="144"/>
      <c r="C244" s="144"/>
    </row>
    <row r="245" spans="2:7" s="130" customFormat="1">
      <c r="B245" s="144"/>
      <c r="C245" s="144"/>
    </row>
    <row r="246" spans="2:7" s="130" customFormat="1">
      <c r="B246" s="144"/>
      <c r="C246" s="144"/>
    </row>
    <row r="247" spans="2:7" s="130" customFormat="1">
      <c r="B247" s="144"/>
      <c r="C247" s="144"/>
    </row>
    <row r="248" spans="2:7" s="130" customFormat="1">
      <c r="B248" s="144"/>
      <c r="C248" s="144"/>
    </row>
    <row r="249" spans="2:7" s="130" customFormat="1">
      <c r="B249" s="144"/>
      <c r="C249" s="144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6" type="noConversion"/>
  <dataValidations count="1">
    <dataValidation allowBlank="1" showInputMessage="1" showErrorMessage="1" sqref="J9:J1048576 C5:C1048576 J1:J7 A1:A1048576 B1:B43 AG49:AG1048576 K1:AF1048576 AH1:XFD1048576 AG1:AG43 B45:B108 B110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topLeftCell="A10" workbookViewId="0">
      <selection activeCell="K33" sqref="K33:K34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1.85546875" style="1" bestFit="1" customWidth="1"/>
    <col min="12" max="12" width="11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189</v>
      </c>
      <c r="C1" s="77" t="s" vm="1">
        <v>266</v>
      </c>
    </row>
    <row r="2" spans="2:65">
      <c r="B2" s="56" t="s">
        <v>188</v>
      </c>
      <c r="C2" s="77" t="s">
        <v>267</v>
      </c>
    </row>
    <row r="3" spans="2:65">
      <c r="B3" s="56" t="s">
        <v>190</v>
      </c>
      <c r="C3" s="77" t="s">
        <v>268</v>
      </c>
    </row>
    <row r="4" spans="2:65">
      <c r="B4" s="56" t="s">
        <v>191</v>
      </c>
      <c r="C4" s="77">
        <v>8801</v>
      </c>
    </row>
    <row r="6" spans="2:65" ht="26.25" customHeight="1">
      <c r="B6" s="221" t="s">
        <v>219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3"/>
    </row>
    <row r="7" spans="2:65" ht="26.25" customHeight="1">
      <c r="B7" s="221" t="s">
        <v>101</v>
      </c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3"/>
      <c r="BM7" s="3"/>
    </row>
    <row r="8" spans="2:65" s="3" customFormat="1" ht="78.75">
      <c r="B8" s="22" t="s">
        <v>125</v>
      </c>
      <c r="C8" s="30" t="s">
        <v>49</v>
      </c>
      <c r="D8" s="30" t="s">
        <v>129</v>
      </c>
      <c r="E8" s="30" t="s">
        <v>127</v>
      </c>
      <c r="F8" s="30" t="s">
        <v>69</v>
      </c>
      <c r="G8" s="30" t="s">
        <v>15</v>
      </c>
      <c r="H8" s="30" t="s">
        <v>70</v>
      </c>
      <c r="I8" s="30" t="s">
        <v>111</v>
      </c>
      <c r="J8" s="30" t="s">
        <v>250</v>
      </c>
      <c r="K8" s="30" t="s">
        <v>249</v>
      </c>
      <c r="L8" s="30" t="s">
        <v>66</v>
      </c>
      <c r="M8" s="30" t="s">
        <v>63</v>
      </c>
      <c r="N8" s="30" t="s">
        <v>192</v>
      </c>
      <c r="O8" s="20" t="s">
        <v>194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257</v>
      </c>
      <c r="K9" s="32"/>
      <c r="L9" s="32" t="s">
        <v>253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06" t="s">
        <v>34</v>
      </c>
      <c r="C11" s="81"/>
      <c r="D11" s="81"/>
      <c r="E11" s="81"/>
      <c r="F11" s="81"/>
      <c r="G11" s="81"/>
      <c r="H11" s="81"/>
      <c r="I11" s="81"/>
      <c r="J11" s="90"/>
      <c r="K11" s="92"/>
      <c r="L11" s="90">
        <v>126270.99743999992</v>
      </c>
      <c r="M11" s="81"/>
      <c r="N11" s="91">
        <f>L11/$L$11</f>
        <v>1</v>
      </c>
      <c r="O11" s="91">
        <f>L11/'סכום נכסי הקרן'!$C$42</f>
        <v>2.9148699480919481E-2</v>
      </c>
      <c r="P11" s="5"/>
      <c r="BG11" s="99"/>
      <c r="BH11" s="3"/>
      <c r="BI11" s="99"/>
      <c r="BM11" s="99"/>
    </row>
    <row r="12" spans="2:65" s="4" customFormat="1" ht="18" customHeight="1">
      <c r="B12" s="80" t="s">
        <v>243</v>
      </c>
      <c r="C12" s="81"/>
      <c r="D12" s="81"/>
      <c r="E12" s="81"/>
      <c r="F12" s="81"/>
      <c r="G12" s="81"/>
      <c r="H12" s="81"/>
      <c r="I12" s="81"/>
      <c r="J12" s="90"/>
      <c r="K12" s="92"/>
      <c r="L12" s="90">
        <v>126270.99743999988</v>
      </c>
      <c r="M12" s="81"/>
      <c r="N12" s="91">
        <f t="shared" ref="N12:N16" si="0">L12/$L$11</f>
        <v>0.99999999999999967</v>
      </c>
      <c r="O12" s="91">
        <f>L12/'סכום נכסי הקרן'!$C$42</f>
        <v>2.9148699480919471E-2</v>
      </c>
      <c r="P12" s="5"/>
      <c r="BG12" s="99"/>
      <c r="BH12" s="3"/>
      <c r="BI12" s="99"/>
      <c r="BM12" s="99"/>
    </row>
    <row r="13" spans="2:65">
      <c r="B13" s="102" t="s">
        <v>56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35709.214769999991</v>
      </c>
      <c r="M13" s="81"/>
      <c r="N13" s="91">
        <f t="shared" si="0"/>
        <v>0.2827982315334755</v>
      </c>
      <c r="O13" s="91">
        <f>L13/'סכום נכסי הקרן'!$C$42</f>
        <v>8.2432006647047643E-3</v>
      </c>
      <c r="BH13" s="3"/>
    </row>
    <row r="14" spans="2:65" ht="20.25">
      <c r="B14" s="86" t="s">
        <v>1371</v>
      </c>
      <c r="C14" s="83" t="s">
        <v>1372</v>
      </c>
      <c r="D14" s="96" t="s">
        <v>30</v>
      </c>
      <c r="E14" s="83"/>
      <c r="F14" s="96" t="s">
        <v>1212</v>
      </c>
      <c r="G14" s="83" t="s">
        <v>1373</v>
      </c>
      <c r="H14" s="83" t="s">
        <v>1374</v>
      </c>
      <c r="I14" s="96" t="s">
        <v>173</v>
      </c>
      <c r="J14" s="93">
        <v>41237.509999999995</v>
      </c>
      <c r="K14" s="95">
        <v>10948</v>
      </c>
      <c r="L14" s="93">
        <v>16374.753749999998</v>
      </c>
      <c r="M14" s="94">
        <v>6.5416615610827088E-3</v>
      </c>
      <c r="N14" s="94">
        <f t="shared" si="0"/>
        <v>0.12967945198802105</v>
      </c>
      <c r="O14" s="94">
        <f>L14/'סכום נכסי הקרן'!$C$42</f>
        <v>3.779987374849152E-3</v>
      </c>
      <c r="BH14" s="4"/>
    </row>
    <row r="15" spans="2:65">
      <c r="B15" s="86" t="s">
        <v>1375</v>
      </c>
      <c r="C15" s="83" t="s">
        <v>1376</v>
      </c>
      <c r="D15" s="96" t="s">
        <v>30</v>
      </c>
      <c r="E15" s="83"/>
      <c r="F15" s="96" t="s">
        <v>1212</v>
      </c>
      <c r="G15" s="83" t="s">
        <v>1377</v>
      </c>
      <c r="H15" s="83" t="s">
        <v>1374</v>
      </c>
      <c r="I15" s="96" t="s">
        <v>173</v>
      </c>
      <c r="J15" s="93">
        <v>131674.99999999997</v>
      </c>
      <c r="K15" s="95">
        <v>1629</v>
      </c>
      <c r="L15" s="93">
        <v>7779.8633199999986</v>
      </c>
      <c r="M15" s="94">
        <v>7.5821395112673172E-4</v>
      </c>
      <c r="N15" s="94">
        <f t="shared" si="0"/>
        <v>6.1612432607073921E-2</v>
      </c>
      <c r="O15" s="94">
        <f>L15/'סכום נכסי הקרן'!$C$42</f>
        <v>1.7959222823520022E-3</v>
      </c>
    </row>
    <row r="16" spans="2:65">
      <c r="B16" s="86" t="s">
        <v>1378</v>
      </c>
      <c r="C16" s="83" t="s">
        <v>1379</v>
      </c>
      <c r="D16" s="96" t="s">
        <v>30</v>
      </c>
      <c r="E16" s="83"/>
      <c r="F16" s="96" t="s">
        <v>1212</v>
      </c>
      <c r="G16" s="83" t="s">
        <v>1380</v>
      </c>
      <c r="H16" s="83" t="s">
        <v>1374</v>
      </c>
      <c r="I16" s="96" t="s">
        <v>173</v>
      </c>
      <c r="J16" s="93">
        <v>10601.999999999998</v>
      </c>
      <c r="K16" s="95">
        <v>30048.27</v>
      </c>
      <c r="L16" s="93">
        <v>11554.597699999997</v>
      </c>
      <c r="M16" s="94">
        <v>7.1978376336920497E-4</v>
      </c>
      <c r="N16" s="94">
        <f t="shared" si="0"/>
        <v>9.150634693838057E-2</v>
      </c>
      <c r="O16" s="94">
        <f>L16/'סכום נכסי הקרן'!$C$42</f>
        <v>2.6672910075036115E-3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2" t="s">
        <v>32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90561.782669999884</v>
      </c>
      <c r="M18" s="81"/>
      <c r="N18" s="91">
        <f t="shared" ref="N18:N35" si="1">L18/$L$11</f>
        <v>0.71720176846652417</v>
      </c>
      <c r="O18" s="91">
        <f>L18/'סכום נכסי הקרן'!$C$42</f>
        <v>2.0905498816214705E-2</v>
      </c>
    </row>
    <row r="19" spans="2:15">
      <c r="B19" s="86" t="s">
        <v>1381</v>
      </c>
      <c r="C19" s="83" t="s">
        <v>1382</v>
      </c>
      <c r="D19" s="96" t="s">
        <v>30</v>
      </c>
      <c r="E19" s="83"/>
      <c r="F19" s="96" t="s">
        <v>1198</v>
      </c>
      <c r="G19" s="83" t="s">
        <v>1383</v>
      </c>
      <c r="H19" s="83"/>
      <c r="I19" s="96" t="s">
        <v>173</v>
      </c>
      <c r="J19" s="93">
        <v>13906.999999999998</v>
      </c>
      <c r="K19" s="95">
        <v>2469.0300000000002</v>
      </c>
      <c r="L19" s="93">
        <v>1245.3957299999997</v>
      </c>
      <c r="M19" s="94">
        <v>7.0309994480691662E-4</v>
      </c>
      <c r="N19" s="94">
        <f t="shared" si="1"/>
        <v>9.862880275352013E-3</v>
      </c>
      <c r="O19" s="94">
        <f>L19/'סכום נכסי הקרן'!$C$42</f>
        <v>2.8749013316252419E-4</v>
      </c>
    </row>
    <row r="20" spans="2:15">
      <c r="B20" s="86" t="s">
        <v>1384</v>
      </c>
      <c r="C20" s="83" t="s">
        <v>1385</v>
      </c>
      <c r="D20" s="96" t="s">
        <v>30</v>
      </c>
      <c r="E20" s="83"/>
      <c r="F20" s="96" t="s">
        <v>1198</v>
      </c>
      <c r="G20" s="83" t="s">
        <v>1383</v>
      </c>
      <c r="H20" s="83"/>
      <c r="I20" s="96" t="s">
        <v>175</v>
      </c>
      <c r="J20" s="93">
        <v>1169.9999999999998</v>
      </c>
      <c r="K20" s="95">
        <v>172741</v>
      </c>
      <c r="L20" s="93">
        <v>8520.0214199999973</v>
      </c>
      <c r="M20" s="94">
        <v>9.7756453022103135E-4</v>
      </c>
      <c r="N20" s="94">
        <f t="shared" si="1"/>
        <v>6.7474096132395314E-2</v>
      </c>
      <c r="O20" s="94">
        <f>L20/'סכום נכסי הקרן'!$C$42</f>
        <v>1.9667821509098625E-3</v>
      </c>
    </row>
    <row r="21" spans="2:15">
      <c r="B21" s="86" t="s">
        <v>1386</v>
      </c>
      <c r="C21" s="83" t="s">
        <v>1387</v>
      </c>
      <c r="D21" s="96" t="s">
        <v>147</v>
      </c>
      <c r="E21" s="83"/>
      <c r="F21" s="96" t="s">
        <v>1198</v>
      </c>
      <c r="G21" s="83" t="s">
        <v>1383</v>
      </c>
      <c r="H21" s="83"/>
      <c r="I21" s="96" t="s">
        <v>175</v>
      </c>
      <c r="J21" s="93">
        <v>10818.999999999998</v>
      </c>
      <c r="K21" s="95">
        <v>3788</v>
      </c>
      <c r="L21" s="93">
        <v>1727.6528799999999</v>
      </c>
      <c r="M21" s="94">
        <v>5.7616132232152033E-4</v>
      </c>
      <c r="N21" s="94">
        <f t="shared" si="1"/>
        <v>1.3682103689890682E-2</v>
      </c>
      <c r="O21" s="94">
        <f>L21/'סכום נכסי הקרן'!$C$42</f>
        <v>3.9881552872340307E-4</v>
      </c>
    </row>
    <row r="22" spans="2:15">
      <c r="B22" s="86" t="s">
        <v>1388</v>
      </c>
      <c r="C22" s="83" t="s">
        <v>1389</v>
      </c>
      <c r="D22" s="96" t="s">
        <v>147</v>
      </c>
      <c r="E22" s="83"/>
      <c r="F22" s="96" t="s">
        <v>1198</v>
      </c>
      <c r="G22" s="83" t="s">
        <v>1383</v>
      </c>
      <c r="H22" s="83"/>
      <c r="I22" s="96" t="s">
        <v>175</v>
      </c>
      <c r="J22" s="93">
        <v>17798.999999999996</v>
      </c>
      <c r="K22" s="95">
        <v>2653</v>
      </c>
      <c r="L22" s="93">
        <v>1990.6378099999993</v>
      </c>
      <c r="M22" s="94">
        <v>1.5855800786659642E-4</v>
      </c>
      <c r="N22" s="94">
        <f t="shared" si="1"/>
        <v>1.5764806252883914E-2</v>
      </c>
      <c r="O22" s="94">
        <f>L22/'סכום נכסי הקרן'!$C$42</f>
        <v>4.5952359984023351E-4</v>
      </c>
    </row>
    <row r="23" spans="2:15">
      <c r="B23" s="86" t="s">
        <v>1390</v>
      </c>
      <c r="C23" s="83" t="s">
        <v>1391</v>
      </c>
      <c r="D23" s="96" t="s">
        <v>30</v>
      </c>
      <c r="E23" s="83"/>
      <c r="F23" s="96" t="s">
        <v>1198</v>
      </c>
      <c r="G23" s="83" t="s">
        <v>1383</v>
      </c>
      <c r="H23" s="83"/>
      <c r="I23" s="96" t="s">
        <v>175</v>
      </c>
      <c r="J23" s="93">
        <v>3478.9999999999995</v>
      </c>
      <c r="K23" s="95">
        <v>126223</v>
      </c>
      <c r="L23" s="93">
        <v>18511.956569999995</v>
      </c>
      <c r="M23" s="94">
        <v>2.4899005531041694E-3</v>
      </c>
      <c r="N23" s="94">
        <f t="shared" si="1"/>
        <v>0.14660497616482601</v>
      </c>
      <c r="O23" s="94">
        <f>L23/'סכום נכסי הקרן'!$C$42</f>
        <v>4.273344392635877E-3</v>
      </c>
    </row>
    <row r="24" spans="2:15">
      <c r="B24" s="86" t="s">
        <v>1392</v>
      </c>
      <c r="C24" s="83" t="s">
        <v>1393</v>
      </c>
      <c r="D24" s="96" t="s">
        <v>147</v>
      </c>
      <c r="E24" s="83"/>
      <c r="F24" s="96" t="s">
        <v>1198</v>
      </c>
      <c r="G24" s="83" t="s">
        <v>1383</v>
      </c>
      <c r="H24" s="83"/>
      <c r="I24" s="96" t="s">
        <v>173</v>
      </c>
      <c r="J24" s="93">
        <v>32394.999999999985</v>
      </c>
      <c r="K24" s="95">
        <v>2092</v>
      </c>
      <c r="L24" s="93">
        <v>2458.0302299998993</v>
      </c>
      <c r="M24" s="94">
        <v>3.278543184218634E-4</v>
      </c>
      <c r="N24" s="94">
        <f t="shared" si="1"/>
        <v>1.9466308810682197E-2</v>
      </c>
      <c r="O24" s="94">
        <f>L24/'סכום נכסי הקרן'!$C$42</f>
        <v>5.6741758552535039E-4</v>
      </c>
    </row>
    <row r="25" spans="2:15">
      <c r="B25" s="86" t="s">
        <v>1394</v>
      </c>
      <c r="C25" s="83" t="s">
        <v>1395</v>
      </c>
      <c r="D25" s="96" t="s">
        <v>30</v>
      </c>
      <c r="E25" s="83"/>
      <c r="F25" s="96" t="s">
        <v>1198</v>
      </c>
      <c r="G25" s="83" t="s">
        <v>1383</v>
      </c>
      <c r="H25" s="83"/>
      <c r="I25" s="96" t="s">
        <v>175</v>
      </c>
      <c r="J25" s="93">
        <v>1511.9999999999998</v>
      </c>
      <c r="K25" s="95">
        <v>29451</v>
      </c>
      <c r="L25" s="93">
        <v>1877.2029699999998</v>
      </c>
      <c r="M25" s="94">
        <v>2.5398524335146976E-4</v>
      </c>
      <c r="N25" s="94">
        <f t="shared" si="1"/>
        <v>1.4866461880068609E-2</v>
      </c>
      <c r="O25" s="94">
        <f>L25/'סכום נכסי הקרן'!$C$42</f>
        <v>4.3333802968666514E-4</v>
      </c>
    </row>
    <row r="26" spans="2:15">
      <c r="B26" s="86" t="s">
        <v>1396</v>
      </c>
      <c r="C26" s="83" t="s">
        <v>1397</v>
      </c>
      <c r="D26" s="96" t="s">
        <v>147</v>
      </c>
      <c r="E26" s="83"/>
      <c r="F26" s="96" t="s">
        <v>1198</v>
      </c>
      <c r="G26" s="83" t="s">
        <v>1383</v>
      </c>
      <c r="H26" s="83"/>
      <c r="I26" s="96" t="s">
        <v>173</v>
      </c>
      <c r="J26" s="93">
        <v>256471.99999999997</v>
      </c>
      <c r="K26" s="95">
        <v>958.2</v>
      </c>
      <c r="L26" s="93">
        <v>8913.4058199999981</v>
      </c>
      <c r="M26" s="94">
        <v>2.2052753108048426E-4</v>
      </c>
      <c r="N26" s="94">
        <f t="shared" si="1"/>
        <v>7.0589494030372041E-2</v>
      </c>
      <c r="O26" s="94">
        <f>L26/'סכום נכסי הקרן'!$C$42</f>
        <v>2.0575919480014743E-3</v>
      </c>
    </row>
    <row r="27" spans="2:15">
      <c r="B27" s="86" t="s">
        <v>1398</v>
      </c>
      <c r="C27" s="83" t="s">
        <v>1399</v>
      </c>
      <c r="D27" s="96" t="s">
        <v>30</v>
      </c>
      <c r="E27" s="83"/>
      <c r="F27" s="96" t="s">
        <v>1198</v>
      </c>
      <c r="G27" s="83" t="s">
        <v>1383</v>
      </c>
      <c r="H27" s="83"/>
      <c r="I27" s="96" t="s">
        <v>173</v>
      </c>
      <c r="J27" s="93">
        <v>17074.199999999997</v>
      </c>
      <c r="K27" s="95">
        <v>1490.44</v>
      </c>
      <c r="L27" s="93">
        <v>923.00153999999975</v>
      </c>
      <c r="M27" s="94">
        <v>1.2918451807054213E-4</v>
      </c>
      <c r="N27" s="94">
        <f t="shared" si="1"/>
        <v>7.3096875665259681E-3</v>
      </c>
      <c r="O27" s="94">
        <f>L27/'סכום נכסי הקרן'!$C$42</f>
        <v>2.1306788617607908E-4</v>
      </c>
    </row>
    <row r="28" spans="2:15">
      <c r="B28" s="86" t="s">
        <v>1400</v>
      </c>
      <c r="C28" s="83" t="s">
        <v>1401</v>
      </c>
      <c r="D28" s="96" t="s">
        <v>30</v>
      </c>
      <c r="E28" s="83"/>
      <c r="F28" s="96" t="s">
        <v>1198</v>
      </c>
      <c r="G28" s="83" t="s">
        <v>1383</v>
      </c>
      <c r="H28" s="83"/>
      <c r="I28" s="96" t="s">
        <v>173</v>
      </c>
      <c r="J28" s="93">
        <v>434.99999999999994</v>
      </c>
      <c r="K28" s="95">
        <v>94061.68</v>
      </c>
      <c r="L28" s="93">
        <v>1484.0534599999996</v>
      </c>
      <c r="M28" s="94">
        <v>5.3454958866801308E-3</v>
      </c>
      <c r="N28" s="94">
        <f t="shared" si="1"/>
        <v>1.1752924187560774E-2</v>
      </c>
      <c r="O28" s="94">
        <f>L28/'סכום נכסי הקרן'!$C$42</f>
        <v>3.4258245516523875E-4</v>
      </c>
    </row>
    <row r="29" spans="2:15">
      <c r="B29" s="86" t="s">
        <v>1402</v>
      </c>
      <c r="C29" s="83" t="s">
        <v>1403</v>
      </c>
      <c r="D29" s="96" t="s">
        <v>30</v>
      </c>
      <c r="E29" s="83"/>
      <c r="F29" s="96" t="s">
        <v>1198</v>
      </c>
      <c r="G29" s="83" t="s">
        <v>1383</v>
      </c>
      <c r="H29" s="83"/>
      <c r="I29" s="96" t="s">
        <v>173</v>
      </c>
      <c r="J29" s="93">
        <v>52286</v>
      </c>
      <c r="K29" s="95">
        <v>1776</v>
      </c>
      <c r="L29" s="93">
        <v>3368.0298799999996</v>
      </c>
      <c r="M29" s="94">
        <v>1.1450961652729168E-3</v>
      </c>
      <c r="N29" s="94">
        <f t="shared" si="1"/>
        <v>2.6673028235168438E-2</v>
      </c>
      <c r="O29" s="94">
        <f>L29/'סכום נכסי הקרן'!$C$42</f>
        <v>7.7748408427300497E-4</v>
      </c>
    </row>
    <row r="30" spans="2:15">
      <c r="B30" s="86" t="s">
        <v>1404</v>
      </c>
      <c r="C30" s="83" t="s">
        <v>1405</v>
      </c>
      <c r="D30" s="96" t="s">
        <v>30</v>
      </c>
      <c r="E30" s="83"/>
      <c r="F30" s="96" t="s">
        <v>1198</v>
      </c>
      <c r="G30" s="83" t="s">
        <v>1383</v>
      </c>
      <c r="H30" s="83"/>
      <c r="I30" s="96" t="s">
        <v>173</v>
      </c>
      <c r="J30" s="93">
        <v>861.99999999999989</v>
      </c>
      <c r="K30" s="95">
        <v>45123.93</v>
      </c>
      <c r="L30" s="93">
        <v>1410.7879499999997</v>
      </c>
      <c r="M30" s="94">
        <v>3.1411473759984849E-4</v>
      </c>
      <c r="N30" s="94">
        <f t="shared" si="1"/>
        <v>1.1172699817076859E-2</v>
      </c>
      <c r="O30" s="94">
        <f>L30/'סכום נכסי הקרן'!$C$42</f>
        <v>3.2566966935849745E-4</v>
      </c>
    </row>
    <row r="31" spans="2:15">
      <c r="B31" s="86" t="s">
        <v>1406</v>
      </c>
      <c r="C31" s="83" t="s">
        <v>1407</v>
      </c>
      <c r="D31" s="96" t="s">
        <v>30</v>
      </c>
      <c r="E31" s="83"/>
      <c r="F31" s="96" t="s">
        <v>1198</v>
      </c>
      <c r="G31" s="83" t="s">
        <v>1383</v>
      </c>
      <c r="H31" s="83"/>
      <c r="I31" s="96" t="s">
        <v>173</v>
      </c>
      <c r="J31" s="93">
        <v>39968</v>
      </c>
      <c r="K31" s="95">
        <v>2333.14</v>
      </c>
      <c r="L31" s="93">
        <v>3382.2116000000001</v>
      </c>
      <c r="M31" s="94">
        <v>1.4317254285527877E-4</v>
      </c>
      <c r="N31" s="94">
        <f t="shared" si="1"/>
        <v>2.6785340011328592E-2</v>
      </c>
      <c r="O31" s="94">
        <f>L31/'סכום נכסי הקרן'!$C$42</f>
        <v>7.8075782648446559E-4</v>
      </c>
    </row>
    <row r="32" spans="2:15">
      <c r="B32" s="86" t="s">
        <v>1408</v>
      </c>
      <c r="C32" s="83" t="s">
        <v>1409</v>
      </c>
      <c r="D32" s="96" t="s">
        <v>30</v>
      </c>
      <c r="E32" s="83"/>
      <c r="F32" s="96" t="s">
        <v>1198</v>
      </c>
      <c r="G32" s="83" t="s">
        <v>1383</v>
      </c>
      <c r="H32" s="83"/>
      <c r="I32" s="96" t="s">
        <v>175</v>
      </c>
      <c r="J32" s="93">
        <v>54925.999999999993</v>
      </c>
      <c r="K32" s="95">
        <v>1358.9</v>
      </c>
      <c r="L32" s="93">
        <v>3146.4792000000002</v>
      </c>
      <c r="M32" s="94">
        <v>2.7617396348562618E-3</v>
      </c>
      <c r="N32" s="94">
        <f t="shared" si="1"/>
        <v>2.4918463176748961E-2</v>
      </c>
      <c r="O32" s="94">
        <f>L32/'סכום נכסי הקרן'!$C$42</f>
        <v>7.2634079466541367E-4</v>
      </c>
    </row>
    <row r="33" spans="2:59">
      <c r="B33" s="86" t="s">
        <v>1410</v>
      </c>
      <c r="C33" s="83" t="s">
        <v>1411</v>
      </c>
      <c r="D33" s="96" t="s">
        <v>30</v>
      </c>
      <c r="E33" s="83"/>
      <c r="F33" s="96" t="s">
        <v>1198</v>
      </c>
      <c r="G33" s="83" t="s">
        <v>1383</v>
      </c>
      <c r="H33" s="83"/>
      <c r="I33" s="96" t="s">
        <v>183</v>
      </c>
      <c r="J33" s="93">
        <v>6310.9999999999991</v>
      </c>
      <c r="K33" s="95">
        <v>10389</v>
      </c>
      <c r="L33" s="93">
        <v>2095.5878599999996</v>
      </c>
      <c r="M33" s="94">
        <v>4.3763961577683906E-3</v>
      </c>
      <c r="N33" s="94">
        <f t="shared" si="1"/>
        <v>1.6595955543914652E-2</v>
      </c>
      <c r="O33" s="94">
        <f>L33/'סכום נכסי הקרן'!$C$42</f>
        <v>4.8375052074826783E-4</v>
      </c>
    </row>
    <row r="34" spans="2:59">
      <c r="B34" s="86" t="s">
        <v>1412</v>
      </c>
      <c r="C34" s="83" t="s">
        <v>1413</v>
      </c>
      <c r="D34" s="96" t="s">
        <v>30</v>
      </c>
      <c r="E34" s="83"/>
      <c r="F34" s="96" t="s">
        <v>1198</v>
      </c>
      <c r="G34" s="83" t="s">
        <v>1383</v>
      </c>
      <c r="H34" s="83"/>
      <c r="I34" s="96" t="s">
        <v>183</v>
      </c>
      <c r="J34" s="93">
        <v>29637.999999999996</v>
      </c>
      <c r="K34" s="95">
        <v>11663.82</v>
      </c>
      <c r="L34" s="93">
        <v>11049.017189999997</v>
      </c>
      <c r="M34" s="94">
        <v>3.5911411501583172E-3</v>
      </c>
      <c r="N34" s="94">
        <f t="shared" si="1"/>
        <v>8.750241475878219E-2</v>
      </c>
      <c r="O34" s="94">
        <f>L34/'סכום נכסי הקרן'!$C$42</f>
        <v>2.5505815916585157E-3</v>
      </c>
    </row>
    <row r="35" spans="2:59">
      <c r="B35" s="86" t="s">
        <v>1414</v>
      </c>
      <c r="C35" s="83" t="s">
        <v>1415</v>
      </c>
      <c r="D35" s="96" t="s">
        <v>147</v>
      </c>
      <c r="E35" s="83"/>
      <c r="F35" s="96" t="s">
        <v>1198</v>
      </c>
      <c r="G35" s="83" t="s">
        <v>1383</v>
      </c>
      <c r="H35" s="83"/>
      <c r="I35" s="96" t="s">
        <v>173</v>
      </c>
      <c r="J35" s="93">
        <v>27433.279999999984</v>
      </c>
      <c r="K35" s="95">
        <v>18550.97</v>
      </c>
      <c r="L35" s="93">
        <v>18458.310559999998</v>
      </c>
      <c r="M35" s="94">
        <v>5.4854955148698331E-4</v>
      </c>
      <c r="N35" s="94">
        <f t="shared" si="1"/>
        <v>0.14618012793294691</v>
      </c>
      <c r="O35" s="94">
        <f>L35/'סכום נכסי הקרן'!$C$42</f>
        <v>4.2609606191998323E-3</v>
      </c>
    </row>
    <row r="36" spans="2:59">
      <c r="B36" s="82"/>
      <c r="C36" s="83"/>
      <c r="D36" s="83"/>
      <c r="E36" s="83"/>
      <c r="F36" s="83"/>
      <c r="G36" s="83"/>
      <c r="H36" s="83"/>
      <c r="I36" s="83"/>
      <c r="J36" s="93"/>
      <c r="K36" s="95"/>
      <c r="L36" s="83"/>
      <c r="M36" s="83"/>
      <c r="N36" s="94"/>
      <c r="O36" s="83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98" t="s">
        <v>265</v>
      </c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98" t="s">
        <v>122</v>
      </c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98" t="s">
        <v>248</v>
      </c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98" t="s">
        <v>256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</row>
    <row r="117" spans="2:15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</row>
    <row r="118" spans="2:15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</row>
    <row r="119" spans="2:15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</row>
    <row r="120" spans="2:15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</row>
    <row r="121" spans="2:15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</row>
    <row r="122" spans="2:15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</row>
    <row r="123" spans="2:15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</row>
    <row r="124" spans="2:15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</row>
    <row r="125" spans="2:15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</row>
    <row r="126" spans="2:15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</row>
    <row r="127" spans="2:15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</row>
    <row r="128" spans="2:15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</row>
    <row r="129" spans="2:15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2:15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2:15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</row>
    <row r="132" spans="2:15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</row>
    <row r="133" spans="2:15"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</row>
    <row r="134" spans="2:15"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</row>
    <row r="135" spans="2:15"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6" type="noConversion"/>
  <dataValidations count="1">
    <dataValidation allowBlank="1" showInputMessage="1" showErrorMessage="1" sqref="A1:A1048576 B1:B37 C5:C1048576 AG42:AG1048576 AH1:XFD1048576 AG1:AG37 B40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2018-12-04T08:53:10+00:00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A5E39E62-E930-4E81-AB1D-4956959D1E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2019-03-04T06:20:55Z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