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מובנים'!$B$6:$Q$41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 l="1"/>
  <c r="J160" i="62" l="1"/>
  <c r="L43" i="62"/>
  <c r="L13" i="62"/>
  <c r="C43" i="88" l="1"/>
  <c r="C19" i="84"/>
  <c r="C11" i="84"/>
  <c r="C10" i="84"/>
  <c r="H13" i="80" l="1"/>
  <c r="H12" i="80"/>
  <c r="H11" i="80"/>
  <c r="H10" i="80"/>
  <c r="N18" i="79"/>
  <c r="N17" i="79"/>
  <c r="N16" i="79"/>
  <c r="N15" i="79"/>
  <c r="N14" i="79"/>
  <c r="N13" i="79"/>
  <c r="N12" i="79"/>
  <c r="N11" i="79"/>
  <c r="N10" i="79"/>
  <c r="O20" i="78"/>
  <c r="O19" i="78"/>
  <c r="O16" i="78"/>
  <c r="O23" i="78"/>
  <c r="O67" i="78"/>
  <c r="O66" i="78" s="1"/>
  <c r="O12" i="78"/>
  <c r="J53" i="76"/>
  <c r="J52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6" i="73"/>
  <c r="J25" i="73"/>
  <c r="J23" i="73"/>
  <c r="J22" i="73"/>
  <c r="J20" i="73"/>
  <c r="J19" i="73"/>
  <c r="J18" i="73"/>
  <c r="J17" i="73"/>
  <c r="J16" i="73"/>
  <c r="J14" i="73"/>
  <c r="J13" i="73"/>
  <c r="J12" i="73"/>
  <c r="J11" i="73"/>
  <c r="O11" i="78" l="1"/>
  <c r="O10" i="78" s="1"/>
  <c r="P38" i="78" l="1"/>
  <c r="P34" i="78"/>
  <c r="P10" i="78"/>
  <c r="P43" i="78"/>
  <c r="P12" i="78"/>
  <c r="P45" i="78"/>
  <c r="P26" i="78"/>
  <c r="P46" i="78"/>
  <c r="P50" i="78"/>
  <c r="P23" i="78"/>
  <c r="P55" i="78"/>
  <c r="P25" i="78"/>
  <c r="P57" i="78"/>
  <c r="P68" i="78"/>
  <c r="P36" i="78"/>
  <c r="P27" i="78"/>
  <c r="P59" i="78"/>
  <c r="P29" i="78"/>
  <c r="P61" i="78"/>
  <c r="P13" i="78"/>
  <c r="P56" i="78"/>
  <c r="P44" i="78"/>
  <c r="P39" i="78"/>
  <c r="P66" i="78"/>
  <c r="P41" i="78"/>
  <c r="P67" i="78"/>
  <c r="P40" i="78"/>
  <c r="P32" i="78"/>
  <c r="P24" i="78"/>
  <c r="P48" i="78"/>
  <c r="P15" i="78"/>
  <c r="P53" i="78"/>
  <c r="P37" i="78"/>
  <c r="P20" i="78"/>
  <c r="P51" i="78"/>
  <c r="P35" i="78"/>
  <c r="P18" i="78"/>
  <c r="P60" i="78"/>
  <c r="P28" i="78"/>
  <c r="P17" i="78"/>
  <c r="P62" i="78"/>
  <c r="P30" i="78"/>
  <c r="P58" i="78"/>
  <c r="P11" i="78"/>
  <c r="P49" i="78"/>
  <c r="P33" i="78"/>
  <c r="P16" i="78"/>
  <c r="P63" i="78"/>
  <c r="P47" i="78"/>
  <c r="P31" i="78"/>
  <c r="P14" i="78"/>
  <c r="P52" i="78"/>
  <c r="P19" i="78"/>
  <c r="P64" i="78"/>
  <c r="P54" i="78"/>
  <c r="P21" i="78"/>
  <c r="P42" i="78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9" i="67"/>
  <c r="J18" i="67"/>
  <c r="J17" i="67"/>
  <c r="J16" i="67"/>
  <c r="J15" i="67"/>
  <c r="J14" i="67"/>
  <c r="J13" i="67"/>
  <c r="J12" i="67"/>
  <c r="J11" i="67"/>
  <c r="K16" i="66"/>
  <c r="K15" i="66"/>
  <c r="K14" i="66"/>
  <c r="K13" i="66"/>
  <c r="K12" i="66"/>
  <c r="K11" i="66"/>
  <c r="K14" i="65"/>
  <c r="K13" i="65"/>
  <c r="K12" i="65"/>
  <c r="K11" i="65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105" i="63"/>
  <c r="M104" i="63"/>
  <c r="M103" i="63"/>
  <c r="M102" i="63"/>
  <c r="M101" i="63"/>
  <c r="M100" i="63"/>
  <c r="M99" i="63"/>
  <c r="M98" i="63"/>
  <c r="M97" i="63"/>
  <c r="M96" i="63"/>
  <c r="M94" i="63"/>
  <c r="M93" i="63"/>
  <c r="M92" i="63"/>
  <c r="M91" i="63"/>
  <c r="M90" i="63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7" i="63"/>
  <c r="M16" i="63"/>
  <c r="M15" i="63"/>
  <c r="M14" i="63"/>
  <c r="M13" i="63"/>
  <c r="M12" i="63"/>
  <c r="M11" i="63"/>
  <c r="L112" i="62"/>
  <c r="N112" i="62" s="1"/>
  <c r="L97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4" i="62"/>
  <c r="N183" i="62"/>
  <c r="N182" i="62"/>
  <c r="N181" i="62"/>
  <c r="N180" i="62"/>
  <c r="N179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0" i="62"/>
  <c r="N109" i="62"/>
  <c r="N108" i="62"/>
  <c r="N107" i="62"/>
  <c r="N185" i="62"/>
  <c r="N106" i="62"/>
  <c r="N178" i="62"/>
  <c r="N105" i="62"/>
  <c r="N104" i="62"/>
  <c r="N103" i="62"/>
  <c r="N102" i="62"/>
  <c r="N101" i="62"/>
  <c r="N100" i="62"/>
  <c r="N99" i="62"/>
  <c r="N98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2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C22" i="88"/>
  <c r="R168" i="61"/>
  <c r="R112" i="61"/>
  <c r="R13" i="61"/>
  <c r="R12" i="61" s="1"/>
  <c r="R11" i="61" s="1"/>
  <c r="P11" i="68"/>
  <c r="P13" i="68"/>
  <c r="P12" i="68"/>
  <c r="Q112" i="61"/>
  <c r="Q13" i="61"/>
  <c r="O54" i="61"/>
  <c r="Q12" i="61" l="1"/>
  <c r="Q11" i="61" s="1"/>
  <c r="L96" i="62"/>
  <c r="N96" i="62" s="1"/>
  <c r="N97" i="62"/>
  <c r="S142" i="61"/>
  <c r="O142" i="61"/>
  <c r="O93" i="61"/>
  <c r="O92" i="61"/>
  <c r="O91" i="61"/>
  <c r="S93" i="61"/>
  <c r="S92" i="61"/>
  <c r="S91" i="61"/>
  <c r="O86" i="61"/>
  <c r="O85" i="61"/>
  <c r="S86" i="61"/>
  <c r="S85" i="61"/>
  <c r="O78" i="61"/>
  <c r="S78" i="61"/>
  <c r="O52" i="61"/>
  <c r="O51" i="61"/>
  <c r="S52" i="61"/>
  <c r="S51" i="61"/>
  <c r="T170" i="61"/>
  <c r="T169" i="61"/>
  <c r="T168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50" i="59"/>
  <c r="Q49" i="59"/>
  <c r="Q47" i="59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5" i="88" l="1"/>
  <c r="C34" i="88"/>
  <c r="C33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C23" i="88" l="1"/>
  <c r="C12" i="88"/>
  <c r="C42" i="88"/>
  <c r="D37" i="88" s="1"/>
  <c r="I13" i="80" l="1"/>
  <c r="O15" i="79"/>
  <c r="O11" i="79"/>
  <c r="I12" i="80"/>
  <c r="O18" i="79"/>
  <c r="O14" i="79"/>
  <c r="O10" i="79"/>
  <c r="I11" i="80"/>
  <c r="O17" i="79"/>
  <c r="O13" i="79"/>
  <c r="I10" i="80"/>
  <c r="O16" i="79"/>
  <c r="O12" i="79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K49" i="76"/>
  <c r="K45" i="76"/>
  <c r="K41" i="76"/>
  <c r="K37" i="76"/>
  <c r="K33" i="76"/>
  <c r="K28" i="76"/>
  <c r="K24" i="76"/>
  <c r="K20" i="76"/>
  <c r="K16" i="76"/>
  <c r="K12" i="76"/>
  <c r="L12" i="74"/>
  <c r="K43" i="73"/>
  <c r="K39" i="73"/>
  <c r="K35" i="73"/>
  <c r="K31" i="73"/>
  <c r="K26" i="73"/>
  <c r="K20" i="73"/>
  <c r="K16" i="73"/>
  <c r="K11" i="73"/>
  <c r="Q58" i="78"/>
  <c r="Q50" i="78"/>
  <c r="Q38" i="78"/>
  <c r="Q30" i="78"/>
  <c r="Q21" i="78"/>
  <c r="Q13" i="78"/>
  <c r="K53" i="76"/>
  <c r="K40" i="76"/>
  <c r="K36" i="76"/>
  <c r="K27" i="76"/>
  <c r="K23" i="76"/>
  <c r="K15" i="76"/>
  <c r="K11" i="76"/>
  <c r="K46" i="73"/>
  <c r="K38" i="73"/>
  <c r="K30" i="73"/>
  <c r="K19" i="73"/>
  <c r="Q61" i="78"/>
  <c r="Q57" i="78"/>
  <c r="Q49" i="78"/>
  <c r="Q41" i="78"/>
  <c r="Q37" i="78"/>
  <c r="Q29" i="78"/>
  <c r="Q20" i="78"/>
  <c r="Q12" i="78"/>
  <c r="K47" i="76"/>
  <c r="K39" i="76"/>
  <c r="K35" i="76"/>
  <c r="K26" i="76"/>
  <c r="K18" i="76"/>
  <c r="K41" i="73"/>
  <c r="K37" i="73"/>
  <c r="K29" i="73"/>
  <c r="K18" i="73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K50" i="76"/>
  <c r="K46" i="76"/>
  <c r="K42" i="76"/>
  <c r="K38" i="76"/>
  <c r="K34" i="76"/>
  <c r="K30" i="76"/>
  <c r="K25" i="76"/>
  <c r="K21" i="76"/>
  <c r="K17" i="76"/>
  <c r="K13" i="76"/>
  <c r="L13" i="74"/>
  <c r="K44" i="73"/>
  <c r="K40" i="73"/>
  <c r="K36" i="73"/>
  <c r="K32" i="73"/>
  <c r="K28" i="73"/>
  <c r="K22" i="73"/>
  <c r="K17" i="73"/>
  <c r="K12" i="73"/>
  <c r="Q66" i="78"/>
  <c r="Q62" i="78"/>
  <c r="Q54" i="78"/>
  <c r="Q46" i="78"/>
  <c r="Q42" i="78"/>
  <c r="Q34" i="78"/>
  <c r="Q26" i="78"/>
  <c r="Q17" i="78"/>
  <c r="K48" i="76"/>
  <c r="K44" i="76"/>
  <c r="K32" i="76"/>
  <c r="K19" i="76"/>
  <c r="L11" i="74"/>
  <c r="K42" i="73"/>
  <c r="K34" i="73"/>
  <c r="K25" i="73"/>
  <c r="K14" i="73"/>
  <c r="Q53" i="78"/>
  <c r="Q45" i="78"/>
  <c r="Q33" i="78"/>
  <c r="Q25" i="78"/>
  <c r="Q16" i="78"/>
  <c r="K52" i="76"/>
  <c r="K43" i="76"/>
  <c r="K31" i="76"/>
  <c r="K22" i="76"/>
  <c r="K14" i="76"/>
  <c r="K45" i="73"/>
  <c r="K33" i="73"/>
  <c r="K23" i="73"/>
  <c r="K13" i="73"/>
  <c r="M18" i="72"/>
  <c r="M14" i="72"/>
  <c r="M17" i="72"/>
  <c r="M16" i="72"/>
  <c r="M19" i="72"/>
  <c r="M15" i="72"/>
  <c r="M11" i="72"/>
  <c r="M13" i="72"/>
  <c r="M20" i="72"/>
  <c r="M12" i="72"/>
  <c r="S25" i="71"/>
  <c r="S21" i="71"/>
  <c r="S16" i="71"/>
  <c r="S12" i="71"/>
  <c r="P46" i="69"/>
  <c r="P42" i="69"/>
  <c r="P38" i="69"/>
  <c r="P34" i="69"/>
  <c r="P30" i="69"/>
  <c r="P26" i="69"/>
  <c r="P22" i="69"/>
  <c r="P18" i="69"/>
  <c r="P13" i="69"/>
  <c r="K18" i="67"/>
  <c r="K14" i="67"/>
  <c r="L14" i="66"/>
  <c r="L12" i="65"/>
  <c r="O33" i="64"/>
  <c r="O29" i="64"/>
  <c r="O25" i="64"/>
  <c r="O21" i="64"/>
  <c r="O16" i="64"/>
  <c r="O12" i="64"/>
  <c r="N102" i="63"/>
  <c r="N98" i="63"/>
  <c r="N93" i="63"/>
  <c r="N89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7" i="63"/>
  <c r="N32" i="63"/>
  <c r="N28" i="63"/>
  <c r="N24" i="63"/>
  <c r="N20" i="63"/>
  <c r="N15" i="63"/>
  <c r="N11" i="63"/>
  <c r="S29" i="71"/>
  <c r="S19" i="71"/>
  <c r="S11" i="71"/>
  <c r="P41" i="69"/>
  <c r="P33" i="69"/>
  <c r="P25" i="69"/>
  <c r="P17" i="69"/>
  <c r="K13" i="67"/>
  <c r="L11" i="65"/>
  <c r="O28" i="64"/>
  <c r="O24" i="64"/>
  <c r="O15" i="64"/>
  <c r="N101" i="63"/>
  <c r="N97" i="63"/>
  <c r="N88" i="63"/>
  <c r="N80" i="63"/>
  <c r="N72" i="63"/>
  <c r="N68" i="63"/>
  <c r="N60" i="63"/>
  <c r="N52" i="63"/>
  <c r="N44" i="63"/>
  <c r="N36" i="63"/>
  <c r="N27" i="63"/>
  <c r="N19" i="63"/>
  <c r="S23" i="71"/>
  <c r="P48" i="69"/>
  <c r="P40" i="69"/>
  <c r="P32" i="69"/>
  <c r="P24" i="69"/>
  <c r="P15" i="69"/>
  <c r="K16" i="67"/>
  <c r="L12" i="66"/>
  <c r="O31" i="64"/>
  <c r="S27" i="71"/>
  <c r="S22" i="71"/>
  <c r="S17" i="71"/>
  <c r="S13" i="71"/>
  <c r="P11" i="69"/>
  <c r="P47" i="69"/>
  <c r="P43" i="69"/>
  <c r="P39" i="69"/>
  <c r="P35" i="69"/>
  <c r="P31" i="69"/>
  <c r="P27" i="69"/>
  <c r="P23" i="69"/>
  <c r="P19" i="69"/>
  <c r="P14" i="69"/>
  <c r="K19" i="67"/>
  <c r="K15" i="67"/>
  <c r="K11" i="67"/>
  <c r="L15" i="66"/>
  <c r="L11" i="66"/>
  <c r="L13" i="65"/>
  <c r="O34" i="64"/>
  <c r="O30" i="64"/>
  <c r="O26" i="64"/>
  <c r="O22" i="64"/>
  <c r="O18" i="64"/>
  <c r="O13" i="64"/>
  <c r="N103" i="63"/>
  <c r="N99" i="63"/>
  <c r="N94" i="63"/>
  <c r="N90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8" i="63"/>
  <c r="N33" i="63"/>
  <c r="N29" i="63"/>
  <c r="N25" i="63"/>
  <c r="N21" i="63"/>
  <c r="N16" i="63"/>
  <c r="N12" i="63"/>
  <c r="S24" i="71"/>
  <c r="S15" i="71"/>
  <c r="P45" i="69"/>
  <c r="P37" i="69"/>
  <c r="P29" i="69"/>
  <c r="P21" i="69"/>
  <c r="P12" i="69"/>
  <c r="K17" i="67"/>
  <c r="L13" i="66"/>
  <c r="O32" i="64"/>
  <c r="O20" i="64"/>
  <c r="O11" i="64"/>
  <c r="N105" i="63"/>
  <c r="N92" i="63"/>
  <c r="N84" i="63"/>
  <c r="N76" i="63"/>
  <c r="N64" i="63"/>
  <c r="N56" i="63"/>
  <c r="N48" i="63"/>
  <c r="N40" i="63"/>
  <c r="N31" i="63"/>
  <c r="N23" i="63"/>
  <c r="N14" i="63"/>
  <c r="S28" i="71"/>
  <c r="S18" i="71"/>
  <c r="S14" i="71"/>
  <c r="P16" i="69"/>
  <c r="P44" i="69"/>
  <c r="P36" i="69"/>
  <c r="P28" i="69"/>
  <c r="P20" i="69"/>
  <c r="K12" i="67"/>
  <c r="L16" i="66"/>
  <c r="L14" i="65"/>
  <c r="O35" i="64"/>
  <c r="O27" i="64"/>
  <c r="O23" i="64"/>
  <c r="N96" i="63"/>
  <c r="N79" i="63"/>
  <c r="N63" i="63"/>
  <c r="N47" i="63"/>
  <c r="N30" i="63"/>
  <c r="N13" i="63"/>
  <c r="N75" i="63"/>
  <c r="N43" i="63"/>
  <c r="N87" i="63"/>
  <c r="N55" i="63"/>
  <c r="N22" i="63"/>
  <c r="N100" i="63"/>
  <c r="N83" i="63"/>
  <c r="N67" i="63"/>
  <c r="N51" i="63"/>
  <c r="N34" i="63"/>
  <c r="N17" i="63"/>
  <c r="O19" i="64"/>
  <c r="N91" i="63"/>
  <c r="N59" i="63"/>
  <c r="N26" i="63"/>
  <c r="O14" i="64"/>
  <c r="N104" i="63"/>
  <c r="N71" i="63"/>
  <c r="N39" i="63"/>
  <c r="O206" i="62"/>
  <c r="O202" i="62"/>
  <c r="O198" i="62"/>
  <c r="O194" i="62"/>
  <c r="O190" i="62"/>
  <c r="O186" i="62"/>
  <c r="O181" i="62"/>
  <c r="O176" i="62"/>
  <c r="O172" i="62"/>
  <c r="O168" i="62"/>
  <c r="O164" i="62"/>
  <c r="O160" i="62"/>
  <c r="O156" i="62"/>
  <c r="O152" i="62"/>
  <c r="O148" i="62"/>
  <c r="O144" i="62"/>
  <c r="O140" i="62"/>
  <c r="O136" i="62"/>
  <c r="O132" i="62"/>
  <c r="O128" i="62"/>
  <c r="O124" i="62"/>
  <c r="O120" i="62"/>
  <c r="O116" i="62"/>
  <c r="O112" i="62"/>
  <c r="O107" i="62"/>
  <c r="O105" i="62"/>
  <c r="O101" i="62"/>
  <c r="O96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O205" i="62"/>
  <c r="O201" i="62"/>
  <c r="O197" i="62"/>
  <c r="O193" i="62"/>
  <c r="O189" i="62"/>
  <c r="O184" i="62"/>
  <c r="O180" i="62"/>
  <c r="O175" i="62"/>
  <c r="O171" i="62"/>
  <c r="O167" i="62"/>
  <c r="O163" i="62"/>
  <c r="O159" i="62"/>
  <c r="O155" i="62"/>
  <c r="O151" i="62"/>
  <c r="O147" i="62"/>
  <c r="O143" i="62"/>
  <c r="O139" i="62"/>
  <c r="O135" i="62"/>
  <c r="O131" i="62"/>
  <c r="O127" i="62"/>
  <c r="O123" i="62"/>
  <c r="O119" i="62"/>
  <c r="O115" i="62"/>
  <c r="O110" i="62"/>
  <c r="O185" i="62"/>
  <c r="O104" i="62"/>
  <c r="O100" i="62"/>
  <c r="O94" i="62"/>
  <c r="O90" i="62"/>
  <c r="O86" i="62"/>
  <c r="O82" i="62"/>
  <c r="O77" i="62"/>
  <c r="O73" i="62"/>
  <c r="O67" i="62"/>
  <c r="O63" i="62"/>
  <c r="O59" i="62"/>
  <c r="O55" i="62"/>
  <c r="O203" i="62"/>
  <c r="O195" i="62"/>
  <c r="O187" i="62"/>
  <c r="O177" i="62"/>
  <c r="O169" i="62"/>
  <c r="O161" i="62"/>
  <c r="O153" i="62"/>
  <c r="O145" i="62"/>
  <c r="O137" i="62"/>
  <c r="O129" i="62"/>
  <c r="O121" i="62"/>
  <c r="O113" i="62"/>
  <c r="O178" i="62"/>
  <c r="O98" i="62"/>
  <c r="O88" i="62"/>
  <c r="O79" i="62"/>
  <c r="O70" i="62"/>
  <c r="O61" i="62"/>
  <c r="O53" i="62"/>
  <c r="O47" i="62"/>
  <c r="O41" i="62"/>
  <c r="O37" i="62"/>
  <c r="O32" i="62"/>
  <c r="O27" i="62"/>
  <c r="O22" i="62"/>
  <c r="O16" i="62"/>
  <c r="O11" i="62"/>
  <c r="O192" i="62"/>
  <c r="O166" i="62"/>
  <c r="O150" i="62"/>
  <c r="O134" i="62"/>
  <c r="O118" i="62"/>
  <c r="O93" i="62"/>
  <c r="O58" i="62"/>
  <c r="O40" i="62"/>
  <c r="O26" i="62"/>
  <c r="O15" i="62"/>
  <c r="O199" i="62"/>
  <c r="O182" i="62"/>
  <c r="O165" i="62"/>
  <c r="O141" i="62"/>
  <c r="O125" i="62"/>
  <c r="O102" i="62"/>
  <c r="O84" i="62"/>
  <c r="O57" i="62"/>
  <c r="O38" i="62"/>
  <c r="O30" i="62"/>
  <c r="O19" i="62"/>
  <c r="O204" i="62"/>
  <c r="O196" i="62"/>
  <c r="O188" i="62"/>
  <c r="O179" i="62"/>
  <c r="O170" i="62"/>
  <c r="O162" i="62"/>
  <c r="O154" i="62"/>
  <c r="O146" i="62"/>
  <c r="O138" i="62"/>
  <c r="O130" i="62"/>
  <c r="O122" i="62"/>
  <c r="O114" i="62"/>
  <c r="O106" i="62"/>
  <c r="O99" i="62"/>
  <c r="O89" i="62"/>
  <c r="O80" i="62"/>
  <c r="O71" i="62"/>
  <c r="O62" i="62"/>
  <c r="O54" i="62"/>
  <c r="O49" i="62"/>
  <c r="O43" i="62"/>
  <c r="O72" i="62"/>
  <c r="O34" i="62"/>
  <c r="O28" i="62"/>
  <c r="O23" i="62"/>
  <c r="O18" i="62"/>
  <c r="O12" i="62"/>
  <c r="O200" i="62"/>
  <c r="O183" i="62"/>
  <c r="O174" i="62"/>
  <c r="O158" i="62"/>
  <c r="O142" i="62"/>
  <c r="O126" i="62"/>
  <c r="O109" i="62"/>
  <c r="O103" i="62"/>
  <c r="O85" i="62"/>
  <c r="O76" i="62"/>
  <c r="O66" i="62"/>
  <c r="O51" i="62"/>
  <c r="O46" i="62"/>
  <c r="O35" i="62"/>
  <c r="O31" i="62"/>
  <c r="O20" i="62"/>
  <c r="O207" i="62"/>
  <c r="O191" i="62"/>
  <c r="O173" i="62"/>
  <c r="O157" i="62"/>
  <c r="O149" i="62"/>
  <c r="O133" i="62"/>
  <c r="O117" i="62"/>
  <c r="O108" i="62"/>
  <c r="O92" i="62"/>
  <c r="O75" i="62"/>
  <c r="O65" i="62"/>
  <c r="O50" i="62"/>
  <c r="O45" i="62"/>
  <c r="O69" i="62"/>
  <c r="O24" i="62"/>
  <c r="O14" i="62"/>
  <c r="O97" i="62"/>
  <c r="D11" i="88"/>
  <c r="Q13" i="68"/>
  <c r="Q12" i="68"/>
  <c r="Q11" i="68"/>
  <c r="U168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6" i="59"/>
  <c r="R42" i="59"/>
  <c r="R38" i="59"/>
  <c r="R34" i="59"/>
  <c r="R29" i="59"/>
  <c r="R24" i="59"/>
  <c r="R20" i="59"/>
  <c r="R16" i="59"/>
  <c r="R12" i="59"/>
  <c r="U166" i="61"/>
  <c r="U162" i="61"/>
  <c r="U164" i="61"/>
  <c r="U157" i="61"/>
  <c r="U152" i="61"/>
  <c r="U146" i="61"/>
  <c r="U141" i="61"/>
  <c r="U136" i="61"/>
  <c r="U130" i="61"/>
  <c r="U125" i="61"/>
  <c r="U120" i="61"/>
  <c r="U114" i="61"/>
  <c r="U108" i="61"/>
  <c r="U103" i="61"/>
  <c r="U97" i="61"/>
  <c r="U92" i="61"/>
  <c r="U87" i="61"/>
  <c r="U81" i="61"/>
  <c r="U76" i="61"/>
  <c r="U71" i="61"/>
  <c r="U65" i="61"/>
  <c r="U60" i="61"/>
  <c r="U55" i="61"/>
  <c r="U49" i="61"/>
  <c r="U44" i="61"/>
  <c r="U39" i="61"/>
  <c r="U33" i="61"/>
  <c r="U28" i="61"/>
  <c r="U23" i="61"/>
  <c r="U17" i="61"/>
  <c r="U12" i="61"/>
  <c r="R49" i="59"/>
  <c r="R43" i="59"/>
  <c r="R37" i="59"/>
  <c r="R32" i="59"/>
  <c r="R25" i="59"/>
  <c r="R19" i="59"/>
  <c r="R14" i="59"/>
  <c r="U170" i="61"/>
  <c r="U150" i="61"/>
  <c r="U140" i="61"/>
  <c r="U129" i="61"/>
  <c r="U124" i="61"/>
  <c r="U113" i="61"/>
  <c r="U101" i="61"/>
  <c r="U91" i="61"/>
  <c r="U80" i="61"/>
  <c r="U69" i="61"/>
  <c r="U59" i="61"/>
  <c r="U53" i="61"/>
  <c r="U37" i="61"/>
  <c r="U27" i="61"/>
  <c r="U16" i="61"/>
  <c r="R41" i="59"/>
  <c r="R30" i="59"/>
  <c r="R18" i="59"/>
  <c r="U169" i="61"/>
  <c r="U154" i="61"/>
  <c r="U144" i="61"/>
  <c r="U138" i="61"/>
  <c r="U128" i="61"/>
  <c r="U117" i="61"/>
  <c r="U105" i="61"/>
  <c r="U95" i="61"/>
  <c r="U84" i="61"/>
  <c r="U79" i="61"/>
  <c r="U68" i="61"/>
  <c r="U57" i="61"/>
  <c r="U47" i="61"/>
  <c r="U41" i="61"/>
  <c r="U31" i="61"/>
  <c r="U20" i="61"/>
  <c r="R45" i="59"/>
  <c r="R35" i="59"/>
  <c r="R22" i="59"/>
  <c r="R11" i="59"/>
  <c r="U165" i="61"/>
  <c r="U158" i="61"/>
  <c r="U153" i="61"/>
  <c r="U148" i="61"/>
  <c r="U142" i="61"/>
  <c r="U137" i="61"/>
  <c r="U132" i="61"/>
  <c r="U126" i="61"/>
  <c r="U121" i="61"/>
  <c r="U116" i="61"/>
  <c r="U109" i="61"/>
  <c r="U104" i="61"/>
  <c r="U99" i="61"/>
  <c r="U93" i="61"/>
  <c r="U88" i="61"/>
  <c r="U83" i="61"/>
  <c r="U77" i="61"/>
  <c r="U72" i="61"/>
  <c r="U67" i="61"/>
  <c r="U61" i="61"/>
  <c r="U56" i="61"/>
  <c r="U51" i="61"/>
  <c r="U45" i="61"/>
  <c r="U40" i="61"/>
  <c r="U35" i="61"/>
  <c r="U29" i="61"/>
  <c r="U24" i="61"/>
  <c r="U19" i="61"/>
  <c r="U13" i="61"/>
  <c r="R50" i="59"/>
  <c r="R44" i="59"/>
  <c r="R39" i="59"/>
  <c r="R33" i="59"/>
  <c r="R27" i="59"/>
  <c r="R21" i="59"/>
  <c r="R15" i="59"/>
  <c r="U161" i="61"/>
  <c r="U156" i="61"/>
  <c r="U145" i="61"/>
  <c r="U134" i="61"/>
  <c r="U118" i="61"/>
  <c r="U107" i="61"/>
  <c r="U96" i="61"/>
  <c r="U85" i="61"/>
  <c r="U75" i="61"/>
  <c r="U64" i="61"/>
  <c r="U48" i="61"/>
  <c r="U43" i="61"/>
  <c r="U32" i="61"/>
  <c r="U21" i="61"/>
  <c r="U11" i="61"/>
  <c r="R47" i="59"/>
  <c r="R36" i="59"/>
  <c r="R23" i="59"/>
  <c r="R13" i="59"/>
  <c r="U160" i="61"/>
  <c r="U149" i="61"/>
  <c r="U133" i="61"/>
  <c r="U122" i="61"/>
  <c r="U112" i="61"/>
  <c r="U100" i="61"/>
  <c r="U89" i="61"/>
  <c r="U73" i="61"/>
  <c r="U63" i="61"/>
  <c r="U52" i="61"/>
  <c r="U36" i="61"/>
  <c r="U25" i="61"/>
  <c r="U15" i="61"/>
  <c r="R40" i="59"/>
  <c r="R28" i="59"/>
  <c r="R17" i="59"/>
  <c r="D23" i="88"/>
  <c r="D12" i="88"/>
  <c r="D15" i="88"/>
  <c r="D20" i="88"/>
  <c r="D38" i="88"/>
  <c r="D31" i="88"/>
  <c r="D26" i="88"/>
  <c r="D18" i="88"/>
  <c r="D29" i="88"/>
  <c r="D17" i="88"/>
  <c r="D42" i="88"/>
  <c r="D33" i="88"/>
  <c r="D27" i="88"/>
  <c r="D19" i="88"/>
  <c r="D13" i="88"/>
  <c r="D35" i="88"/>
  <c r="D24" i="88"/>
  <c r="D34" i="88"/>
  <c r="D28" i="88"/>
  <c r="D21" i="88"/>
  <c r="D16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0930]}"/>
    <s v="{[Medida].[Medida].&amp;[2]}"/>
    <s v="{[Keren].[Keren].[All]}"/>
    <s v="{[Cheshbon KM].[Hie Peilut].[Peilut 7].&amp;[Kod_Peilut_L7_398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3" si="19">
        <n x="1" s="1"/>
        <n x="17"/>
        <n x="18"/>
      </t>
    </mdx>
    <mdx n="0" f="v">
      <t c="3" si="19">
        <n x="1" s="1"/>
        <n x="20"/>
        <n x="18"/>
      </t>
    </mdx>
    <mdx n="0" f="v">
      <t c="3" si="19">
        <n x="1" s="1"/>
        <n x="21"/>
        <n x="18"/>
      </t>
    </mdx>
    <mdx n="0" f="v">
      <t c="3" si="19">
        <n x="1" s="1"/>
        <n x="22"/>
        <n x="18"/>
      </t>
    </mdx>
    <mdx n="0" f="v">
      <t c="3" si="19">
        <n x="1" s="1"/>
        <n x="23"/>
        <n x="18"/>
      </t>
    </mdx>
    <mdx n="0" f="v">
      <t c="3" si="19">
        <n x="1" s="1"/>
        <n x="24"/>
        <n x="18"/>
      </t>
    </mdx>
    <mdx n="0" f="v">
      <t c="3" si="19">
        <n x="1" s="1"/>
        <n x="25"/>
        <n x="18"/>
      </t>
    </mdx>
    <mdx n="0" f="v">
      <t c="3" si="19">
        <n x="1" s="1"/>
        <n x="26"/>
        <n x="18"/>
      </t>
    </mdx>
    <mdx n="0" f="v">
      <t c="3" si="19">
        <n x="1" s="1"/>
        <n x="27"/>
        <n x="18"/>
      </t>
    </mdx>
    <mdx n="0" f="v">
      <t c="3" si="19">
        <n x="1" s="1"/>
        <n x="28"/>
        <n x="18"/>
      </t>
    </mdx>
    <mdx n="0" f="v">
      <t c="3" si="19">
        <n x="1" s="1"/>
        <n x="29"/>
        <n x="18"/>
      </t>
    </mdx>
  </mdxMetadata>
  <valueMetadata count="2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</valueMetadata>
</metadata>
</file>

<file path=xl/sharedStrings.xml><?xml version="1.0" encoding="utf-8"?>
<sst xmlns="http://schemas.openxmlformats.org/spreadsheetml/2006/main" count="6059" uniqueCount="1762">
  <si>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</si>
  <si>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</si>
  <si>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</si>
  <si>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</si>
  <si>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</si>
  <si>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</si>
  <si>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</si>
  <si>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</si>
  <si>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</si>
  <si>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</si>
  <si>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</si>
  <si>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</si>
  <si>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</si>
  <si>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</si>
  <si>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</si>
  <si>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</si>
  <si>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</si>
  <si>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</si>
  <si>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</si>
  <si>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</si>
  <si>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</si>
  <si>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</si>
  <si>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</si>
  <si>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</si>
  <si>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</si>
  <si>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</si>
  <si>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</si>
  <si>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</si>
  <si>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</si>
  <si>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</si>
  <si>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</si>
  <si>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</si>
  <si>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</si>
  <si>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</si>
  <si>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</si>
  <si>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</si>
  <si>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</si>
  <si>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</si>
  <si>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</si>
  <si>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</si>
  <si>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</si>
  <si>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</si>
  <si>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</si>
  <si>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</si>
  <si>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</si>
  <si>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</si>
  <si>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</si>
  <si>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</si>
  <si>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</si>
  <si>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</si>
  <si>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</si>
  <si>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</si>
  <si>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</si>
  <si>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</si>
  <si>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</si>
  <si>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</si>
  <si>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</si>
  <si>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</si>
  <si>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</si>
  <si>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</si>
  <si>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</si>
  <si>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</si>
  <si>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</si>
  <si>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</si>
  <si>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</si>
  <si>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</si>
  <si>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</si>
  <si>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</si>
  <si>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</si>
  <si>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</si>
  <si>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</si>
  <si>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</si>
  <si>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</si>
  <si>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</si>
  <si>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</si>
  <si>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</si>
  <si>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</si>
  <si>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</si>
  <si>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</si>
  <si>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</si>
  <si>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</si>
  <si>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</si>
  <si>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</si>
  <si>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</si>
  <si>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</si>
  <si>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</si>
  <si>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</si>
  <si>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</si>
  <si>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</si>
  <si>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</si>
  <si>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</si>
  <si>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</si>
  <si>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</si>
  <si>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</si>
  <si>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</si>
  <si>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</si>
  <si>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</si>
  <si>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</si>
  <si>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</si>
  <si>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</si>
  <si>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</si>
  <si>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</si>
  <si>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</si>
  <si>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</si>
  <si>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</si>
  <si>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</si>
  <si>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</si>
  <si>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</si>
  <si>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</si>
  <si>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</si>
  <si>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</si>
  <si>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</si>
  <si>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</si>
  <si>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</si>
  <si>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</si>
  <si>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</si>
  <si>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</si>
  <si>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</si>
  <si>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</si>
  <si>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</si>
  <si>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</si>
  <si>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</si>
  <si>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</si>
  <si>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</si>
  <si>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</si>
  <si>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</si>
  <si>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</si>
  <si>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</si>
  <si>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</si>
  <si>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</si>
  <si>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</si>
  <si>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</si>
  <si>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</si>
  <si>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</si>
  <si>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</si>
  <si>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</si>
  <si>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</si>
  <si>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</si>
  <si>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</si>
  <si>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</si>
  <si>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</si>
  <si>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</si>
  <si>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</si>
  <si>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</si>
  <si>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</si>
  <si>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</si>
  <si>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</si>
  <si>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</si>
  <si>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</si>
  <si>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</si>
  <si>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</si>
  <si>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</si>
  <si>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</si>
  <si>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</si>
  <si>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</si>
  <si>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</si>
  <si>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</si>
  <si>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</si>
  <si>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</si>
  <si>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</si>
  <si>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</si>
  <si>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</si>
  <si>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</si>
  <si>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</si>
  <si>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</si>
  <si>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</si>
  <si>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</si>
  <si>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</si>
  <si>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</si>
  <si>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</si>
  <si>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</si>
  <si>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</si>
  <si>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</si>
  <si>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</si>
  <si>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</si>
  <si>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</si>
  <si>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</si>
  <si>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</si>
  <si>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</si>
  <si>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</si>
  <si>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</si>
  <si>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</si>
  <si>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</si>
  <si>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</si>
  <si>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</si>
  <si>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</si>
  <si>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</si>
  <si>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</si>
  <si>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</si>
  <si>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</si>
  <si>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</si>
  <si>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</si>
  <si>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</si>
  <si>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</si>
  <si>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</si>
  <si>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</si>
  <si>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</si>
  <si>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</si>
  <si>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</si>
  <si>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</si>
  <si>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</si>
  <si>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</si>
  <si>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</si>
  <si>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</si>
  <si>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</si>
  <si>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</si>
  <si>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</si>
  <si>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</si>
  <si>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</si>
  <si>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</si>
  <si>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</si>
  <si>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</si>
  <si>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</si>
  <si>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</si>
  <si>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</si>
  <si>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</si>
  <si>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</si>
  <si>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</si>
  <si>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</si>
  <si>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</si>
  <si>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</si>
  <si>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</si>
  <si>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</si>
  <si>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</si>
  <si>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</si>
  <si>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</si>
  <si>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</si>
  <si>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</si>
  <si>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</si>
  <si>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</si>
  <si>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</si>
  <si>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</si>
  <si>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</si>
  <si>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</si>
  <si>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</si>
  <si>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</si>
  <si>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</si>
  <si>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</si>
  <si>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</si>
  <si>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</si>
  <si>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</si>
  <si>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</si>
  <si>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</si>
  <si>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</si>
  <si>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</si>
  <si>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</si>
  <si>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</si>
  <si>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</si>
  <si>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</si>
  <si>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</si>
  <si>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</si>
  <si>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</si>
  <si>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</si>
  <si>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</si>
  <si>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</si>
  <si>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</si>
  <si>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</si>
  <si>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</si>
  <si>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</si>
  <si>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</si>
  <si>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</si>
  <si>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</si>
  <si>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</si>
  <si>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</si>
  <si>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</si>
  <si>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</si>
  <si>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</si>
  <si>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</si>
  <si>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אפיק השקעות גיל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</si>
  <si>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</si>
  <si>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</si>
  <si>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</si>
  <si>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</si>
  <si>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</si>
  <si>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</si>
  <si>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</si>
  <si>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</si>
  <si>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</si>
  <si>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</si>
  <si>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</si>
  <si>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</si>
  <si>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</si>
  <si>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</si>
  <si>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</si>
  <si>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</si>
  <si>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</si>
  <si>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</si>
  <si>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</si>
  <si>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</si>
  <si>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</si>
  <si>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</si>
  <si>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</si>
  <si>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219</t>
  </si>
  <si>
    <t>8190217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</si>
  <si>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</si>
  <si>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</si>
  <si>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</si>
  <si>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</si>
  <si>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</si>
  <si>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</si>
  <si>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</si>
  <si>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</si>
  <si>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</si>
  <si>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</si>
  <si>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</si>
  <si>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</si>
  <si>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</si>
  <si>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</si>
  <si>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</si>
  <si>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</si>
  <si>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</si>
  <si>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</si>
  <si>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</si>
  <si>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</si>
  <si>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</si>
  <si>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</si>
  <si>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</si>
  <si>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</si>
  <si>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</si>
  <si>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</si>
  <si>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</si>
  <si>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</si>
  <si>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</si>
  <si>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</si>
  <si>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</si>
  <si>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</si>
  <si>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</si>
  <si>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</si>
  <si>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</si>
  <si>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</si>
  <si>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</si>
  <si>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</si>
  <si>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</si>
  <si>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</si>
  <si>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</si>
  <si>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</si>
  <si>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</si>
  <si>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</si>
  <si>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</si>
  <si>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</si>
  <si>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</si>
  <si>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</si>
  <si>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</si>
  <si>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</si>
  <si>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</si>
  <si>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</si>
  <si>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</si>
  <si>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</si>
  <si>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</si>
  <si>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</si>
  <si>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</si>
  <si>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</si>
  <si>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</si>
  <si>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</si>
  <si>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</si>
  <si>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</si>
  <si>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</si>
  <si>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</si>
  <si>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</si>
  <si>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</si>
  <si>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</si>
  <si>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</si>
  <si>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</si>
  <si>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</si>
  <si>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</si>
  <si>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</si>
  <si>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</si>
  <si>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</si>
  <si>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</si>
  <si>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</si>
  <si>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</si>
  <si>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</si>
  <si>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</si>
  <si>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</si>
  <si>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</si>
  <si>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</si>
  <si>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</si>
  <si>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</si>
  <si>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</si>
  <si>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</si>
  <si>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</si>
  <si>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</si>
  <si>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</si>
  <si>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</si>
  <si>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</si>
  <si>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</si>
  <si>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</si>
  <si>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</si>
  <si>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</si>
  <si>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</si>
  <si>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</si>
  <si>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</si>
  <si>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</si>
  <si>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</si>
  <si>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</si>
  <si>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</si>
  <si>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</si>
  <si>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</si>
  <si>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</si>
  <si>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</si>
  <si>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</si>
  <si>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</si>
  <si>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</si>
  <si>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</si>
  <si>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</si>
  <si>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</si>
  <si>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</si>
  <si>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</si>
  <si>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</si>
  <si>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</si>
  <si>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</si>
  <si>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</si>
  <si>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</si>
  <si>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</si>
  <si>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</si>
  <si>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</si>
  <si>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</si>
  <si>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</si>
  <si>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</si>
  <si>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</si>
  <si>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</si>
  <si>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</si>
  <si>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</si>
  <si>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</si>
  <si>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</si>
  <si>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</si>
  <si>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</si>
  <si>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</si>
  <si>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</si>
  <si>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</si>
  <si>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</si>
  <si>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</si>
  <si>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</si>
  <si>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</si>
  <si>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</si>
  <si>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</si>
  <si>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</si>
  <si>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</si>
  <si>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</si>
  <si>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</si>
  <si>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</si>
  <si>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</si>
  <si>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</si>
  <si>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</si>
  <si>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</si>
  <si>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</si>
  <si>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</si>
  <si>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</si>
  <si>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</si>
  <si>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</si>
  <si>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</si>
  <si>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</si>
  <si>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</si>
  <si>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</si>
  <si>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</si>
  <si>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</si>
  <si>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</si>
  <si>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</si>
  <si>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</si>
  <si>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</si>
  <si>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</si>
  <si>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</si>
  <si>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</si>
  <si>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</si>
  <si>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</si>
  <si>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</si>
  <si>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</si>
  <si>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</si>
  <si>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</si>
  <si>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</si>
  <si>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</si>
  <si>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</si>
  <si>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</si>
  <si>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</si>
  <si>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</si>
  <si>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</si>
  <si>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</si>
  <si>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</si>
  <si>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</si>
  <si>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</si>
  <si>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</si>
  <si>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</si>
  <si>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</si>
  <si>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</si>
  <si>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</si>
  <si>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</si>
  <si>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</si>
  <si>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</si>
  <si>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</si>
  <si>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</si>
  <si>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</si>
  <si>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</si>
  <si>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</si>
  <si>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</si>
  <si>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</si>
  <si>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</si>
  <si>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</si>
  <si>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</si>
  <si>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</si>
  <si>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</si>
  <si>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</si>
  <si>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</si>
  <si>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</si>
  <si>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</si>
  <si>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</si>
  <si>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</si>
  <si>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</si>
  <si>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</si>
  <si>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</si>
  <si>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</si>
  <si>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</si>
  <si>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</si>
  <si>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</si>
  <si>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</si>
  <si>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</si>
  <si>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</si>
  <si>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</si>
  <si>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</si>
  <si>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</si>
  <si>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</si>
  <si>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</si>
  <si>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</si>
  <si>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</si>
  <si>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</si>
  <si>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</si>
  <si>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</si>
  <si>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</si>
  <si>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</si>
  <si>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</si>
  <si>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</si>
  <si>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</si>
  <si>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</si>
  <si>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</si>
  <si>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</si>
  <si>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</si>
  <si>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</si>
  <si>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</si>
  <si>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</si>
  <si>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</si>
  <si>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</si>
  <si>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</si>
  <si>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</si>
  <si>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</si>
  <si>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</si>
  <si>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</si>
  <si>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</si>
  <si>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</si>
  <si>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</si>
  <si>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</si>
  <si>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</si>
  <si>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</si>
  <si>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</si>
  <si>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</si>
  <si>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</si>
  <si>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</si>
  <si>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</si>
  <si>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</si>
  <si>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</si>
  <si>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</si>
  <si>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</si>
  <si>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</si>
  <si>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</si>
  <si>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</si>
  <si>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</si>
  <si>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</si>
  <si>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</si>
  <si>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</si>
  <si>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</si>
  <si>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</si>
  <si>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</si>
  <si>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</si>
  <si>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</si>
  <si>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</si>
  <si>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</si>
  <si>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</si>
  <si>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</si>
  <si>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</si>
  <si>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</si>
  <si>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</si>
  <si>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</si>
  <si>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עמידר אגח א</t>
  </si>
  <si>
    <t>1143585</t>
  </si>
  <si>
    <t>520017393</t>
  </si>
  <si>
    <t>פועלים הנפקות אגח 29</t>
  </si>
  <si>
    <t>1940485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</si>
  <si>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</si>
  <si>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</si>
  <si>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</si>
  <si>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</si>
  <si>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</si>
  <si>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</si>
  <si>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</si>
  <si>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</si>
  <si>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</si>
  <si>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</si>
  <si>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</si>
  <si>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</si>
  <si>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</si>
  <si>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</si>
  <si>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</si>
  <si>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</si>
  <si>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</si>
  <si>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</si>
  <si>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</si>
  <si>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</si>
  <si>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</si>
  <si>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</si>
  <si>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</si>
  <si>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</si>
  <si>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</si>
  <si>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</si>
  <si>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</si>
  <si>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</si>
  <si>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</si>
  <si>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</si>
  <si>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</si>
  <si>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</si>
  <si>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</si>
  <si>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</si>
  <si>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</si>
  <si>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</si>
  <si>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</si>
  <si>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</si>
  <si>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</si>
  <si>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</si>
  <si>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</si>
  <si>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</si>
  <si>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</si>
  <si>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</si>
  <si>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</si>
  <si>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</si>
  <si>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</si>
  <si>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</si>
  <si>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</si>
  <si>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</si>
  <si>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</si>
  <si>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</si>
  <si>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</si>
  <si>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</si>
  <si>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</si>
  <si>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</si>
  <si>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</si>
  <si>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</si>
  <si>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</si>
  <si>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</si>
  <si>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</si>
  <si>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</si>
  <si>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</si>
  <si>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</si>
  <si>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</si>
  <si>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</si>
  <si>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</si>
  <si>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</si>
  <si>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</si>
  <si>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</si>
  <si>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</si>
  <si>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</si>
  <si>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</si>
  <si>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</si>
  <si>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</si>
  <si>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</si>
  <si>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</si>
  <si>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</si>
  <si>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</si>
  <si>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</si>
  <si>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</si>
  <si>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</si>
  <si>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</si>
  <si>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</si>
  <si>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</si>
  <si>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</si>
  <si>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</si>
  <si>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</si>
  <si>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</si>
  <si>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</si>
  <si>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</si>
  <si>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</si>
  <si>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</si>
  <si>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</si>
  <si>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</si>
  <si>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</si>
  <si>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</si>
  <si>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</si>
  <si>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</si>
  <si>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</si>
  <si>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</si>
  <si>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</si>
  <si>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</si>
  <si>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</si>
  <si>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</si>
  <si>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</si>
  <si>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</si>
  <si>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</si>
  <si>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</si>
  <si>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</si>
  <si>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</si>
  <si>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</si>
  <si>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</si>
  <si>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</si>
  <si>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</si>
  <si>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</si>
  <si>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</si>
  <si>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</si>
  <si>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</si>
  <si>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</si>
  <si>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</si>
  <si>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</si>
  <si>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</si>
  <si>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</si>
  <si>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</si>
  <si>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</si>
  <si>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</si>
  <si>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</si>
  <si>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</si>
  <si>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</si>
  <si>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</si>
  <si>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</si>
  <si>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</si>
  <si>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</si>
  <si>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</si>
  <si>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</si>
  <si>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</si>
  <si>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</si>
  <si>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</si>
  <si>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</si>
  <si>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</si>
  <si>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</si>
  <si>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</si>
  <si>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</si>
  <si>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</si>
  <si>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</si>
  <si>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</si>
  <si>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</si>
  <si>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</si>
  <si>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</si>
  <si>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</si>
  <si>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</si>
  <si>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</si>
  <si>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</si>
  <si>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</si>
  <si>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</si>
  <si>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</si>
  <si>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</si>
  <si>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</si>
  <si>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</si>
  <si>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</si>
  <si>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</si>
  <si>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</si>
  <si>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</si>
  <si>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</si>
  <si>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</si>
  <si>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</si>
  <si>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</si>
  <si>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</si>
  <si>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</si>
  <si>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</si>
  <si>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</si>
  <si>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</si>
  <si>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</si>
  <si>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</si>
  <si>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</si>
  <si>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</si>
  <si>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</si>
  <si>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</si>
  <si>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</si>
  <si>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</si>
  <si>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</si>
  <si>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</si>
  <si>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</si>
  <si>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</si>
  <si>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</si>
  <si>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</si>
  <si>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</si>
  <si>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</si>
  <si>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</si>
  <si>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</si>
  <si>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</si>
  <si>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</si>
  <si>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</si>
  <si>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</si>
  <si>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</si>
  <si>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</si>
  <si>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</si>
  <si>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</si>
  <si>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</si>
  <si>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</si>
  <si>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</si>
  <si>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</si>
  <si>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</si>
  <si>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</si>
  <si>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</si>
  <si>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</si>
  <si>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</si>
  <si>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</si>
  <si>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</si>
  <si>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</si>
  <si>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</si>
  <si>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</si>
  <si>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</si>
  <si>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</si>
  <si>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</si>
  <si>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</si>
  <si>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</si>
  <si>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</si>
  <si>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</si>
  <si>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</si>
  <si>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</si>
  <si>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</si>
  <si>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</si>
  <si>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</si>
  <si>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</si>
  <si>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</si>
  <si>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</si>
  <si>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</si>
  <si>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</si>
  <si>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</si>
  <si>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</si>
  <si>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</si>
  <si>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</si>
  <si>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</si>
  <si>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</si>
  <si>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</si>
  <si>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</si>
  <si>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</si>
  <si>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</si>
  <si>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</si>
  <si>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</si>
  <si>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</si>
  <si>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</si>
  <si>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</si>
  <si>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</si>
  <si>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</si>
  <si>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</si>
  <si>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</si>
  <si>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</si>
  <si>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</si>
  <si>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</si>
  <si>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</si>
  <si>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</si>
  <si>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</si>
  <si>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</si>
  <si>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</si>
  <si>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</si>
  <si>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</si>
  <si>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</si>
  <si>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</si>
  <si>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</si>
  <si>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</si>
  <si>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</si>
  <si>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</si>
  <si>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</si>
  <si>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</si>
  <si>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</si>
  <si>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</si>
  <si>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</si>
  <si>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</si>
  <si>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</si>
  <si>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</si>
  <si>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</si>
  <si>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</si>
  <si>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</si>
  <si>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</si>
  <si>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</si>
  <si>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</si>
  <si>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</si>
  <si>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</si>
  <si>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</si>
  <si>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</si>
  <si>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</si>
  <si>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</si>
  <si>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</si>
  <si>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</si>
  <si>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</si>
  <si>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</si>
  <si>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</si>
  <si>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</si>
  <si>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</si>
  <si>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</si>
  <si>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</si>
  <si>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</si>
  <si>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</si>
  <si>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</si>
  <si>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</si>
  <si>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</si>
  <si>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</si>
  <si>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</si>
  <si>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</si>
  <si>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</si>
  <si>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</si>
  <si>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</si>
  <si>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</si>
  <si>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</si>
  <si>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</si>
  <si>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</si>
  <si>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</si>
  <si>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</si>
  <si>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</si>
  <si>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</si>
  <si>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</si>
  <si>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</si>
  <si>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</si>
  <si>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</si>
  <si>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</si>
  <si>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</si>
  <si>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</si>
  <si>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</si>
  <si>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</si>
  <si>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</si>
  <si>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</si>
  <si>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</si>
  <si>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</si>
  <si>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</si>
  <si>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</si>
  <si>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</si>
  <si>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</si>
  <si>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</si>
  <si>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</si>
  <si>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</si>
  <si>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</si>
  <si>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</si>
  <si>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</si>
  <si>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</si>
  <si>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</si>
  <si>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</si>
  <si>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</si>
  <si>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</si>
  <si>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</si>
  <si>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</si>
  <si>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</si>
  <si>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</si>
  <si>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</si>
  <si>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</si>
  <si>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</si>
  <si>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</si>
  <si>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</si>
  <si>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</si>
  <si>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</si>
  <si>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</si>
  <si>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</si>
  <si>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</si>
  <si>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</si>
  <si>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</si>
  <si>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</si>
  <si>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</si>
  <si>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</si>
  <si>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</si>
  <si>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</si>
  <si>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</si>
  <si>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</si>
  <si>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</si>
  <si>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</si>
  <si>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</si>
  <si>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</si>
  <si>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</si>
  <si>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</si>
  <si>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</si>
  <si>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</si>
  <si>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</si>
  <si>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</si>
  <si>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</si>
  <si>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</si>
  <si>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</si>
  <si>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</si>
  <si>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</si>
  <si>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</si>
  <si>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</si>
  <si>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</si>
  <si>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</si>
  <si>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</si>
  <si>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</si>
  <si>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</si>
  <si>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</si>
  <si>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</si>
  <si>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</si>
  <si>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</si>
  <si>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</si>
  <si>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</si>
  <si>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</si>
  <si>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</si>
  <si>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</si>
  <si>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</si>
  <si>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</si>
  <si>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</si>
  <si>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</si>
  <si>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</si>
  <si>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</si>
  <si>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</si>
  <si>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</si>
  <si>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</si>
  <si>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</si>
  <si>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</si>
  <si>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</si>
  <si>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</si>
  <si>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</si>
  <si>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</si>
  <si>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</si>
  <si>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</si>
  <si>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</si>
  <si>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</si>
  <si>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</si>
  <si>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</si>
  <si>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</si>
  <si>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</si>
  <si>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</si>
  <si>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</si>
  <si>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</si>
  <si>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</si>
  <si>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</si>
  <si>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</si>
  <si>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</si>
  <si>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</si>
  <si>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</si>
  <si>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</si>
  <si>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</si>
  <si>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</si>
  <si>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</si>
  <si>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</si>
  <si>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</si>
  <si>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</si>
  <si>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</si>
  <si>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</si>
  <si>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</si>
  <si>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</si>
  <si>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</si>
  <si>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</si>
  <si>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</si>
  <si>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</si>
  <si>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</si>
  <si>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</si>
  <si>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</si>
  <si>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</si>
  <si>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</si>
  <si>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</si>
  <si>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</si>
  <si>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</si>
  <si>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</si>
  <si>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</si>
  <si>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</si>
  <si>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</si>
  <si>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</si>
  <si>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</si>
  <si>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</si>
  <si>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</si>
  <si>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</si>
  <si>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</si>
  <si>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</si>
  <si>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</si>
  <si>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</si>
  <si>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</si>
  <si>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</si>
  <si>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</si>
  <si>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</si>
  <si>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</si>
  <si>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</si>
  <si>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</si>
  <si>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</si>
  <si>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</si>
  <si>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</si>
  <si>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</si>
  <si>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</si>
  <si>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</si>
  <si>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</si>
  <si>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</si>
  <si>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</si>
  <si>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</si>
  <si>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</si>
  <si>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</si>
  <si>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</si>
  <si>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</si>
  <si>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</si>
  <si>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</si>
  <si>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</si>
  <si>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</si>
  <si>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</si>
  <si>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</si>
  <si>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</si>
  <si>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</si>
  <si>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</si>
  <si>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</si>
  <si>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</si>
  <si>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</si>
  <si>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</si>
  <si>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</si>
  <si>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</si>
  <si>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</si>
  <si>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</si>
  <si>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</si>
  <si>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</si>
  <si>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</si>
  <si>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</si>
  <si>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</si>
  <si>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</si>
  <si>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</si>
  <si>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</si>
  <si>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</si>
  <si>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</si>
  <si>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</si>
  <si>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</si>
  <si>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</si>
  <si>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</si>
  <si>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</si>
  <si>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</si>
  <si>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</si>
  <si>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</si>
  <si>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</si>
  <si>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</si>
  <si>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</si>
  <si>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</si>
  <si>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</si>
  <si>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</si>
  <si>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</si>
  <si>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</si>
  <si>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</si>
  <si>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</si>
  <si>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</si>
  <si>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</si>
  <si>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</si>
  <si>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</si>
  <si>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</si>
  <si>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</si>
  <si>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</si>
  <si>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</si>
  <si>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</si>
  <si>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</si>
  <si>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</si>
  <si>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</si>
  <si>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</si>
  <si>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</si>
  <si>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</si>
  <si>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</si>
  <si>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</si>
  <si>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</si>
  <si>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</si>
  <si>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</si>
  <si>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</si>
  <si>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</si>
  <si>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</si>
  <si>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</si>
  <si>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</si>
  <si>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</si>
  <si>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</si>
  <si>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</si>
  <si>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</si>
  <si>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</si>
  <si>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</si>
  <si>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</si>
  <si>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</si>
  <si>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</si>
  <si>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</si>
  <si>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</si>
  <si>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</si>
  <si>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</si>
  <si>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</si>
  <si>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</si>
  <si>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</si>
  <si>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</si>
  <si>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</si>
  <si>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</si>
  <si>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</si>
  <si>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</si>
  <si>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</si>
  <si>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</si>
  <si>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</si>
  <si>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</si>
  <si>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</si>
  <si>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</si>
  <si>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</si>
  <si>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</si>
  <si>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</si>
  <si>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</si>
  <si>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</si>
  <si>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</si>
  <si>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</si>
  <si>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</si>
  <si>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</si>
  <si>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</si>
  <si>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</si>
  <si>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</si>
  <si>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</si>
  <si>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</si>
  <si>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</si>
  <si>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</si>
  <si>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</si>
  <si>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</si>
  <si>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</si>
  <si>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</si>
  <si>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</si>
  <si>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</si>
  <si>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</si>
  <si>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</si>
  <si>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</si>
  <si>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</si>
  <si>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</si>
  <si>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</si>
  <si>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</si>
  <si>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</si>
  <si>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</si>
  <si>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</si>
  <si>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</si>
  <si>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פסגות סל בונד 20</t>
  </si>
  <si>
    <t>1104603</t>
  </si>
  <si>
    <t>פסגות סל בונד שקלי</t>
  </si>
  <si>
    <t>1116326</t>
  </si>
  <si>
    <t>פסגות סל מקמ</t>
  </si>
  <si>
    <t>1147842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</si>
  <si>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</si>
  <si>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</si>
  <si>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</si>
  <si>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</si>
  <si>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</si>
  <si>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</si>
  <si>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</si>
  <si>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</si>
  <si>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40</t>
  </si>
  <si>
    <t>1109230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</si>
  <si>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</si>
  <si>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</si>
  <si>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</si>
  <si>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</si>
  <si>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</si>
  <si>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</si>
  <si>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</si>
  <si>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</si>
  <si>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</si>
  <si>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</si>
  <si>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</si>
  <si>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</si>
  <si>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</si>
  <si>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</si>
  <si>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</si>
  <si>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</si>
  <si>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</si>
  <si>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</si>
  <si>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</si>
  <si>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</si>
  <si>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</si>
  <si>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</si>
  <si>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</si>
  <si>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</si>
  <si>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</si>
  <si>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</si>
  <si>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</si>
  <si>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</si>
  <si>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</si>
  <si>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</si>
  <si>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</si>
  <si>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</si>
  <si>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</si>
  <si>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</si>
  <si>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</si>
  <si>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</si>
  <si>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</si>
  <si>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</si>
  <si>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</si>
  <si>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</si>
  <si>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</si>
  <si>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</si>
  <si>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</si>
  <si>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</si>
  <si>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</si>
  <si>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</si>
  <si>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</si>
  <si>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</si>
  <si>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</si>
  <si>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</si>
  <si>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</si>
  <si>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</si>
  <si>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</si>
  <si>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</si>
  <si>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</si>
  <si>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</si>
  <si>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</si>
  <si>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</si>
  <si>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</si>
  <si>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</si>
  <si>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</si>
  <si>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</si>
  <si>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</si>
  <si>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</si>
  <si>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</si>
  <si>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</si>
  <si>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</si>
  <si>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</si>
  <si>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</si>
  <si>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</si>
  <si>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</si>
  <si>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</si>
  <si>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</si>
  <si>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</si>
  <si>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</si>
  <si>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</si>
  <si>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</si>
  <si>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</si>
  <si>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</si>
  <si>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</si>
  <si>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</si>
  <si>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</si>
  <si>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</si>
  <si>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</si>
  <si>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</si>
  <si>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</si>
  <si>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</si>
  <si>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</si>
  <si>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</si>
  <si>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</si>
  <si>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</si>
  <si>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</si>
  <si>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</si>
  <si>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</si>
  <si>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</si>
  <si>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</si>
  <si>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</si>
  <si>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</si>
  <si>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</si>
  <si>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</si>
  <si>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</si>
  <si>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</si>
  <si>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</si>
  <si>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</si>
  <si>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</si>
  <si>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</si>
  <si>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</si>
  <si>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</si>
  <si>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</si>
  <si>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</si>
  <si>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</si>
  <si>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</si>
  <si>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</si>
  <si>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</si>
  <si>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</si>
  <si>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</si>
  <si>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</si>
  <si>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</si>
  <si>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</si>
  <si>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</si>
  <si>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</si>
  <si>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</si>
  <si>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</si>
  <si>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</si>
  <si>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</si>
  <si>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</si>
  <si>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</si>
  <si>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</si>
  <si>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</si>
  <si>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</si>
  <si>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</si>
  <si>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</si>
  <si>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</si>
  <si>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</si>
  <si>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</si>
  <si>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</si>
  <si>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</si>
  <si>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</si>
  <si>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</si>
  <si>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</si>
  <si>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</si>
  <si>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</si>
  <si>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</si>
  <si>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</si>
  <si>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</si>
  <si>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</si>
  <si>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</si>
  <si>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</si>
  <si>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</si>
  <si>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</si>
  <si>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</si>
  <si>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</si>
  <si>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</si>
  <si>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</si>
  <si>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</si>
  <si>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</si>
  <si>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</si>
  <si>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</si>
  <si>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</si>
  <si>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</si>
  <si>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</si>
  <si>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</si>
  <si>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</si>
  <si>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</si>
  <si>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</si>
  <si>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</si>
  <si>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</si>
  <si>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</si>
  <si>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</si>
  <si>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</si>
  <si>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</si>
  <si>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</si>
  <si>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</si>
  <si>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</si>
  <si>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</si>
  <si>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</si>
  <si>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</si>
  <si>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</si>
  <si>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</si>
  <si>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</si>
  <si>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</si>
  <si>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</si>
  <si>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</si>
  <si>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</si>
  <si>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</si>
  <si>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</si>
  <si>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</si>
  <si>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</si>
  <si>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</si>
  <si>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</si>
  <si>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</si>
  <si>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</si>
  <si>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</si>
  <si>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</si>
  <si>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</si>
  <si>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</si>
  <si>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</si>
  <si>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</si>
  <si>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</si>
  <si>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</si>
  <si>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</si>
  <si>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</si>
  <si>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</si>
  <si>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</si>
  <si>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</si>
  <si>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</si>
  <si>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</si>
  <si>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</si>
  <si>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</si>
  <si>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</si>
  <si>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</si>
  <si>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</si>
  <si>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</si>
  <si>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</si>
  <si>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</si>
  <si>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</si>
  <si>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</si>
  <si>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</si>
  <si>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</si>
  <si>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</si>
  <si>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</si>
  <si>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</si>
  <si>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</si>
  <si>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</si>
  <si>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</si>
  <si>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</si>
  <si>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</si>
  <si>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</si>
  <si>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</si>
  <si>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</si>
  <si>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</si>
  <si>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</si>
  <si>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</si>
  <si>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</si>
  <si>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</si>
  <si>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</si>
  <si>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</si>
  <si>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</si>
  <si>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</si>
  <si>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</si>
  <si>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</si>
  <si>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</si>
  <si>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</si>
  <si>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</si>
  <si>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</si>
  <si>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</si>
  <si>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</si>
  <si>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</si>
  <si>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</si>
  <si>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</si>
  <si>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</si>
  <si>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</si>
  <si>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</si>
  <si>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</si>
  <si>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</si>
  <si>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</si>
  <si>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</si>
  <si>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</si>
  <si>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</si>
  <si>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</si>
  <si>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</si>
  <si>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</si>
  <si>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</si>
  <si>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</si>
  <si>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</si>
  <si>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</si>
  <si>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</si>
  <si>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</si>
  <si>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</si>
  <si>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</si>
  <si>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</si>
  <si>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</si>
  <si>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</si>
  <si>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</si>
  <si>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</si>
  <si>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</si>
  <si>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</si>
  <si>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</si>
  <si>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</si>
  <si>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</si>
  <si>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</si>
  <si>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</si>
  <si>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</si>
  <si>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</si>
  <si>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</si>
  <si>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</si>
  <si>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</si>
  <si>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</si>
  <si>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</si>
  <si>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</si>
  <si>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</si>
  <si>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</si>
  <si>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</si>
  <si>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</si>
  <si>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</si>
  <si>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</si>
  <si>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</si>
  <si>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</si>
  <si>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</si>
  <si>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</si>
  <si>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</si>
  <si>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</si>
  <si>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</si>
  <si>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</si>
  <si>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</si>
  <si>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</si>
  <si>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</si>
  <si>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</si>
  <si>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</si>
  <si>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</si>
  <si>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</si>
  <si>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</si>
  <si>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</si>
  <si>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</si>
  <si>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</si>
  <si>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</si>
  <si>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</si>
  <si>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</si>
  <si>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</si>
  <si>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</si>
  <si>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</si>
  <si>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</si>
  <si>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</si>
  <si>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</si>
  <si>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</si>
  <si>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</si>
  <si>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</si>
  <si>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</t>
  </si>
  <si>
    <t>קרנות גידור</t>
  </si>
  <si>
    <t>JP Morgan IIF   עמיתים</t>
  </si>
  <si>
    <t>Waterton Residential P V XIII</t>
  </si>
  <si>
    <t xml:space="preserve">  PGCO IV Co mingled Fund SCSP</t>
  </si>
  <si>
    <t xml:space="preserve"> ICG SDP III</t>
  </si>
  <si>
    <t>ACE IV*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</si>
  <si>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</si>
  <si>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</si>
  <si>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</si>
  <si>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</si>
  <si>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</si>
  <si>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</si>
  <si>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</si>
  <si>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</si>
  <si>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</si>
  <si>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</si>
  <si>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</si>
  <si>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</si>
  <si>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</si>
  <si>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</si>
  <si>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</si>
  <si>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</si>
  <si>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</si>
  <si>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</si>
  <si>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</si>
  <si>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10000605</t>
  </si>
  <si>
    <t>+ILS/-USD 3.3492 24-01-19 (10) --668</t>
  </si>
  <si>
    <t>10000607</t>
  </si>
  <si>
    <t>+ILS/-USD 3.4684 22-05-19 (10) --916</t>
  </si>
  <si>
    <t>10000739</t>
  </si>
  <si>
    <t>+ILS/-USD 3.52 21-11-18 (10) --455</t>
  </si>
  <si>
    <t>10000730</t>
  </si>
  <si>
    <t>+ILS/-USD 3.532 18-06-19 (10) --960</t>
  </si>
  <si>
    <t>10000749</t>
  </si>
  <si>
    <t>+ILS/-USD 3.5448 23-10-18 (10) --377</t>
  </si>
  <si>
    <t>10000720</t>
  </si>
  <si>
    <t>+ILS/-USD 3.5463 16-07-19 (10) --977</t>
  </si>
  <si>
    <t>10000767</t>
  </si>
  <si>
    <t>+ILS/-USD 3.5678 29-07-19 (10) --977</t>
  </si>
  <si>
    <t>10000778</t>
  </si>
  <si>
    <t>+ILS/-USD 3.5706 29-07-19 (10) --979</t>
  </si>
  <si>
    <t>10000776</t>
  </si>
  <si>
    <t>+ILS/-USD 3.5826 05-09-19 (10) --1039</t>
  </si>
  <si>
    <t>10000795</t>
  </si>
  <si>
    <t>+ILS/-USD 3.6121 06-06-19 (10) --799</t>
  </si>
  <si>
    <t>10000792</t>
  </si>
  <si>
    <t>+USD/-ILS 3.5245 22-05-19 (10) --650</t>
  </si>
  <si>
    <t>10000819</t>
  </si>
  <si>
    <t>+USD/-ILS 3.551 22-05-19 (10) --815</t>
  </si>
  <si>
    <t>10000765</t>
  </si>
  <si>
    <t>+USD/-ILS 3.6439 21-11-18 (10) --226</t>
  </si>
  <si>
    <t>10000798</t>
  </si>
  <si>
    <t>+USD/-ILS 3.6514 23-10-18 (10) --151</t>
  </si>
  <si>
    <t>10000797</t>
  </si>
  <si>
    <t>+CAD/-USD 1.3045 12-12-18 (10) --27</t>
  </si>
  <si>
    <t>10000785</t>
  </si>
  <si>
    <t>+EUR/-USD 1.14906 10-12-18 (10) +101.55</t>
  </si>
  <si>
    <t>10000793</t>
  </si>
  <si>
    <t>+JPY/-USD 109.114 16-01-19 (10) --122.6</t>
  </si>
  <si>
    <t>10000799</t>
  </si>
  <si>
    <t>+USD/-CAD 1.2813 03-10-18 (10) --42</t>
  </si>
  <si>
    <t>10000719</t>
  </si>
  <si>
    <t>+USD/-CAD 1.29415 12-12-18 (10) --48.5</t>
  </si>
  <si>
    <t>10000746</t>
  </si>
  <si>
    <t>+USD/-CAD 1.3171 12-12-18 (10) --23</t>
  </si>
  <si>
    <t>10000811</t>
  </si>
  <si>
    <t>+USD/-EUR 1.16729 10-12-18 (10) +149.9</t>
  </si>
  <si>
    <t>10000753</t>
  </si>
  <si>
    <t>+USD/-EUR 1.17229 11-02-19 (10) +160.9</t>
  </si>
  <si>
    <t>10000804</t>
  </si>
  <si>
    <t>+USD/-EUR 1.17493 26-02-19 (10) +172.3</t>
  </si>
  <si>
    <t>10000805</t>
  </si>
  <si>
    <t>+USD/-EUR 1.175 11-02-19 (10) +175</t>
  </si>
  <si>
    <t>10000781</t>
  </si>
  <si>
    <t>+USD/-EUR 1.1762 11-02-19 (10) +174</t>
  </si>
  <si>
    <t>10000788</t>
  </si>
  <si>
    <t>+USD/-EUR 1.17665 29-01-19 (10) +149.5</t>
  </si>
  <si>
    <t>10000801</t>
  </si>
  <si>
    <t>+USD/-EUR 1.186 06-03-19 (10) +160</t>
  </si>
  <si>
    <t>10000824</t>
  </si>
  <si>
    <t>+USD/-EUR 1.18628 06-03-19 (10) +175.8</t>
  </si>
  <si>
    <t>10000806</t>
  </si>
  <si>
    <t>+USD/-EUR 1.18654 29-01-19 (10) +173.4</t>
  </si>
  <si>
    <t>10000772</t>
  </si>
  <si>
    <t>+USD/-GBP 1.3022 27-12-18 (10) +66</t>
  </si>
  <si>
    <t>10000809</t>
  </si>
  <si>
    <t>+USD/-GBP 1.3178 30-01-19 (10) +85</t>
  </si>
  <si>
    <t>10000818</t>
  </si>
  <si>
    <t>+USD/-JPY 109.077 16-01-19 (10) --157.3</t>
  </si>
  <si>
    <t>10000760</t>
  </si>
  <si>
    <t>+USD/-JPY 111.27 16-01-19 (10) --151</t>
  </si>
  <si>
    <t>10000768</t>
  </si>
  <si>
    <t>+USD/-SEK 8.4632 13-11-18 (10) --1213</t>
  </si>
  <si>
    <t>10000722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</si>
  <si>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</si>
  <si>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</si>
  <si>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</si>
  <si>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</si>
  <si>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</si>
  <si>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</si>
  <si>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</si>
  <si>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</si>
  <si>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30010000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</si>
  <si>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</si>
  <si>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</si>
  <si>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</si>
  <si>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</si>
  <si>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</si>
  <si>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</si>
  <si>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</si>
  <si>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</si>
  <si>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</si>
  <si>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</si>
  <si>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</si>
  <si>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</si>
  <si>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</si>
  <si>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</si>
  <si>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</si>
  <si>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</si>
  <si>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</si>
  <si>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</si>
  <si>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</si>
  <si>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</si>
  <si>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</si>
  <si>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</si>
  <si>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</si>
  <si>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</si>
  <si>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</si>
  <si>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</si>
  <si>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</si>
  <si>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</si>
  <si>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</si>
  <si>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</si>
  <si>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</si>
  <si>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</si>
  <si>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</si>
  <si>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</si>
  <si>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</si>
  <si>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</si>
  <si>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</si>
  <si>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</si>
  <si>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</si>
  <si>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</si>
  <si>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</si>
  <si>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</si>
  <si>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</si>
  <si>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</si>
  <si>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</si>
  <si>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</si>
  <si>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</si>
  <si>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</si>
  <si>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</si>
  <si>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</si>
  <si>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</si>
  <si>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</si>
  <si>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</si>
  <si>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</si>
  <si>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</si>
  <si>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</si>
  <si>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</si>
  <si>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</si>
  <si>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</si>
  <si>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</si>
  <si>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</si>
  <si>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</si>
  <si>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</si>
  <si>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</si>
  <si>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</si>
  <si>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</si>
  <si>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</si>
  <si>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</si>
  <si>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</si>
  <si>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</si>
  <si>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</si>
  <si>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</si>
  <si>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</si>
  <si>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</si>
  <si>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</si>
  <si>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אשראי</t>
  </si>
  <si>
    <t>Migdal-HarbourVest 2016 Fund L.P. (Tranche B)</t>
  </si>
  <si>
    <t>Crescent mezzanine VII</t>
  </si>
  <si>
    <t>ARES private credit solutions</t>
  </si>
  <si>
    <t>harbourvest part' co inv fund IV (Tranche B)</t>
  </si>
  <si>
    <t>waterton</t>
  </si>
  <si>
    <t>Apollo Fund IX</t>
  </si>
  <si>
    <t>ICG SDP III</t>
  </si>
  <si>
    <t>OWL ROCK</t>
  </si>
  <si>
    <t>LS POWER FUND IV</t>
  </si>
  <si>
    <t>Patria VI</t>
  </si>
  <si>
    <t>ACE IV</t>
  </si>
  <si>
    <t>brookfield III</t>
  </si>
  <si>
    <t>SVB IX</t>
  </si>
  <si>
    <t>Pantheon Global Secondary Fund VI</t>
  </si>
  <si>
    <t>Court Square IV</t>
  </si>
  <si>
    <t>PGCO IV Co-mingled Fund SCSP</t>
  </si>
  <si>
    <t>TPG ASIA VII L.P</t>
  </si>
  <si>
    <t>סה"כ בחו"ל</t>
  </si>
  <si>
    <t>סה"כ יתרות התחייבות להשקעה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</si>
  <si>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</si>
  <si>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</si>
  <si>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</si>
  <si>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</si>
  <si>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</si>
  <si>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</si>
  <si>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</si>
  <si>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</si>
  <si>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</si>
  <si>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</si>
  <si>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</si>
  <si>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</si>
  <si>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</si>
  <si>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</si>
  <si>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גורם 98</t>
  </si>
  <si>
    <t>גורם 105</t>
  </si>
  <si>
    <t>גורם 113</t>
  </si>
  <si>
    <t>גורם 104</t>
  </si>
  <si>
    <t>גורם 111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</si>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</sst>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17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32" fillId="0" borderId="0" xfId="0" applyNumberFormat="1" applyFont="1" applyFill="1" applyBorder="1" applyAlignment="1">
      <alignment horizontal="right"/>
    </xf>
    <xf numFmtId="0" fontId="3" fillId="0" borderId="0" xfId="17" applyAlignment="1">
      <alignment horizontal="right"/>
    </xf>
    <xf numFmtId="4" fontId="3" fillId="0" borderId="0" xfId="18" applyNumberFormat="1" applyAlignment="1">
      <alignment horizontal="right"/>
    </xf>
    <xf numFmtId="14" fontId="3" fillId="0" borderId="0" xfId="19" applyNumberFormat="1" applyAlignment="1">
      <alignment horizontal="right"/>
    </xf>
    <xf numFmtId="4" fontId="33" fillId="0" borderId="0" xfId="18" applyNumberFormat="1" applyFont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3" fillId="0" borderId="0" xfId="13" applyFont="1" applyFill="1"/>
    <xf numFmtId="0" fontId="3" fillId="0" borderId="0" xfId="15" applyFill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7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1" fillId="0" borderId="0" xfId="20" applyFont="1" applyFill="1" applyBorder="1" applyAlignment="1">
      <alignment horizontal="right" indent="3"/>
    </xf>
    <xf numFmtId="0" fontId="31" fillId="0" borderId="0" xfId="21" applyFont="1" applyFill="1" applyBorder="1" applyAlignment="1">
      <alignment horizontal="right" indent="3"/>
    </xf>
    <xf numFmtId="10" fontId="34" fillId="0" borderId="0" xfId="0" applyNumberFormat="1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17" applyFill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31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164" fontId="31" fillId="0" borderId="0" xfId="27" applyFont="1" applyFill="1" applyBorder="1" applyAlignment="1">
      <alignment horizontal="right"/>
    </xf>
    <xf numFmtId="164" fontId="32" fillId="0" borderId="0" xfId="27" applyFont="1" applyFill="1" applyBorder="1" applyAlignment="1">
      <alignment horizontal="right"/>
    </xf>
    <xf numFmtId="9" fontId="31" fillId="0" borderId="0" xfId="28" applyFont="1" applyFill="1" applyBorder="1" applyAlignment="1">
      <alignment horizontal="right"/>
    </xf>
    <xf numFmtId="9" fontId="32" fillId="0" borderId="0" xfId="28" applyFont="1" applyFill="1" applyBorder="1" applyAlignment="1">
      <alignment horizontal="right"/>
    </xf>
    <xf numFmtId="10" fontId="31" fillId="0" borderId="0" xfId="28" applyNumberFormat="1" applyFont="1" applyFill="1" applyBorder="1" applyAlignment="1">
      <alignment horizontal="right"/>
    </xf>
    <xf numFmtId="10" fontId="32" fillId="0" borderId="0" xfId="28" applyNumberFormat="1" applyFont="1" applyFill="1" applyBorder="1" applyAlignment="1">
      <alignment horizontal="right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32">
    <cellStyle name="Comma" xfId="13" builtinId="3"/>
    <cellStyle name="Comma 2" xfId="1"/>
    <cellStyle name="Comma 2 2" xfId="22"/>
    <cellStyle name="Comma 3" xfId="27"/>
    <cellStyle name="Currency [0] _1" xfId="2"/>
    <cellStyle name="Hyperlink 2" xfId="3"/>
    <cellStyle name="Normal" xfId="0" builtinId="0"/>
    <cellStyle name="Normal 10" xfId="21"/>
    <cellStyle name="Normal 11" xfId="4"/>
    <cellStyle name="Normal 11 2" xfId="23"/>
    <cellStyle name="Normal 15" xfId="20"/>
    <cellStyle name="Normal 2" xfId="5"/>
    <cellStyle name="Normal 2 2" xfId="24"/>
    <cellStyle name="Normal 3" xfId="6"/>
    <cellStyle name="Normal 3 2" xfId="25"/>
    <cellStyle name="Normal 4" xfId="12"/>
    <cellStyle name="Normal 5 2" xfId="17"/>
    <cellStyle name="Normal 5 2 2" xfId="29"/>
    <cellStyle name="Normal 6 2" xfId="18"/>
    <cellStyle name="Normal 6 2 2" xfId="30"/>
    <cellStyle name="Normal 7 2" xfId="19"/>
    <cellStyle name="Normal 7 2 2" xfId="31"/>
    <cellStyle name="Normal 9" xfId="16"/>
    <cellStyle name="Normal_2007-16618" xfId="7"/>
    <cellStyle name="Normal_אג&quot;ח קונצרני" xfId="15"/>
    <cellStyle name="Percent" xfId="14" builtinId="5"/>
    <cellStyle name="Percent 2" xfId="8"/>
    <cellStyle name="Percent 2 2" xfId="26"/>
    <cellStyle name="Percent 3" xfId="28"/>
    <cellStyle name="Text" xfId="9"/>
    <cellStyle name="Total" xfId="10"/>
    <cellStyle name="היפר-קישור" xfId="11" builtinId="8"/>
  </cellStyles>
  <dxfs count="5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I9" sqref="I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6" t="s">
        <v>189</v>
      </c>
      <c r="C1" s="77" t="s" vm="1">
        <v>266</v>
      </c>
    </row>
    <row r="2" spans="1:23">
      <c r="B2" s="56" t="s">
        <v>188</v>
      </c>
      <c r="C2" s="77" t="s">
        <v>267</v>
      </c>
    </row>
    <row r="3" spans="1:23">
      <c r="B3" s="56" t="s">
        <v>190</v>
      </c>
      <c r="C3" s="77" t="s">
        <v>268</v>
      </c>
    </row>
    <row r="4" spans="1:23">
      <c r="B4" s="56" t="s">
        <v>191</v>
      </c>
      <c r="C4" s="77">
        <v>8802</v>
      </c>
    </row>
    <row r="6" spans="1:23" ht="26.25" customHeight="1">
      <c r="B6" s="199" t="s">
        <v>205</v>
      </c>
      <c r="C6" s="200"/>
      <c r="D6" s="201"/>
    </row>
    <row r="7" spans="1:23" s="10" customFormat="1">
      <c r="B7" s="22"/>
      <c r="C7" s="23" t="s">
        <v>120</v>
      </c>
      <c r="D7" s="24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253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204</v>
      </c>
      <c r="C10" s="117">
        <f>C11+C12+C23+C33+C34+C35+C37</f>
        <v>878048.61993132648</v>
      </c>
      <c r="D10" s="118">
        <f>C10/$C$42</f>
        <v>1</v>
      </c>
    </row>
    <row r="11" spans="1:23">
      <c r="A11" s="44" t="s">
        <v>151</v>
      </c>
      <c r="B11" s="28" t="s">
        <v>206</v>
      </c>
      <c r="C11" s="117">
        <f>מזומנים!J10</f>
        <v>70092.390630698006</v>
      </c>
      <c r="D11" s="118">
        <f t="shared" ref="D11:D13" si="0">C11/$C$42</f>
        <v>7.9827459481890697E-2</v>
      </c>
    </row>
    <row r="12" spans="1:23">
      <c r="B12" s="28" t="s">
        <v>207</v>
      </c>
      <c r="C12" s="117">
        <f>C13+C15+C16+C17+C18+C19+C20+C21+C22</f>
        <v>509554.55601062853</v>
      </c>
      <c r="D12" s="118">
        <f t="shared" si="0"/>
        <v>0.58032612823932406</v>
      </c>
    </row>
    <row r="13" spans="1:23">
      <c r="A13" s="54" t="s">
        <v>151</v>
      </c>
      <c r="B13" s="29" t="s">
        <v>76</v>
      </c>
      <c r="C13" s="117">
        <f>'תעודות התחייבות ממשלתיות'!O11</f>
        <v>112325.976040628</v>
      </c>
      <c r="D13" s="118">
        <f t="shared" si="0"/>
        <v>0.12792682943845773</v>
      </c>
    </row>
    <row r="14" spans="1:23">
      <c r="A14" s="54" t="s">
        <v>151</v>
      </c>
      <c r="B14" s="29" t="s">
        <v>77</v>
      </c>
      <c r="C14" s="117" t="s" vm="2">
        <v>1638</v>
      </c>
      <c r="D14" s="118" t="s" vm="3">
        <v>1638</v>
      </c>
    </row>
    <row r="15" spans="1:23">
      <c r="A15" s="54" t="s">
        <v>151</v>
      </c>
      <c r="B15" s="29" t="s">
        <v>78</v>
      </c>
      <c r="C15" s="117">
        <f>'אג"ח קונצרני'!R11</f>
        <v>118060.62252999994</v>
      </c>
      <c r="D15" s="118">
        <f t="shared" ref="D15:D21" si="1">C15/$C$42</f>
        <v>0.13445795580116468</v>
      </c>
    </row>
    <row r="16" spans="1:23">
      <c r="A16" s="54" t="s">
        <v>151</v>
      </c>
      <c r="B16" s="29" t="s">
        <v>79</v>
      </c>
      <c r="C16" s="117">
        <f>מניות!L11</f>
        <v>103165.84388000006</v>
      </c>
      <c r="D16" s="118">
        <f t="shared" si="1"/>
        <v>0.11749445479234261</v>
      </c>
    </row>
    <row r="17" spans="1:4">
      <c r="A17" s="54" t="s">
        <v>151</v>
      </c>
      <c r="B17" s="29" t="s">
        <v>80</v>
      </c>
      <c r="C17" s="117">
        <f>'תעודות סל'!K11</f>
        <v>146350.99695000058</v>
      </c>
      <c r="D17" s="118">
        <f t="shared" si="1"/>
        <v>0.16667755478215651</v>
      </c>
    </row>
    <row r="18" spans="1:4">
      <c r="A18" s="54" t="s">
        <v>151</v>
      </c>
      <c r="B18" s="29" t="s">
        <v>81</v>
      </c>
      <c r="C18" s="117">
        <f>'קרנות נאמנות'!L11</f>
        <v>25969.18189999989</v>
      </c>
      <c r="D18" s="118">
        <f t="shared" si="1"/>
        <v>2.9576018127596373E-2</v>
      </c>
    </row>
    <row r="19" spans="1:4">
      <c r="A19" s="54" t="s">
        <v>151</v>
      </c>
      <c r="B19" s="29" t="s">
        <v>82</v>
      </c>
      <c r="C19" s="117">
        <f>'כתבי אופציה'!I11</f>
        <v>3.7601299999999993</v>
      </c>
      <c r="D19" s="118">
        <f t="shared" si="1"/>
        <v>4.2823710608349741E-6</v>
      </c>
    </row>
    <row r="20" spans="1:4">
      <c r="A20" s="54" t="s">
        <v>151</v>
      </c>
      <c r="B20" s="29" t="s">
        <v>83</v>
      </c>
      <c r="C20" s="117">
        <f>אופציות!I11</f>
        <v>220.35274999999996</v>
      </c>
      <c r="D20" s="118">
        <f t="shared" si="1"/>
        <v>2.5095734450016456E-4</v>
      </c>
    </row>
    <row r="21" spans="1:4">
      <c r="A21" s="54" t="s">
        <v>151</v>
      </c>
      <c r="B21" s="29" t="s">
        <v>84</v>
      </c>
      <c r="C21" s="137">
        <f>'חוזים עתידיים'!I11</f>
        <v>1183.4675299999999</v>
      </c>
      <c r="D21" s="118">
        <f t="shared" si="1"/>
        <v>1.3478382667380772E-3</v>
      </c>
    </row>
    <row r="22" spans="1:4">
      <c r="A22" s="54" t="s">
        <v>151</v>
      </c>
      <c r="B22" s="29" t="s">
        <v>85</v>
      </c>
      <c r="C22" s="137">
        <f>'מוצרים מובנים'!N11</f>
        <v>2274.3542999999995</v>
      </c>
      <c r="D22" s="118" t="s" vm="4">
        <v>1638</v>
      </c>
    </row>
    <row r="23" spans="1:4">
      <c r="B23" s="28" t="s">
        <v>208</v>
      </c>
      <c r="C23" s="137">
        <f>C24+C26+C27+C28+C29+C31</f>
        <v>265778.49236999999</v>
      </c>
      <c r="D23" s="118">
        <f t="shared" ref="D23:D29" si="2">C23/$C$42</f>
        <v>0.30269222721492001</v>
      </c>
    </row>
    <row r="24" spans="1:4">
      <c r="A24" s="54" t="s">
        <v>151</v>
      </c>
      <c r="B24" s="29" t="s">
        <v>86</v>
      </c>
      <c r="C24" s="137">
        <f>'לא סחיר- תעודות התחייבות ממשלתי'!M11</f>
        <v>244110.01991000003</v>
      </c>
      <c r="D24" s="118">
        <f t="shared" si="2"/>
        <v>0.27801424017851339</v>
      </c>
    </row>
    <row r="25" spans="1:4">
      <c r="A25" s="54" t="s">
        <v>151</v>
      </c>
      <c r="B25" s="29" t="s">
        <v>87</v>
      </c>
      <c r="C25" s="137" t="s" vm="5">
        <v>1638</v>
      </c>
      <c r="D25" s="118"/>
    </row>
    <row r="26" spans="1:4">
      <c r="A26" s="54" t="s">
        <v>151</v>
      </c>
      <c r="B26" s="29" t="s">
        <v>78</v>
      </c>
      <c r="C26" s="137">
        <f>'לא סחיר - אג"ח קונצרני'!P11</f>
        <v>7422.6962999999987</v>
      </c>
      <c r="D26" s="118">
        <f t="shared" si="2"/>
        <v>8.4536278874631551E-3</v>
      </c>
    </row>
    <row r="27" spans="1:4">
      <c r="A27" s="54" t="s">
        <v>151</v>
      </c>
      <c r="B27" s="29" t="s">
        <v>88</v>
      </c>
      <c r="C27" s="137">
        <f>'לא סחיר - מניות'!J11</f>
        <v>4383.3425199999983</v>
      </c>
      <c r="D27" s="118">
        <f t="shared" si="2"/>
        <v>4.9921410050651023E-3</v>
      </c>
    </row>
    <row r="28" spans="1:4">
      <c r="A28" s="54" t="s">
        <v>151</v>
      </c>
      <c r="B28" s="29" t="s">
        <v>89</v>
      </c>
      <c r="C28" s="137">
        <f>'לא סחיר - קרנות השקעה'!H11</f>
        <v>10094.97754</v>
      </c>
      <c r="D28" s="118">
        <f t="shared" si="2"/>
        <v>1.1497059856195143E-2</v>
      </c>
    </row>
    <row r="29" spans="1:4">
      <c r="A29" s="54" t="s">
        <v>151</v>
      </c>
      <c r="B29" s="29" t="s">
        <v>90</v>
      </c>
      <c r="C29" s="137">
        <f>'לא סחיר - כתבי אופציה'!I11</f>
        <v>2.6649000000000003</v>
      </c>
      <c r="D29" s="118">
        <f t="shared" si="2"/>
        <v>3.0350255549726008E-6</v>
      </c>
    </row>
    <row r="30" spans="1:4">
      <c r="A30" s="54" t="s">
        <v>151</v>
      </c>
      <c r="B30" s="29" t="s">
        <v>231</v>
      </c>
      <c r="C30" s="137" t="s" vm="6">
        <v>1638</v>
      </c>
      <c r="D30" s="118" t="s" vm="7">
        <v>1638</v>
      </c>
    </row>
    <row r="31" spans="1:4">
      <c r="A31" s="54" t="s">
        <v>151</v>
      </c>
      <c r="B31" s="29" t="s">
        <v>114</v>
      </c>
      <c r="C31" s="137">
        <f>'לא סחיר - חוזים עתידיים'!I11</f>
        <v>-235.20879999999997</v>
      </c>
      <c r="D31" s="118">
        <f>C31/$C$42</f>
        <v>-2.6787673787175475E-4</v>
      </c>
    </row>
    <row r="32" spans="1:4">
      <c r="A32" s="54" t="s">
        <v>151</v>
      </c>
      <c r="B32" s="29" t="s">
        <v>91</v>
      </c>
      <c r="C32" s="137" t="s" vm="8">
        <v>1638</v>
      </c>
      <c r="D32" s="118" t="s" vm="9">
        <v>1638</v>
      </c>
    </row>
    <row r="33" spans="1:4">
      <c r="A33" s="54" t="s">
        <v>151</v>
      </c>
      <c r="B33" s="28" t="s">
        <v>209</v>
      </c>
      <c r="C33" s="137">
        <f>הלוואות!O10</f>
        <v>14112.011040000001</v>
      </c>
      <c r="D33" s="118">
        <f t="shared" ref="D33:D35" si="3">C33/$C$42</f>
        <v>1.607201551219763E-2</v>
      </c>
    </row>
    <row r="34" spans="1:4">
      <c r="A34" s="54" t="s">
        <v>151</v>
      </c>
      <c r="B34" s="28" t="s">
        <v>210</v>
      </c>
      <c r="C34" s="137">
        <f>'פקדונות מעל 3 חודשים'!M10</f>
        <v>14038.480079999998</v>
      </c>
      <c r="D34" s="118">
        <f t="shared" si="3"/>
        <v>1.5988271903551274E-2</v>
      </c>
    </row>
    <row r="35" spans="1:4">
      <c r="A35" s="54" t="s">
        <v>151</v>
      </c>
      <c r="B35" s="28" t="s">
        <v>211</v>
      </c>
      <c r="C35" s="137">
        <f>'זכויות מקרקעין'!G10</f>
        <v>1544.85934</v>
      </c>
      <c r="D35" s="118">
        <f t="shared" si="3"/>
        <v>1.7594234589433393E-3</v>
      </c>
    </row>
    <row r="36" spans="1:4">
      <c r="A36" s="54" t="s">
        <v>151</v>
      </c>
      <c r="B36" s="55" t="s">
        <v>212</v>
      </c>
      <c r="C36" s="137" t="s" vm="10">
        <v>1638</v>
      </c>
      <c r="D36" s="118" t="s" vm="11">
        <v>1638</v>
      </c>
    </row>
    <row r="37" spans="1:4">
      <c r="A37" s="54" t="s">
        <v>151</v>
      </c>
      <c r="B37" s="28" t="s">
        <v>213</v>
      </c>
      <c r="C37" s="137">
        <f>'השקעות אחרות '!I10</f>
        <v>2927.8304599999997</v>
      </c>
      <c r="D37" s="118">
        <f>C37/$C$42</f>
        <v>3.3344741891730206E-3</v>
      </c>
    </row>
    <row r="38" spans="1:4">
      <c r="A38" s="54"/>
      <c r="B38" s="67" t="s">
        <v>215</v>
      </c>
      <c r="C38" s="137">
        <v>0</v>
      </c>
      <c r="D38" s="118">
        <f>C38/$C$42</f>
        <v>0</v>
      </c>
    </row>
    <row r="39" spans="1:4">
      <c r="A39" s="54" t="s">
        <v>151</v>
      </c>
      <c r="B39" s="68" t="s">
        <v>216</v>
      </c>
      <c r="C39" s="137" t="s" vm="12">
        <v>1638</v>
      </c>
      <c r="D39" s="118" t="s" vm="13">
        <v>1638</v>
      </c>
    </row>
    <row r="40" spans="1:4">
      <c r="A40" s="54" t="s">
        <v>151</v>
      </c>
      <c r="B40" s="68" t="s">
        <v>251</v>
      </c>
      <c r="C40" s="137" t="s" vm="14">
        <v>1638</v>
      </c>
      <c r="D40" s="118" t="s" vm="15">
        <v>1638</v>
      </c>
    </row>
    <row r="41" spans="1:4">
      <c r="A41" s="54" t="s">
        <v>151</v>
      </c>
      <c r="B41" s="68" t="s">
        <v>217</v>
      </c>
      <c r="C41" s="137" t="s" vm="16">
        <v>1638</v>
      </c>
      <c r="D41" s="118" t="s" vm="17">
        <v>1638</v>
      </c>
    </row>
    <row r="42" spans="1:4">
      <c r="B42" s="68" t="s">
        <v>92</v>
      </c>
      <c r="C42" s="137">
        <f>C38+C10</f>
        <v>878048.61993132648</v>
      </c>
      <c r="D42" s="118">
        <f>C42/$C$42</f>
        <v>1</v>
      </c>
    </row>
    <row r="43" spans="1:4">
      <c r="A43" s="54" t="s">
        <v>151</v>
      </c>
      <c r="B43" s="68" t="s">
        <v>214</v>
      </c>
      <c r="C43" s="137">
        <f>'יתרת התחייבות להשקעה'!C10</f>
        <v>35668.366316613901</v>
      </c>
      <c r="D43" s="118"/>
    </row>
    <row r="44" spans="1:4">
      <c r="B44" s="6" t="s">
        <v>119</v>
      </c>
    </row>
    <row r="45" spans="1:4">
      <c r="C45" s="74" t="s">
        <v>196</v>
      </c>
      <c r="D45" s="35" t="s">
        <v>113</v>
      </c>
    </row>
    <row r="46" spans="1:4">
      <c r="C46" s="75" t="s">
        <v>1</v>
      </c>
      <c r="D46" s="24" t="s">
        <v>2</v>
      </c>
    </row>
    <row r="47" spans="1:4">
      <c r="C47" s="119" t="s">
        <v>177</v>
      </c>
      <c r="D47" s="120" vm="18">
        <v>2.6166</v>
      </c>
    </row>
    <row r="48" spans="1:4">
      <c r="C48" s="119" t="s">
        <v>186</v>
      </c>
      <c r="D48" s="120">
        <v>0.89746127579551627</v>
      </c>
    </row>
    <row r="49" spans="2:4">
      <c r="C49" s="119" t="s">
        <v>182</v>
      </c>
      <c r="D49" s="120" vm="19">
        <v>2.7869000000000002</v>
      </c>
    </row>
    <row r="50" spans="2:4">
      <c r="B50" s="12"/>
      <c r="C50" s="119" t="s">
        <v>979</v>
      </c>
      <c r="D50" s="120" vm="20">
        <v>3.7168999999999999</v>
      </c>
    </row>
    <row r="51" spans="2:4">
      <c r="C51" s="119" t="s">
        <v>175</v>
      </c>
      <c r="D51" s="120" vm="21">
        <v>4.2156000000000002</v>
      </c>
    </row>
    <row r="52" spans="2:4">
      <c r="C52" s="119" t="s">
        <v>176</v>
      </c>
      <c r="D52" s="120" vm="22">
        <v>4.7385000000000002</v>
      </c>
    </row>
    <row r="53" spans="2:4">
      <c r="C53" s="119" t="s">
        <v>178</v>
      </c>
      <c r="D53" s="120">
        <v>0.46333673990802243</v>
      </c>
    </row>
    <row r="54" spans="2:4">
      <c r="C54" s="119" t="s">
        <v>183</v>
      </c>
      <c r="D54" s="120" vm="23">
        <v>3.1962000000000002</v>
      </c>
    </row>
    <row r="55" spans="2:4">
      <c r="C55" s="119" t="s">
        <v>184</v>
      </c>
      <c r="D55" s="120">
        <v>0.19397900298964052</v>
      </c>
    </row>
    <row r="56" spans="2:4">
      <c r="C56" s="119" t="s">
        <v>181</v>
      </c>
      <c r="D56" s="120" vm="24">
        <v>0.56530000000000002</v>
      </c>
    </row>
    <row r="57" spans="2:4">
      <c r="C57" s="119" t="s">
        <v>1639</v>
      </c>
      <c r="D57" s="120">
        <v>2.4036128999999997</v>
      </c>
    </row>
    <row r="58" spans="2:4">
      <c r="C58" s="119" t="s">
        <v>180</v>
      </c>
      <c r="D58" s="120" vm="25">
        <v>0.40939999999999999</v>
      </c>
    </row>
    <row r="59" spans="2:4">
      <c r="C59" s="119" t="s">
        <v>173</v>
      </c>
      <c r="D59" s="120" vm="26">
        <v>3.6269999999999998</v>
      </c>
    </row>
    <row r="60" spans="2:4">
      <c r="C60" s="119" t="s">
        <v>187</v>
      </c>
      <c r="D60" s="120" vm="27">
        <v>0.25629999999999997</v>
      </c>
    </row>
    <row r="61" spans="2:4">
      <c r="C61" s="119" t="s">
        <v>1640</v>
      </c>
      <c r="D61" s="120" vm="28">
        <v>0.4446</v>
      </c>
    </row>
    <row r="62" spans="2:4">
      <c r="C62" s="119" t="s">
        <v>1641</v>
      </c>
      <c r="D62" s="120">
        <v>5.5312821685920159E-2</v>
      </c>
    </row>
    <row r="63" spans="2:4">
      <c r="C63" s="119" t="s">
        <v>174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7" t="s" vm="1">
        <v>266</v>
      </c>
    </row>
    <row r="2" spans="2:60">
      <c r="B2" s="56" t="s">
        <v>188</v>
      </c>
      <c r="C2" s="77" t="s">
        <v>267</v>
      </c>
    </row>
    <row r="3" spans="2:60">
      <c r="B3" s="56" t="s">
        <v>190</v>
      </c>
      <c r="C3" s="77" t="s">
        <v>268</v>
      </c>
    </row>
    <row r="4" spans="2:60">
      <c r="B4" s="56" t="s">
        <v>191</v>
      </c>
      <c r="C4" s="77">
        <v>8802</v>
      </c>
    </row>
    <row r="6" spans="2:60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</row>
    <row r="7" spans="2:60" ht="26.25" customHeight="1">
      <c r="B7" s="213" t="s">
        <v>102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BH7" s="3"/>
    </row>
    <row r="8" spans="2:60" s="3" customFormat="1" ht="78.75"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63</v>
      </c>
      <c r="K8" s="30" t="s">
        <v>192</v>
      </c>
      <c r="L8" s="30" t="s">
        <v>194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257</v>
      </c>
      <c r="H9" s="16"/>
      <c r="I9" s="16" t="s">
        <v>253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7" t="s">
        <v>52</v>
      </c>
      <c r="C11" s="123"/>
      <c r="D11" s="123"/>
      <c r="E11" s="123"/>
      <c r="F11" s="123"/>
      <c r="G11" s="124"/>
      <c r="H11" s="128"/>
      <c r="I11" s="124">
        <v>3.7601299999999993</v>
      </c>
      <c r="J11" s="123"/>
      <c r="K11" s="125">
        <f>I11/$I$11</f>
        <v>1</v>
      </c>
      <c r="L11" s="125">
        <f>I11/'סכום נכסי הקרן'!$C$42</f>
        <v>4.2823710608349741E-6</v>
      </c>
      <c r="BC11" s="99"/>
      <c r="BD11" s="3"/>
      <c r="BE11" s="99"/>
      <c r="BG11" s="99"/>
    </row>
    <row r="12" spans="2:60" s="4" customFormat="1" ht="18" customHeight="1">
      <c r="B12" s="122" t="s">
        <v>28</v>
      </c>
      <c r="C12" s="123"/>
      <c r="D12" s="123"/>
      <c r="E12" s="123"/>
      <c r="F12" s="123"/>
      <c r="G12" s="124"/>
      <c r="H12" s="128"/>
      <c r="I12" s="124">
        <v>3.7601299999999993</v>
      </c>
      <c r="J12" s="123"/>
      <c r="K12" s="125">
        <f t="shared" ref="K12:K14" si="0">I12/$I$11</f>
        <v>1</v>
      </c>
      <c r="L12" s="125">
        <f>I12/'סכום נכסי הקרן'!$C$42</f>
        <v>4.2823710608349741E-6</v>
      </c>
      <c r="BC12" s="99"/>
      <c r="BD12" s="3"/>
      <c r="BE12" s="99"/>
      <c r="BG12" s="99"/>
    </row>
    <row r="13" spans="2:60">
      <c r="B13" s="101" t="s">
        <v>1402</v>
      </c>
      <c r="C13" s="81"/>
      <c r="D13" s="81"/>
      <c r="E13" s="81"/>
      <c r="F13" s="81"/>
      <c r="G13" s="90"/>
      <c r="H13" s="92"/>
      <c r="I13" s="90">
        <v>3.7601299999999993</v>
      </c>
      <c r="J13" s="81"/>
      <c r="K13" s="91">
        <f t="shared" si="0"/>
        <v>1</v>
      </c>
      <c r="L13" s="91">
        <f>I13/'סכום נכסי הקרן'!$C$42</f>
        <v>4.2823710608349741E-6</v>
      </c>
      <c r="BD13" s="3"/>
    </row>
    <row r="14" spans="2:60" ht="20.25">
      <c r="B14" s="86" t="s">
        <v>1403</v>
      </c>
      <c r="C14" s="83" t="s">
        <v>1404</v>
      </c>
      <c r="D14" s="96" t="s">
        <v>130</v>
      </c>
      <c r="E14" s="96" t="s">
        <v>200</v>
      </c>
      <c r="F14" s="96" t="s">
        <v>174</v>
      </c>
      <c r="G14" s="93">
        <v>2303.9999999999995</v>
      </c>
      <c r="H14" s="95">
        <v>163.19999999999999</v>
      </c>
      <c r="I14" s="93">
        <v>3.7601299999999993</v>
      </c>
      <c r="J14" s="94">
        <v>1.920862787535401E-3</v>
      </c>
      <c r="K14" s="94">
        <f t="shared" si="0"/>
        <v>1</v>
      </c>
      <c r="L14" s="94">
        <f>I14/'סכום נכסי הקרן'!$C$42</f>
        <v>4.2823710608349741E-6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122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K12" sqref="K12:K16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189</v>
      </c>
      <c r="C1" s="77" t="s" vm="1">
        <v>266</v>
      </c>
    </row>
    <row r="2" spans="2:61">
      <c r="B2" s="56" t="s">
        <v>188</v>
      </c>
      <c r="C2" s="77" t="s">
        <v>267</v>
      </c>
    </row>
    <row r="3" spans="2:61">
      <c r="B3" s="56" t="s">
        <v>190</v>
      </c>
      <c r="C3" s="77" t="s">
        <v>268</v>
      </c>
    </row>
    <row r="4" spans="2:61">
      <c r="B4" s="56" t="s">
        <v>191</v>
      </c>
      <c r="C4" s="77">
        <v>8802</v>
      </c>
    </row>
    <row r="6" spans="2:61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</row>
    <row r="7" spans="2:61" ht="26.25" customHeight="1">
      <c r="B7" s="213" t="s">
        <v>103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  <c r="BI7" s="3"/>
    </row>
    <row r="8" spans="2:61" s="3" customFormat="1" ht="78.75"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63</v>
      </c>
      <c r="K8" s="30" t="s">
        <v>192</v>
      </c>
      <c r="L8" s="31" t="s">
        <v>194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257</v>
      </c>
      <c r="H9" s="16"/>
      <c r="I9" s="16" t="s">
        <v>253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5" t="s">
        <v>54</v>
      </c>
      <c r="C11" s="81"/>
      <c r="D11" s="81"/>
      <c r="E11" s="81"/>
      <c r="F11" s="81"/>
      <c r="G11" s="90"/>
      <c r="H11" s="92"/>
      <c r="I11" s="90">
        <v>220.35274999999996</v>
      </c>
      <c r="J11" s="81"/>
      <c r="K11" s="91">
        <f>I11/$I$11</f>
        <v>1</v>
      </c>
      <c r="L11" s="91">
        <f>I11/'סכום נכסי הקרן'!$C$42</f>
        <v>2.5095734450016456E-4</v>
      </c>
      <c r="BD11" s="1"/>
      <c r="BE11" s="3"/>
      <c r="BF11" s="1"/>
      <c r="BH11" s="1"/>
    </row>
    <row r="12" spans="2:61" s="99" customFormat="1">
      <c r="B12" s="122" t="s">
        <v>243</v>
      </c>
      <c r="C12" s="123"/>
      <c r="D12" s="123"/>
      <c r="E12" s="123"/>
      <c r="F12" s="123"/>
      <c r="G12" s="124"/>
      <c r="H12" s="128"/>
      <c r="I12" s="124">
        <v>220.35274999999996</v>
      </c>
      <c r="J12" s="123"/>
      <c r="K12" s="125">
        <f t="shared" ref="K12:K16" si="0">I12/$I$11</f>
        <v>1</v>
      </c>
      <c r="L12" s="125">
        <f>I12/'סכום נכסי הקרן'!$C$42</f>
        <v>2.5095734450016456E-4</v>
      </c>
      <c r="BE12" s="3"/>
    </row>
    <row r="13" spans="2:61" ht="20.25">
      <c r="B13" s="101" t="s">
        <v>237</v>
      </c>
      <c r="C13" s="81"/>
      <c r="D13" s="81"/>
      <c r="E13" s="81"/>
      <c r="F13" s="81"/>
      <c r="G13" s="90"/>
      <c r="H13" s="92"/>
      <c r="I13" s="90">
        <v>220.35274999999996</v>
      </c>
      <c r="J13" s="81"/>
      <c r="K13" s="91">
        <f t="shared" si="0"/>
        <v>1</v>
      </c>
      <c r="L13" s="91">
        <f>I13/'סכום נכסי הקרן'!$C$42</f>
        <v>2.5095734450016456E-4</v>
      </c>
      <c r="BE13" s="4"/>
    </row>
    <row r="14" spans="2:61">
      <c r="B14" s="86" t="s">
        <v>1405</v>
      </c>
      <c r="C14" s="83" t="s">
        <v>1406</v>
      </c>
      <c r="D14" s="96" t="s">
        <v>30</v>
      </c>
      <c r="E14" s="96" t="s">
        <v>1407</v>
      </c>
      <c r="F14" s="96" t="s">
        <v>173</v>
      </c>
      <c r="G14" s="93">
        <v>-23.999999999999996</v>
      </c>
      <c r="H14" s="95">
        <v>944</v>
      </c>
      <c r="I14" s="93">
        <v>-82.173309999999987</v>
      </c>
      <c r="J14" s="83"/>
      <c r="K14" s="94">
        <f t="shared" si="0"/>
        <v>-0.37291710677538631</v>
      </c>
      <c r="L14" s="94">
        <f>I14/'סכום נכסי הקרן'!$C$42</f>
        <v>-9.3586286835035265E-5</v>
      </c>
    </row>
    <row r="15" spans="2:61">
      <c r="B15" s="86" t="s">
        <v>1408</v>
      </c>
      <c r="C15" s="83" t="s">
        <v>1409</v>
      </c>
      <c r="D15" s="96" t="s">
        <v>30</v>
      </c>
      <c r="E15" s="96" t="s">
        <v>1407</v>
      </c>
      <c r="F15" s="96" t="s">
        <v>173</v>
      </c>
      <c r="G15" s="93">
        <v>23.999999999999996</v>
      </c>
      <c r="H15" s="95">
        <v>3090</v>
      </c>
      <c r="I15" s="93">
        <v>268.97831999999994</v>
      </c>
      <c r="J15" s="83"/>
      <c r="K15" s="94">
        <f t="shared" si="0"/>
        <v>1.2206714915062327</v>
      </c>
      <c r="L15" s="94">
        <f>I15/'סכום נכסי הקרן'!$C$42</f>
        <v>3.063364760154593E-4</v>
      </c>
    </row>
    <row r="16" spans="2:61">
      <c r="B16" s="86" t="s">
        <v>1410</v>
      </c>
      <c r="C16" s="83" t="s">
        <v>1411</v>
      </c>
      <c r="D16" s="96" t="s">
        <v>30</v>
      </c>
      <c r="E16" s="96" t="s">
        <v>1407</v>
      </c>
      <c r="F16" s="96" t="s">
        <v>175</v>
      </c>
      <c r="G16" s="93">
        <v>172.99999999999997</v>
      </c>
      <c r="H16" s="95">
        <v>460</v>
      </c>
      <c r="I16" s="93">
        <v>33.547739999999997</v>
      </c>
      <c r="J16" s="83"/>
      <c r="K16" s="94">
        <f t="shared" si="0"/>
        <v>0.15224561526915367</v>
      </c>
      <c r="L16" s="94">
        <f>I16/'סכום נכסי הקרן'!$C$42</f>
        <v>3.8207155319740517E-5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265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122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248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256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H17" sqref="H17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189</v>
      </c>
      <c r="C1" s="77" t="s" vm="1">
        <v>266</v>
      </c>
    </row>
    <row r="2" spans="1:60">
      <c r="B2" s="56" t="s">
        <v>188</v>
      </c>
      <c r="C2" s="77" t="s">
        <v>267</v>
      </c>
    </row>
    <row r="3" spans="1:60">
      <c r="B3" s="56" t="s">
        <v>190</v>
      </c>
      <c r="C3" s="77" t="s">
        <v>268</v>
      </c>
    </row>
    <row r="4" spans="1:60">
      <c r="B4" s="56" t="s">
        <v>191</v>
      </c>
      <c r="C4" s="77">
        <v>8802</v>
      </c>
    </row>
    <row r="6" spans="1:60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5"/>
      <c r="BD6" s="1" t="s">
        <v>130</v>
      </c>
      <c r="BF6" s="1" t="s">
        <v>197</v>
      </c>
      <c r="BH6" s="3" t="s">
        <v>174</v>
      </c>
    </row>
    <row r="7" spans="1:60" ht="26.25" customHeight="1">
      <c r="B7" s="213" t="s">
        <v>104</v>
      </c>
      <c r="C7" s="214"/>
      <c r="D7" s="214"/>
      <c r="E7" s="214"/>
      <c r="F7" s="214"/>
      <c r="G7" s="214"/>
      <c r="H7" s="214"/>
      <c r="I7" s="214"/>
      <c r="J7" s="214"/>
      <c r="K7" s="215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192</v>
      </c>
      <c r="K8" s="30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257</v>
      </c>
      <c r="H9" s="16"/>
      <c r="I9" s="16" t="s">
        <v>253</v>
      </c>
      <c r="J9" s="32" t="s">
        <v>20</v>
      </c>
      <c r="K9" s="57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116"/>
      <c r="B11" s="127" t="s">
        <v>53</v>
      </c>
      <c r="C11" s="123"/>
      <c r="D11" s="123"/>
      <c r="E11" s="123"/>
      <c r="F11" s="123"/>
      <c r="G11" s="124"/>
      <c r="H11" s="128"/>
      <c r="I11" s="124">
        <v>1183.4675299999999</v>
      </c>
      <c r="J11" s="125">
        <f>I11/$I$11</f>
        <v>1</v>
      </c>
      <c r="K11" s="125">
        <f>I11/'סכום נכסי הקרן'!$C$42</f>
        <v>1.3478382667380772E-3</v>
      </c>
      <c r="L11" s="3"/>
      <c r="M11" s="3"/>
      <c r="N11" s="3"/>
      <c r="O11" s="3"/>
      <c r="BC11" s="99" t="s">
        <v>137</v>
      </c>
      <c r="BD11" s="3"/>
      <c r="BE11" s="99" t="s">
        <v>155</v>
      </c>
      <c r="BG11" s="99" t="s">
        <v>177</v>
      </c>
    </row>
    <row r="12" spans="1:60" s="99" customFormat="1" ht="20.25">
      <c r="A12" s="116"/>
      <c r="B12" s="122" t="s">
        <v>246</v>
      </c>
      <c r="C12" s="123"/>
      <c r="D12" s="123"/>
      <c r="E12" s="123"/>
      <c r="F12" s="123"/>
      <c r="G12" s="124"/>
      <c r="H12" s="128"/>
      <c r="I12" s="124">
        <v>1183.4675299999999</v>
      </c>
      <c r="J12" s="125">
        <f t="shared" ref="J12:J19" si="0">I12/$I$11</f>
        <v>1</v>
      </c>
      <c r="K12" s="125">
        <f>I12/'סכום נכסי הקרן'!$C$42</f>
        <v>1.3478382667380772E-3</v>
      </c>
      <c r="L12" s="3"/>
      <c r="M12" s="3"/>
      <c r="N12" s="3"/>
      <c r="O12" s="3"/>
      <c r="BC12" s="99" t="s">
        <v>135</v>
      </c>
      <c r="BD12" s="4"/>
      <c r="BE12" s="99" t="s">
        <v>156</v>
      </c>
      <c r="BG12" s="99" t="s">
        <v>178</v>
      </c>
    </row>
    <row r="13" spans="1:60">
      <c r="B13" s="82" t="s">
        <v>1412</v>
      </c>
      <c r="C13" s="83" t="s">
        <v>1413</v>
      </c>
      <c r="D13" s="96" t="s">
        <v>30</v>
      </c>
      <c r="E13" s="96" t="s">
        <v>1407</v>
      </c>
      <c r="F13" s="96" t="s">
        <v>173</v>
      </c>
      <c r="G13" s="93">
        <v>7.9999999999999991</v>
      </c>
      <c r="H13" s="95">
        <v>170080</v>
      </c>
      <c r="I13" s="93">
        <v>-30.405869999999997</v>
      </c>
      <c r="J13" s="94">
        <f t="shared" si="0"/>
        <v>-2.569218776961291E-2</v>
      </c>
      <c r="K13" s="94">
        <f>I13/'סכום נכסי הקרן'!$C$42</f>
        <v>-3.4628913832104295E-5</v>
      </c>
      <c r="P13" s="1"/>
      <c r="BC13" s="1" t="s">
        <v>139</v>
      </c>
      <c r="BE13" s="1" t="s">
        <v>157</v>
      </c>
      <c r="BG13" s="1" t="s">
        <v>179</v>
      </c>
    </row>
    <row r="14" spans="1:60">
      <c r="B14" s="82" t="s">
        <v>1414</v>
      </c>
      <c r="C14" s="83" t="s">
        <v>1415</v>
      </c>
      <c r="D14" s="96" t="s">
        <v>30</v>
      </c>
      <c r="E14" s="96" t="s">
        <v>1407</v>
      </c>
      <c r="F14" s="96" t="s">
        <v>175</v>
      </c>
      <c r="G14" s="93">
        <v>52.999999999999993</v>
      </c>
      <c r="H14" s="95">
        <v>338700</v>
      </c>
      <c r="I14" s="93">
        <v>185.60021999999998</v>
      </c>
      <c r="J14" s="94">
        <f t="shared" si="0"/>
        <v>0.15682747121925686</v>
      </c>
      <c r="K14" s="94">
        <f>I14/'סכום נכסי הקרן'!$C$42</f>
        <v>2.1137806698507886E-4</v>
      </c>
      <c r="P14" s="1"/>
      <c r="BC14" s="1" t="s">
        <v>136</v>
      </c>
      <c r="BE14" s="1" t="s">
        <v>158</v>
      </c>
      <c r="BG14" s="1" t="s">
        <v>181</v>
      </c>
    </row>
    <row r="15" spans="1:60">
      <c r="B15" s="82" t="s">
        <v>1416</v>
      </c>
      <c r="C15" s="83" t="s">
        <v>1417</v>
      </c>
      <c r="D15" s="96" t="s">
        <v>30</v>
      </c>
      <c r="E15" s="96" t="s">
        <v>1407</v>
      </c>
      <c r="F15" s="96" t="s">
        <v>176</v>
      </c>
      <c r="G15" s="93">
        <v>11.999999999999998</v>
      </c>
      <c r="H15" s="95">
        <v>748650</v>
      </c>
      <c r="I15" s="93">
        <v>150.25783999999996</v>
      </c>
      <c r="J15" s="94">
        <f t="shared" si="0"/>
        <v>0.12696405789857199</v>
      </c>
      <c r="K15" s="94">
        <f>I15/'סכום נכסי הקרן'!$C$42</f>
        <v>1.7112701573604414E-4</v>
      </c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82" t="s">
        <v>1418</v>
      </c>
      <c r="C16" s="83" t="s">
        <v>1419</v>
      </c>
      <c r="D16" s="96" t="s">
        <v>30</v>
      </c>
      <c r="E16" s="96" t="s">
        <v>1407</v>
      </c>
      <c r="F16" s="96" t="s">
        <v>173</v>
      </c>
      <c r="G16" s="93">
        <v>143.99999999999997</v>
      </c>
      <c r="H16" s="95">
        <v>291900</v>
      </c>
      <c r="I16" s="93">
        <v>663.31543999999985</v>
      </c>
      <c r="J16" s="94">
        <f t="shared" si="0"/>
        <v>0.56048469703262571</v>
      </c>
      <c r="K16" s="94">
        <f>I16/'סכום נכסי הקרן'!$C$42</f>
        <v>7.5544272258167065E-4</v>
      </c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82" t="s">
        <v>1420</v>
      </c>
      <c r="C17" s="83" t="s">
        <v>1421</v>
      </c>
      <c r="D17" s="96" t="s">
        <v>30</v>
      </c>
      <c r="E17" s="96" t="s">
        <v>1407</v>
      </c>
      <c r="F17" s="96" t="s">
        <v>177</v>
      </c>
      <c r="G17" s="93">
        <v>1.9999999999999998</v>
      </c>
      <c r="H17" s="95">
        <v>619400</v>
      </c>
      <c r="I17" s="93">
        <v>6.9757499999999988</v>
      </c>
      <c r="J17" s="94">
        <f t="shared" si="0"/>
        <v>5.8943315495947734E-3</v>
      </c>
      <c r="K17" s="94">
        <f>I17/'סכום נכסי הקרן'!$C$42</f>
        <v>7.9446056193853859E-6</v>
      </c>
      <c r="P17" s="1"/>
      <c r="BC17" s="1" t="s">
        <v>143</v>
      </c>
      <c r="BE17" s="1" t="s">
        <v>160</v>
      </c>
      <c r="BG17" s="1" t="s">
        <v>185</v>
      </c>
    </row>
    <row r="18" spans="2:60">
      <c r="B18" s="82" t="s">
        <v>1422</v>
      </c>
      <c r="C18" s="83" t="s">
        <v>1423</v>
      </c>
      <c r="D18" s="96" t="s">
        <v>30</v>
      </c>
      <c r="E18" s="96" t="s">
        <v>1407</v>
      </c>
      <c r="F18" s="96" t="s">
        <v>175</v>
      </c>
      <c r="G18" s="93">
        <v>6.9999999999999991</v>
      </c>
      <c r="H18" s="95">
        <v>12570</v>
      </c>
      <c r="I18" s="93">
        <v>-2.6454199999999997</v>
      </c>
      <c r="J18" s="94">
        <f t="shared" si="0"/>
        <v>-2.2353127001295929E-3</v>
      </c>
      <c r="K18" s="94">
        <f>I18/'סכום נכסי הקרן'!$C$42</f>
        <v>-3.0128399953602818E-6</v>
      </c>
      <c r="BD18" s="1" t="s">
        <v>131</v>
      </c>
      <c r="BF18" s="1" t="s">
        <v>161</v>
      </c>
      <c r="BH18" s="1" t="s">
        <v>30</v>
      </c>
    </row>
    <row r="19" spans="2:60">
      <c r="B19" s="82" t="s">
        <v>1424</v>
      </c>
      <c r="C19" s="83" t="s">
        <v>1425</v>
      </c>
      <c r="D19" s="96" t="s">
        <v>30</v>
      </c>
      <c r="E19" s="96" t="s">
        <v>1407</v>
      </c>
      <c r="F19" s="96" t="s">
        <v>183</v>
      </c>
      <c r="G19" s="93">
        <v>4.9999999999999991</v>
      </c>
      <c r="H19" s="95">
        <v>181750</v>
      </c>
      <c r="I19" s="93">
        <v>210.36956999999995</v>
      </c>
      <c r="J19" s="94">
        <f t="shared" si="0"/>
        <v>0.17775694276969303</v>
      </c>
      <c r="K19" s="94">
        <f>I19/'סכום נכסי הקרן'!$C$42</f>
        <v>2.3958760964336266E-4</v>
      </c>
      <c r="BD19" s="1" t="s">
        <v>144</v>
      </c>
      <c r="BF19" s="1" t="s">
        <v>162</v>
      </c>
    </row>
    <row r="20" spans="2:60">
      <c r="B20" s="104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149</v>
      </c>
      <c r="BF20" s="1" t="s">
        <v>163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134</v>
      </c>
      <c r="BE21" s="1" t="s">
        <v>150</v>
      </c>
      <c r="BF21" s="1" t="s">
        <v>164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140</v>
      </c>
      <c r="BF22" s="1" t="s">
        <v>165</v>
      </c>
    </row>
    <row r="23" spans="2:60">
      <c r="B23" s="98" t="s">
        <v>265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141</v>
      </c>
      <c r="BF23" s="1" t="s">
        <v>200</v>
      </c>
    </row>
    <row r="24" spans="2:60">
      <c r="B24" s="98" t="s">
        <v>122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203</v>
      </c>
    </row>
    <row r="25" spans="2:60">
      <c r="B25" s="98" t="s">
        <v>248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166</v>
      </c>
    </row>
    <row r="26" spans="2:60">
      <c r="B26" s="98" t="s">
        <v>256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167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202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168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169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201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V114"/>
  <sheetViews>
    <sheetView rightToLeft="1" workbookViewId="0">
      <selection activeCell="A11" sqref="A11:XFD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74">
      <c r="B1" s="56" t="s">
        <v>189</v>
      </c>
      <c r="C1" s="77" t="s" vm="1">
        <v>266</v>
      </c>
    </row>
    <row r="2" spans="2:74">
      <c r="B2" s="56" t="s">
        <v>188</v>
      </c>
      <c r="C2" s="77" t="s">
        <v>267</v>
      </c>
    </row>
    <row r="3" spans="2:74">
      <c r="B3" s="56" t="s">
        <v>190</v>
      </c>
      <c r="C3" s="77" t="s">
        <v>268</v>
      </c>
      <c r="E3" s="2"/>
    </row>
    <row r="4" spans="2:74">
      <c r="B4" s="56" t="s">
        <v>191</v>
      </c>
      <c r="C4" s="77">
        <v>8802</v>
      </c>
    </row>
    <row r="6" spans="2:74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2:74" ht="26.25" customHeight="1">
      <c r="B7" s="213" t="s">
        <v>105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5"/>
    </row>
    <row r="8" spans="2:74" s="3" customFormat="1" ht="47.25">
      <c r="B8" s="22" t="s">
        <v>126</v>
      </c>
      <c r="C8" s="30" t="s">
        <v>49</v>
      </c>
      <c r="D8" s="13" t="s">
        <v>55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66</v>
      </c>
      <c r="O8" s="30" t="s">
        <v>63</v>
      </c>
      <c r="P8" s="30" t="s">
        <v>192</v>
      </c>
      <c r="Q8" s="31" t="s">
        <v>194</v>
      </c>
    </row>
    <row r="9" spans="2:74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253</v>
      </c>
      <c r="O9" s="32" t="s">
        <v>20</v>
      </c>
      <c r="P9" s="32" t="s">
        <v>20</v>
      </c>
      <c r="Q9" s="33" t="s">
        <v>20</v>
      </c>
    </row>
    <row r="10" spans="2:7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</row>
    <row r="11" spans="2:74" s="138" customFormat="1" ht="18" customHeight="1">
      <c r="B11" s="127" t="s">
        <v>1720</v>
      </c>
      <c r="C11" s="127"/>
      <c r="D11" s="127"/>
      <c r="E11" s="127"/>
      <c r="F11" s="127"/>
      <c r="G11" s="127"/>
      <c r="H11" s="124">
        <v>4.03</v>
      </c>
      <c r="I11" s="127"/>
      <c r="J11" s="127"/>
      <c r="K11" s="146">
        <v>3.5000000000000005E-3</v>
      </c>
      <c r="L11" s="127"/>
      <c r="M11" s="127"/>
      <c r="N11" s="124">
        <v>2274.3542999999995</v>
      </c>
      <c r="O11" s="127"/>
      <c r="P11" s="125">
        <f>N11/$N$13</f>
        <v>1</v>
      </c>
      <c r="Q11" s="125">
        <f>N11/'סכום נכסי הקרן'!$C$42</f>
        <v>2.590237315307073E-3</v>
      </c>
      <c r="BV11" s="129"/>
    </row>
    <row r="12" spans="2:74" s="129" customFormat="1" ht="21.75" customHeight="1">
      <c r="B12" s="127" t="s">
        <v>244</v>
      </c>
      <c r="C12" s="127"/>
      <c r="D12" s="127"/>
      <c r="E12" s="127"/>
      <c r="F12" s="127"/>
      <c r="G12" s="127"/>
      <c r="H12" s="124">
        <v>4.03</v>
      </c>
      <c r="I12" s="127"/>
      <c r="J12" s="127"/>
      <c r="K12" s="146">
        <v>3.5000000000000005E-3</v>
      </c>
      <c r="L12" s="127"/>
      <c r="M12" s="127"/>
      <c r="N12" s="124">
        <v>2274.3542999999995</v>
      </c>
      <c r="O12" s="127"/>
      <c r="P12" s="125">
        <f>N12/$N$13</f>
        <v>1</v>
      </c>
      <c r="Q12" s="125">
        <f>N12/'סכום נכסי הקרן'!$C$42</f>
        <v>2.590237315307073E-3</v>
      </c>
    </row>
    <row r="13" spans="2:74" s="129" customFormat="1">
      <c r="B13" s="147" t="s">
        <v>328</v>
      </c>
      <c r="C13" s="83" t="s">
        <v>329</v>
      </c>
      <c r="D13" s="100" t="s">
        <v>1721</v>
      </c>
      <c r="E13" s="100" t="s">
        <v>331</v>
      </c>
      <c r="F13" s="100" t="s">
        <v>332</v>
      </c>
      <c r="G13" s="100"/>
      <c r="H13" s="93">
        <v>4.03</v>
      </c>
      <c r="I13" s="96" t="s">
        <v>174</v>
      </c>
      <c r="J13" s="97">
        <v>6.1999999999999998E-3</v>
      </c>
      <c r="K13" s="97">
        <v>3.5000000000000005E-3</v>
      </c>
      <c r="L13" s="93">
        <v>2213267.9999999995</v>
      </c>
      <c r="M13" s="95">
        <v>102.76</v>
      </c>
      <c r="N13" s="93">
        <v>2274.3542999999995</v>
      </c>
      <c r="O13" s="94">
        <v>5.4137428331017736E-4</v>
      </c>
      <c r="P13" s="94">
        <f>N13/$N$13</f>
        <v>1</v>
      </c>
      <c r="Q13" s="94">
        <f>N13/'סכום נכסי הקרן'!$C$42</f>
        <v>2.590237315307073E-3</v>
      </c>
    </row>
    <row r="14" spans="2:7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4">
      <c r="B16" s="98" t="s">
        <v>265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98" t="s">
        <v>122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248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256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sheetProtection sheet="1" objects="1" scenarios="1"/>
  <mergeCells count="2">
    <mergeCell ref="B6:Q6"/>
    <mergeCell ref="B7:Q7"/>
  </mergeCells>
  <phoneticPr fontId="6" type="noConversion"/>
  <conditionalFormatting sqref="B13">
    <cfRule type="containsText" dxfId="56" priority="1" operator="containsText" text="הפרשה ">
      <formula>NOT(ISERROR(SEARCH("הפרשה ",B13)))</formula>
    </cfRule>
  </conditionalFormatting>
  <conditionalFormatting sqref="B13">
    <cfRule type="cellIs" dxfId="55" priority="2" operator="equal">
      <formula>"NR3"</formula>
    </cfRule>
  </conditionalFormatting>
  <dataValidations count="2">
    <dataValidation allowBlank="1" showInputMessage="1" showErrorMessage="1" sqref="AA36:XFD39 C5:C12 A1:A1048576 B1:B12 B15:Q1048576 B14:C14 D11:G14 Q12:Q13 H14:Q14 P11:Q11 I11:J12 L11:M12 O11:O12 R11:XFD35 D1:XFD10 R40:XFD1048576 R36:Y39"/>
    <dataValidation type="list" allowBlank="1" showInputMessage="1" showErrorMessage="1" sqref="I13">
      <formula1>$BG$7:$BG$20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4"/>
  <sheetViews>
    <sheetView rightToLeft="1" topLeftCell="A40" workbookViewId="0">
      <selection activeCell="P17" sqref="P17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189</v>
      </c>
      <c r="C1" s="77" t="s" vm="1">
        <v>266</v>
      </c>
    </row>
    <row r="2" spans="2:72">
      <c r="B2" s="56" t="s">
        <v>188</v>
      </c>
      <c r="C2" s="77" t="s">
        <v>267</v>
      </c>
    </row>
    <row r="3" spans="2:72">
      <c r="B3" s="56" t="s">
        <v>190</v>
      </c>
      <c r="C3" s="77" t="s">
        <v>268</v>
      </c>
    </row>
    <row r="4" spans="2:72">
      <c r="B4" s="56" t="s">
        <v>191</v>
      </c>
      <c r="C4" s="77">
        <v>8802</v>
      </c>
    </row>
    <row r="6" spans="2:72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2:72" ht="26.25" customHeight="1">
      <c r="B7" s="213" t="s">
        <v>96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5"/>
    </row>
    <row r="8" spans="2:72" s="3" customFormat="1" ht="78.75">
      <c r="B8" s="22" t="s">
        <v>126</v>
      </c>
      <c r="C8" s="30" t="s">
        <v>49</v>
      </c>
      <c r="D8" s="30" t="s">
        <v>15</v>
      </c>
      <c r="E8" s="30" t="s">
        <v>70</v>
      </c>
      <c r="F8" s="30" t="s">
        <v>112</v>
      </c>
      <c r="G8" s="30" t="s">
        <v>18</v>
      </c>
      <c r="H8" s="30" t="s">
        <v>111</v>
      </c>
      <c r="I8" s="30" t="s">
        <v>17</v>
      </c>
      <c r="J8" s="30" t="s">
        <v>19</v>
      </c>
      <c r="K8" s="30" t="s">
        <v>250</v>
      </c>
      <c r="L8" s="30" t="s">
        <v>249</v>
      </c>
      <c r="M8" s="30" t="s">
        <v>120</v>
      </c>
      <c r="N8" s="30" t="s">
        <v>63</v>
      </c>
      <c r="O8" s="30" t="s">
        <v>192</v>
      </c>
      <c r="P8" s="31" t="s">
        <v>194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257</v>
      </c>
      <c r="L9" s="32"/>
      <c r="M9" s="32" t="s">
        <v>253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29</v>
      </c>
      <c r="C11" s="79"/>
      <c r="D11" s="79"/>
      <c r="E11" s="79"/>
      <c r="F11" s="79"/>
      <c r="G11" s="87">
        <v>10.004479042038517</v>
      </c>
      <c r="H11" s="79"/>
      <c r="I11" s="79"/>
      <c r="J11" s="102">
        <v>4.8501108336835574E-2</v>
      </c>
      <c r="K11" s="87"/>
      <c r="L11" s="79"/>
      <c r="M11" s="87">
        <v>244110.01991000003</v>
      </c>
      <c r="N11" s="79"/>
      <c r="O11" s="88">
        <f>M11/$M$11</f>
        <v>1</v>
      </c>
      <c r="P11" s="88">
        <f>M11/'סכום נכסי הקרן'!$C$42</f>
        <v>0.27801424017851339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244</v>
      </c>
      <c r="C12" s="81"/>
      <c r="D12" s="81"/>
      <c r="E12" s="81"/>
      <c r="F12" s="81"/>
      <c r="G12" s="90">
        <v>10.004479042038517</v>
      </c>
      <c r="H12" s="81"/>
      <c r="I12" s="81"/>
      <c r="J12" s="103">
        <v>4.8501108336835574E-2</v>
      </c>
      <c r="K12" s="90"/>
      <c r="L12" s="81"/>
      <c r="M12" s="90">
        <v>244110.01991000003</v>
      </c>
      <c r="N12" s="81"/>
      <c r="O12" s="91">
        <f t="shared" ref="O12:O48" si="0">M12/$M$11</f>
        <v>1</v>
      </c>
      <c r="P12" s="91">
        <f>M12/'סכום נכסי הקרן'!$C$42</f>
        <v>0.27801424017851339</v>
      </c>
    </row>
    <row r="13" spans="2:72">
      <c r="B13" s="101" t="s">
        <v>75</v>
      </c>
      <c r="C13" s="81"/>
      <c r="D13" s="81"/>
      <c r="E13" s="81"/>
      <c r="F13" s="81"/>
      <c r="G13" s="90">
        <v>10.004479042038517</v>
      </c>
      <c r="H13" s="81"/>
      <c r="I13" s="81"/>
      <c r="J13" s="103">
        <v>4.8501108336835574E-2</v>
      </c>
      <c r="K13" s="90"/>
      <c r="L13" s="81"/>
      <c r="M13" s="90">
        <v>244110.01991000003</v>
      </c>
      <c r="N13" s="81"/>
      <c r="O13" s="91">
        <f t="shared" si="0"/>
        <v>1</v>
      </c>
      <c r="P13" s="91">
        <f>M13/'סכום נכסי הקרן'!$C$42</f>
        <v>0.27801424017851339</v>
      </c>
    </row>
    <row r="14" spans="2:72">
      <c r="B14" s="86" t="s">
        <v>1426</v>
      </c>
      <c r="C14" s="83" t="s">
        <v>1427</v>
      </c>
      <c r="D14" s="83" t="s">
        <v>271</v>
      </c>
      <c r="E14" s="83"/>
      <c r="F14" s="106">
        <v>40909</v>
      </c>
      <c r="G14" s="93">
        <v>6.84</v>
      </c>
      <c r="H14" s="96" t="s">
        <v>174</v>
      </c>
      <c r="I14" s="97">
        <v>4.8000000000000001E-2</v>
      </c>
      <c r="J14" s="97">
        <v>4.8600000000000004E-2</v>
      </c>
      <c r="K14" s="93">
        <v>26999.999999999996</v>
      </c>
      <c r="L14" s="107">
        <v>104.70310000000001</v>
      </c>
      <c r="M14" s="93">
        <v>28.259759999999996</v>
      </c>
      <c r="N14" s="83"/>
      <c r="O14" s="94">
        <f t="shared" si="0"/>
        <v>1.1576648926749905E-4</v>
      </c>
      <c r="P14" s="94">
        <f>M14/'סכום נכסי הקרן'!$C$42</f>
        <v>3.2184732551837775E-5</v>
      </c>
    </row>
    <row r="15" spans="2:72">
      <c r="B15" s="86" t="s">
        <v>1428</v>
      </c>
      <c r="C15" s="83">
        <v>8790</v>
      </c>
      <c r="D15" s="83" t="s">
        <v>271</v>
      </c>
      <c r="E15" s="83"/>
      <c r="F15" s="106">
        <v>41030</v>
      </c>
      <c r="G15" s="93">
        <v>7</v>
      </c>
      <c r="H15" s="96" t="s">
        <v>174</v>
      </c>
      <c r="I15" s="97">
        <v>4.8000000000000001E-2</v>
      </c>
      <c r="J15" s="97">
        <v>4.8600000000000004E-2</v>
      </c>
      <c r="K15" s="93">
        <v>357999.99999999994</v>
      </c>
      <c r="L15" s="107">
        <v>105.0804</v>
      </c>
      <c r="M15" s="93">
        <v>376.19747999999993</v>
      </c>
      <c r="N15" s="83"/>
      <c r="O15" s="94">
        <f t="shared" si="0"/>
        <v>1.5410980677429739E-3</v>
      </c>
      <c r="P15" s="94">
        <f>M15/'סכום נכסי הקרן'!$C$42</f>
        <v>4.2844720834413804E-4</v>
      </c>
    </row>
    <row r="16" spans="2:72">
      <c r="B16" s="86" t="s">
        <v>1429</v>
      </c>
      <c r="C16" s="83" t="s">
        <v>1430</v>
      </c>
      <c r="D16" s="83" t="s">
        <v>271</v>
      </c>
      <c r="E16" s="83"/>
      <c r="F16" s="106">
        <v>42218</v>
      </c>
      <c r="G16" s="93">
        <v>9.11</v>
      </c>
      <c r="H16" s="96" t="s">
        <v>174</v>
      </c>
      <c r="I16" s="97">
        <v>4.8000000000000001E-2</v>
      </c>
      <c r="J16" s="97">
        <v>4.8500000000000008E-2</v>
      </c>
      <c r="K16" s="93">
        <v>1999.9999999999998</v>
      </c>
      <c r="L16" s="107">
        <v>101.1572</v>
      </c>
      <c r="M16" s="93">
        <v>2.0231299999999997</v>
      </c>
      <c r="N16" s="83"/>
      <c r="O16" s="94">
        <f t="shared" si="0"/>
        <v>8.2877794231711566E-6</v>
      </c>
      <c r="P16" s="94">
        <f>M16/'סכום נכסי הקרן'!$C$42</f>
        <v>2.3041206991000472E-6</v>
      </c>
    </row>
    <row r="17" spans="2:16">
      <c r="B17" s="86" t="s">
        <v>1431</v>
      </c>
      <c r="C17" s="83" t="s">
        <v>1432</v>
      </c>
      <c r="D17" s="83" t="s">
        <v>271</v>
      </c>
      <c r="E17" s="83"/>
      <c r="F17" s="106">
        <v>42309</v>
      </c>
      <c r="G17" s="93">
        <v>9.1300000000000008</v>
      </c>
      <c r="H17" s="96" t="s">
        <v>174</v>
      </c>
      <c r="I17" s="97">
        <v>4.8000000000000001E-2</v>
      </c>
      <c r="J17" s="97">
        <v>4.8499999999999988E-2</v>
      </c>
      <c r="K17" s="93">
        <v>106999.99999999999</v>
      </c>
      <c r="L17" s="107">
        <v>102.7889</v>
      </c>
      <c r="M17" s="93">
        <v>109.98421999999999</v>
      </c>
      <c r="N17" s="83"/>
      <c r="O17" s="94">
        <f t="shared" si="0"/>
        <v>4.5055184560039628E-4</v>
      </c>
      <c r="P17" s="94">
        <f>M17/'סכום נכסי הקרן'!$C$42</f>
        <v>1.2525982901562106E-4</v>
      </c>
    </row>
    <row r="18" spans="2:16">
      <c r="B18" s="86" t="s">
        <v>1433</v>
      </c>
      <c r="C18" s="83" t="s">
        <v>1434</v>
      </c>
      <c r="D18" s="83" t="s">
        <v>271</v>
      </c>
      <c r="E18" s="83"/>
      <c r="F18" s="106">
        <v>42339</v>
      </c>
      <c r="G18" s="93">
        <v>9.2200000000000006</v>
      </c>
      <c r="H18" s="96" t="s">
        <v>174</v>
      </c>
      <c r="I18" s="97">
        <v>4.8000000000000001E-2</v>
      </c>
      <c r="J18" s="97">
        <v>4.8500000000000008E-2</v>
      </c>
      <c r="K18" s="93">
        <v>148999.99999999997</v>
      </c>
      <c r="L18" s="107">
        <v>102.2805</v>
      </c>
      <c r="M18" s="93">
        <v>152.39801999999997</v>
      </c>
      <c r="N18" s="83"/>
      <c r="O18" s="94">
        <f t="shared" si="0"/>
        <v>6.2430055126859191E-4</v>
      </c>
      <c r="P18" s="94">
        <f>M18/'סכום נכסי הקרן'!$C$42</f>
        <v>1.7356444340396463E-4</v>
      </c>
    </row>
    <row r="19" spans="2:16">
      <c r="B19" s="86" t="s">
        <v>1435</v>
      </c>
      <c r="C19" s="83" t="s">
        <v>1436</v>
      </c>
      <c r="D19" s="83" t="s">
        <v>271</v>
      </c>
      <c r="E19" s="83"/>
      <c r="F19" s="106">
        <v>42370</v>
      </c>
      <c r="G19" s="93">
        <v>9.3000000000000007</v>
      </c>
      <c r="H19" s="96" t="s">
        <v>174</v>
      </c>
      <c r="I19" s="97">
        <v>4.8000000000000001E-2</v>
      </c>
      <c r="J19" s="97">
        <v>4.8499999999999995E-2</v>
      </c>
      <c r="K19" s="93">
        <v>419999.99999999994</v>
      </c>
      <c r="L19" s="107">
        <v>102.2877</v>
      </c>
      <c r="M19" s="93">
        <v>429.60855999999995</v>
      </c>
      <c r="N19" s="83"/>
      <c r="O19" s="94">
        <f t="shared" si="0"/>
        <v>1.7598972797527551E-3</v>
      </c>
      <c r="P19" s="94">
        <f>M19/'סכום נכסי הקרן'!$C$42</f>
        <v>4.8927650502269486E-4</v>
      </c>
    </row>
    <row r="20" spans="2:16">
      <c r="B20" s="86" t="s">
        <v>1437</v>
      </c>
      <c r="C20" s="83" t="s">
        <v>1438</v>
      </c>
      <c r="D20" s="83" t="s">
        <v>271</v>
      </c>
      <c r="E20" s="83"/>
      <c r="F20" s="106">
        <v>42461</v>
      </c>
      <c r="G20" s="93">
        <v>9.32</v>
      </c>
      <c r="H20" s="96" t="s">
        <v>174</v>
      </c>
      <c r="I20" s="97">
        <v>4.8000000000000001E-2</v>
      </c>
      <c r="J20" s="97">
        <v>4.8500000000000008E-2</v>
      </c>
      <c r="K20" s="93">
        <v>696999.99999999988</v>
      </c>
      <c r="L20" s="107">
        <v>104.4556</v>
      </c>
      <c r="M20" s="93">
        <v>728.05533999999989</v>
      </c>
      <c r="N20" s="83"/>
      <c r="O20" s="94">
        <f t="shared" si="0"/>
        <v>2.9824885527780618E-3</v>
      </c>
      <c r="P20" s="94">
        <f>M20/'סכום נכסי הקרן'!$C$42</f>
        <v>8.2917428884170697E-4</v>
      </c>
    </row>
    <row r="21" spans="2:16">
      <c r="B21" s="86" t="s">
        <v>1439</v>
      </c>
      <c r="C21" s="83" t="s">
        <v>1440</v>
      </c>
      <c r="D21" s="83" t="s">
        <v>271</v>
      </c>
      <c r="E21" s="83"/>
      <c r="F21" s="106">
        <v>42491</v>
      </c>
      <c r="G21" s="93">
        <v>9.4099999999999984</v>
      </c>
      <c r="H21" s="96" t="s">
        <v>174</v>
      </c>
      <c r="I21" s="97">
        <v>4.8000000000000001E-2</v>
      </c>
      <c r="J21" s="97">
        <v>4.8599999999999983E-2</v>
      </c>
      <c r="K21" s="93">
        <v>1552999.9999999998</v>
      </c>
      <c r="L21" s="107">
        <v>104.2555</v>
      </c>
      <c r="M21" s="93">
        <v>1619.0881100000001</v>
      </c>
      <c r="N21" s="83"/>
      <c r="O21" s="94">
        <f t="shared" si="0"/>
        <v>6.6326163530564435E-3</v>
      </c>
      <c r="P21" s="94">
        <f>M21/'סכום נכסי הקרן'!$C$42</f>
        <v>1.8439617957905696E-3</v>
      </c>
    </row>
    <row r="22" spans="2:16">
      <c r="B22" s="86" t="s">
        <v>1441</v>
      </c>
      <c r="C22" s="83" t="s">
        <v>1442</v>
      </c>
      <c r="D22" s="83" t="s">
        <v>271</v>
      </c>
      <c r="E22" s="83"/>
      <c r="F22" s="106">
        <v>42522</v>
      </c>
      <c r="G22" s="93">
        <v>9.490000000000002</v>
      </c>
      <c r="H22" s="96" t="s">
        <v>174</v>
      </c>
      <c r="I22" s="97">
        <v>4.8000000000000001E-2</v>
      </c>
      <c r="J22" s="97">
        <v>4.8499999999999995E-2</v>
      </c>
      <c r="K22" s="93">
        <v>1852999.9999999998</v>
      </c>
      <c r="L22" s="107">
        <v>103.4224</v>
      </c>
      <c r="M22" s="93">
        <v>1916.4174299999997</v>
      </c>
      <c r="N22" s="83"/>
      <c r="O22" s="94">
        <f t="shared" si="0"/>
        <v>7.8506299360696311E-3</v>
      </c>
      <c r="P22" s="94">
        <f>M22/'סכום נכסי הקרן'!$C$42</f>
        <v>2.1825869165990894E-3</v>
      </c>
    </row>
    <row r="23" spans="2:16">
      <c r="B23" s="86" t="s">
        <v>1443</v>
      </c>
      <c r="C23" s="83" t="s">
        <v>1444</v>
      </c>
      <c r="D23" s="83" t="s">
        <v>271</v>
      </c>
      <c r="E23" s="83"/>
      <c r="F23" s="106">
        <v>42552</v>
      </c>
      <c r="G23" s="93">
        <v>9.5799999999999983</v>
      </c>
      <c r="H23" s="96" t="s">
        <v>174</v>
      </c>
      <c r="I23" s="97">
        <v>4.8000000000000001E-2</v>
      </c>
      <c r="J23" s="97">
        <v>4.8499999999999995E-2</v>
      </c>
      <c r="K23" s="93">
        <v>2616999.9999999995</v>
      </c>
      <c r="L23" s="107">
        <v>102.7009</v>
      </c>
      <c r="M23" s="93">
        <v>2687.6989100000001</v>
      </c>
      <c r="N23" s="83"/>
      <c r="O23" s="94">
        <f t="shared" si="0"/>
        <v>1.1010194956318947E-2</v>
      </c>
      <c r="P23" s="94">
        <f>M23/'סכום נכסי הקרן'!$C$42</f>
        <v>3.0609909849983125E-3</v>
      </c>
    </row>
    <row r="24" spans="2:16">
      <c r="B24" s="86" t="s">
        <v>1445</v>
      </c>
      <c r="C24" s="83" t="s">
        <v>1446</v>
      </c>
      <c r="D24" s="83" t="s">
        <v>271</v>
      </c>
      <c r="E24" s="83"/>
      <c r="F24" s="106">
        <v>42583</v>
      </c>
      <c r="G24" s="93">
        <v>9.66</v>
      </c>
      <c r="H24" s="96" t="s">
        <v>174</v>
      </c>
      <c r="I24" s="97">
        <v>4.8000000000000001E-2</v>
      </c>
      <c r="J24" s="97">
        <v>4.8500000000000008E-2</v>
      </c>
      <c r="K24" s="93">
        <v>44538999.999999993</v>
      </c>
      <c r="L24" s="107">
        <v>101.9987</v>
      </c>
      <c r="M24" s="93">
        <v>45429.191759999987</v>
      </c>
      <c r="N24" s="83"/>
      <c r="O24" s="94">
        <f t="shared" si="0"/>
        <v>0.18610129881906978</v>
      </c>
      <c r="P24" s="94">
        <f>M24/'סכום נכסי הקרן'!$C$42</f>
        <v>5.1738811187418153E-2</v>
      </c>
    </row>
    <row r="25" spans="2:16">
      <c r="B25" s="86" t="s">
        <v>1447</v>
      </c>
      <c r="C25" s="83" t="s">
        <v>1448</v>
      </c>
      <c r="D25" s="83" t="s">
        <v>271</v>
      </c>
      <c r="E25" s="83"/>
      <c r="F25" s="106">
        <v>42614</v>
      </c>
      <c r="G25" s="93">
        <v>9.740000000000002</v>
      </c>
      <c r="H25" s="96" t="s">
        <v>174</v>
      </c>
      <c r="I25" s="97">
        <v>4.8000000000000001E-2</v>
      </c>
      <c r="J25" s="97">
        <v>4.8500000000000008E-2</v>
      </c>
      <c r="K25" s="93">
        <v>36483999.999999993</v>
      </c>
      <c r="L25" s="107">
        <v>101.17659999999999</v>
      </c>
      <c r="M25" s="93">
        <v>36912.971159999986</v>
      </c>
      <c r="N25" s="83"/>
      <c r="O25" s="94">
        <f t="shared" si="0"/>
        <v>0.15121448588472233</v>
      </c>
      <c r="P25" s="94">
        <f>M25/'סכום נכסי הקרן'!$C$42</f>
        <v>4.2039780397225619E-2</v>
      </c>
    </row>
    <row r="26" spans="2:16">
      <c r="B26" s="86" t="s">
        <v>1449</v>
      </c>
      <c r="C26" s="83" t="s">
        <v>1450</v>
      </c>
      <c r="D26" s="83" t="s">
        <v>271</v>
      </c>
      <c r="E26" s="83"/>
      <c r="F26" s="106">
        <v>42644</v>
      </c>
      <c r="G26" s="93">
        <v>9.6</v>
      </c>
      <c r="H26" s="96" t="s">
        <v>174</v>
      </c>
      <c r="I26" s="97">
        <v>4.8000000000000001E-2</v>
      </c>
      <c r="J26" s="97">
        <v>4.8500000000000008E-2</v>
      </c>
      <c r="K26" s="93">
        <v>9907999.9999999981</v>
      </c>
      <c r="L26" s="107">
        <v>103.5081</v>
      </c>
      <c r="M26" s="93">
        <v>10255.528309999998</v>
      </c>
      <c r="N26" s="83"/>
      <c r="O26" s="94">
        <f t="shared" si="0"/>
        <v>4.2011910505685382E-2</v>
      </c>
      <c r="P26" s="94">
        <f>M26/'סכום נכסי הקרן'!$C$42</f>
        <v>1.1679909377685826E-2</v>
      </c>
    </row>
    <row r="27" spans="2:16">
      <c r="B27" s="86" t="s">
        <v>1451</v>
      </c>
      <c r="C27" s="83" t="s">
        <v>1452</v>
      </c>
      <c r="D27" s="83" t="s">
        <v>271</v>
      </c>
      <c r="E27" s="83"/>
      <c r="F27" s="106">
        <v>42675</v>
      </c>
      <c r="G27" s="93">
        <v>9.68</v>
      </c>
      <c r="H27" s="96" t="s">
        <v>174</v>
      </c>
      <c r="I27" s="97">
        <v>4.8000000000000001E-2</v>
      </c>
      <c r="J27" s="97">
        <v>4.8500000000000008E-2</v>
      </c>
      <c r="K27" s="93">
        <v>2394999.9999999995</v>
      </c>
      <c r="L27" s="107">
        <v>103.20310000000001</v>
      </c>
      <c r="M27" s="93">
        <v>2471.7154399999995</v>
      </c>
      <c r="N27" s="83"/>
      <c r="O27" s="94">
        <f t="shared" si="0"/>
        <v>1.0125415748650082E-2</v>
      </c>
      <c r="P27" s="94">
        <f>M27/'סכום נכסי הקרן'!$C$42</f>
        <v>2.8150097658525062E-3</v>
      </c>
    </row>
    <row r="28" spans="2:16">
      <c r="B28" s="86" t="s">
        <v>1453</v>
      </c>
      <c r="C28" s="83" t="s">
        <v>1454</v>
      </c>
      <c r="D28" s="83" t="s">
        <v>271</v>
      </c>
      <c r="E28" s="83"/>
      <c r="F28" s="106">
        <v>42705</v>
      </c>
      <c r="G28" s="93">
        <v>9.7600000000000016</v>
      </c>
      <c r="H28" s="96" t="s">
        <v>174</v>
      </c>
      <c r="I28" s="97">
        <v>4.8000000000000001E-2</v>
      </c>
      <c r="J28" s="97">
        <v>4.8499999999999995E-2</v>
      </c>
      <c r="K28" s="93">
        <v>6146999.9999999991</v>
      </c>
      <c r="L28" s="107">
        <v>102.58880000000001</v>
      </c>
      <c r="M28" s="93">
        <v>6306.1380699999982</v>
      </c>
      <c r="N28" s="83"/>
      <c r="O28" s="94">
        <f t="shared" si="0"/>
        <v>2.5833179942080967E-2</v>
      </c>
      <c r="P28" s="94">
        <f>M28/'סכום נכסי הקרן'!$C$42</f>
        <v>7.181991892992453E-3</v>
      </c>
    </row>
    <row r="29" spans="2:16">
      <c r="B29" s="86" t="s">
        <v>1455</v>
      </c>
      <c r="C29" s="83" t="s">
        <v>1456</v>
      </c>
      <c r="D29" s="83" t="s">
        <v>271</v>
      </c>
      <c r="E29" s="83"/>
      <c r="F29" s="106">
        <v>42736</v>
      </c>
      <c r="G29" s="93">
        <v>9.85</v>
      </c>
      <c r="H29" s="96" t="s">
        <v>174</v>
      </c>
      <c r="I29" s="97">
        <v>4.8000000000000001E-2</v>
      </c>
      <c r="J29" s="97">
        <v>4.8500000000000015E-2</v>
      </c>
      <c r="K29" s="93">
        <v>7911999.9999999991</v>
      </c>
      <c r="L29" s="107">
        <v>102.5973</v>
      </c>
      <c r="M29" s="93">
        <v>8117.5018999999984</v>
      </c>
      <c r="N29" s="83"/>
      <c r="O29" s="94">
        <f t="shared" si="0"/>
        <v>3.3253456384104221E-2</v>
      </c>
      <c r="P29" s="94">
        <f>M29/'סכום נכסי הקרן'!$C$42</f>
        <v>9.2449344099360693E-3</v>
      </c>
    </row>
    <row r="30" spans="2:16">
      <c r="B30" s="86" t="s">
        <v>1457</v>
      </c>
      <c r="C30" s="83" t="s">
        <v>1458</v>
      </c>
      <c r="D30" s="83" t="s">
        <v>271</v>
      </c>
      <c r="E30" s="83"/>
      <c r="F30" s="106">
        <v>42767</v>
      </c>
      <c r="G30" s="93">
        <v>9.93</v>
      </c>
      <c r="H30" s="96" t="s">
        <v>174</v>
      </c>
      <c r="I30" s="97">
        <v>4.8000000000000001E-2</v>
      </c>
      <c r="J30" s="97">
        <v>4.8500000000000008E-2</v>
      </c>
      <c r="K30" s="93">
        <v>4732999.9999999991</v>
      </c>
      <c r="L30" s="107">
        <v>102.1925</v>
      </c>
      <c r="M30" s="93">
        <v>4836.7710099999986</v>
      </c>
      <c r="N30" s="83"/>
      <c r="O30" s="94">
        <f t="shared" si="0"/>
        <v>1.9813897896461805E-2</v>
      </c>
      <c r="P30" s="94">
        <f>M30/'סכום נכסי הקרן'!$C$42</f>
        <v>5.508545768659473E-3</v>
      </c>
    </row>
    <row r="31" spans="2:16">
      <c r="B31" s="86" t="s">
        <v>1459</v>
      </c>
      <c r="C31" s="83" t="s">
        <v>1460</v>
      </c>
      <c r="D31" s="83" t="s">
        <v>271</v>
      </c>
      <c r="E31" s="83"/>
      <c r="F31" s="106">
        <v>42795</v>
      </c>
      <c r="G31" s="93">
        <v>10.019999999999998</v>
      </c>
      <c r="H31" s="96" t="s">
        <v>174</v>
      </c>
      <c r="I31" s="97">
        <v>4.8000000000000001E-2</v>
      </c>
      <c r="J31" s="97">
        <v>4.8499999999999995E-2</v>
      </c>
      <c r="K31" s="93">
        <v>6587999.9999999991</v>
      </c>
      <c r="L31" s="107">
        <v>101.9933</v>
      </c>
      <c r="M31" s="93">
        <v>6719.3174000000008</v>
      </c>
      <c r="N31" s="83"/>
      <c r="O31" s="94">
        <f t="shared" si="0"/>
        <v>2.7525774658808844E-2</v>
      </c>
      <c r="P31" s="94">
        <f>M31/'סכום נכסי הקרן'!$C$42</f>
        <v>7.6525573270937192E-3</v>
      </c>
    </row>
    <row r="32" spans="2:16">
      <c r="B32" s="86" t="s">
        <v>1461</v>
      </c>
      <c r="C32" s="83" t="s">
        <v>1462</v>
      </c>
      <c r="D32" s="83" t="s">
        <v>271</v>
      </c>
      <c r="E32" s="83"/>
      <c r="F32" s="106">
        <v>42826</v>
      </c>
      <c r="G32" s="93">
        <v>9.86</v>
      </c>
      <c r="H32" s="96" t="s">
        <v>174</v>
      </c>
      <c r="I32" s="97">
        <v>4.8000000000000001E-2</v>
      </c>
      <c r="J32" s="97">
        <v>4.8499999999999995E-2</v>
      </c>
      <c r="K32" s="93">
        <v>4450999.9999999991</v>
      </c>
      <c r="L32" s="107">
        <v>104.02930000000001</v>
      </c>
      <c r="M32" s="93">
        <v>4630.3441099999991</v>
      </c>
      <c r="N32" s="83"/>
      <c r="O32" s="94">
        <f t="shared" si="0"/>
        <v>1.8968267307123005E-2</v>
      </c>
      <c r="P32" s="94">
        <f>M32/'סכום נכסי הקרן'!$C$42</f>
        <v>5.2734484228927382E-3</v>
      </c>
    </row>
    <row r="33" spans="2:16">
      <c r="B33" s="86" t="s">
        <v>1463</v>
      </c>
      <c r="C33" s="83" t="s">
        <v>1464</v>
      </c>
      <c r="D33" s="83" t="s">
        <v>271</v>
      </c>
      <c r="E33" s="83"/>
      <c r="F33" s="106">
        <v>42856</v>
      </c>
      <c r="G33" s="93">
        <v>9.94</v>
      </c>
      <c r="H33" s="96" t="s">
        <v>174</v>
      </c>
      <c r="I33" s="97">
        <v>4.8000000000000001E-2</v>
      </c>
      <c r="J33" s="97">
        <v>4.8499999999999995E-2</v>
      </c>
      <c r="K33" s="93">
        <v>3926899.9999999995</v>
      </c>
      <c r="L33" s="107">
        <v>103.3043</v>
      </c>
      <c r="M33" s="93">
        <v>4056.6645399999998</v>
      </c>
      <c r="N33" s="83"/>
      <c r="O33" s="94">
        <f t="shared" si="0"/>
        <v>1.6618181185252597E-2</v>
      </c>
      <c r="P33" s="94">
        <f>M33/'סכום נכסי הקרן'!$C$42</f>
        <v>4.6200910153668681E-3</v>
      </c>
    </row>
    <row r="34" spans="2:16">
      <c r="B34" s="86" t="s">
        <v>1465</v>
      </c>
      <c r="C34" s="83" t="s">
        <v>1466</v>
      </c>
      <c r="D34" s="83" t="s">
        <v>271</v>
      </c>
      <c r="E34" s="83"/>
      <c r="F34" s="106">
        <v>42887</v>
      </c>
      <c r="G34" s="93">
        <v>10.030000000000001</v>
      </c>
      <c r="H34" s="96" t="s">
        <v>174</v>
      </c>
      <c r="I34" s="97">
        <v>4.8000000000000001E-2</v>
      </c>
      <c r="J34" s="97">
        <v>4.8500000000000008E-2</v>
      </c>
      <c r="K34" s="93">
        <v>5703999.9999999991</v>
      </c>
      <c r="L34" s="107">
        <v>102.69540000000001</v>
      </c>
      <c r="M34" s="93">
        <v>5857.7463099999986</v>
      </c>
      <c r="N34" s="83"/>
      <c r="O34" s="94">
        <f t="shared" si="0"/>
        <v>2.3996337029343031E-2</v>
      </c>
      <c r="P34" s="94">
        <f>M34/'סכום נכסי הקרן'!$C$42</f>
        <v>6.6713234062803287E-3</v>
      </c>
    </row>
    <row r="35" spans="2:16">
      <c r="B35" s="86" t="s">
        <v>1467</v>
      </c>
      <c r="C35" s="83" t="s">
        <v>1468</v>
      </c>
      <c r="D35" s="83" t="s">
        <v>271</v>
      </c>
      <c r="E35" s="83"/>
      <c r="F35" s="106">
        <v>42949</v>
      </c>
      <c r="G35" s="93">
        <v>10.199999999999998</v>
      </c>
      <c r="H35" s="96" t="s">
        <v>174</v>
      </c>
      <c r="I35" s="97">
        <v>4.8000000000000001E-2</v>
      </c>
      <c r="J35" s="97">
        <v>4.8499999999999995E-2</v>
      </c>
      <c r="K35" s="93">
        <v>9689999.9999999981</v>
      </c>
      <c r="L35" s="107">
        <v>102.1915</v>
      </c>
      <c r="M35" s="93">
        <v>9902.3551800000005</v>
      </c>
      <c r="N35" s="83"/>
      <c r="O35" s="94">
        <f t="shared" si="0"/>
        <v>4.0565131999296303E-2</v>
      </c>
      <c r="P35" s="94">
        <f>M35/'סכום נכסי הקרן'!$C$42</f>
        <v>1.1277684350525462E-2</v>
      </c>
    </row>
    <row r="36" spans="2:16">
      <c r="B36" s="86" t="s">
        <v>1469</v>
      </c>
      <c r="C36" s="83" t="s">
        <v>1470</v>
      </c>
      <c r="D36" s="83" t="s">
        <v>271</v>
      </c>
      <c r="E36" s="83"/>
      <c r="F36" s="106">
        <v>42979</v>
      </c>
      <c r="G36" s="93">
        <v>10.280000000000001</v>
      </c>
      <c r="H36" s="96" t="s">
        <v>174</v>
      </c>
      <c r="I36" s="97">
        <v>4.8000000000000001E-2</v>
      </c>
      <c r="J36" s="97">
        <v>4.8500000000000008E-2</v>
      </c>
      <c r="K36" s="93">
        <v>2684999.9999999995</v>
      </c>
      <c r="L36" s="107">
        <v>101.9037</v>
      </c>
      <c r="M36" s="93">
        <v>2736.1140299999993</v>
      </c>
      <c r="N36" s="83"/>
      <c r="O36" s="94">
        <f t="shared" si="0"/>
        <v>1.120852815058049E-2</v>
      </c>
      <c r="P36" s="94">
        <f>M36/'סכום נכסי הקרן'!$C$42</f>
        <v>3.1161304373031129E-3</v>
      </c>
    </row>
    <row r="37" spans="2:16">
      <c r="B37" s="86" t="s">
        <v>1471</v>
      </c>
      <c r="C37" s="83" t="s">
        <v>1472</v>
      </c>
      <c r="D37" s="83" t="s">
        <v>271</v>
      </c>
      <c r="E37" s="83"/>
      <c r="F37" s="106">
        <v>43009</v>
      </c>
      <c r="G37" s="93">
        <v>10.119999999999999</v>
      </c>
      <c r="H37" s="96" t="s">
        <v>174</v>
      </c>
      <c r="I37" s="97">
        <v>4.8000000000000001E-2</v>
      </c>
      <c r="J37" s="97">
        <v>4.8499999999999988E-2</v>
      </c>
      <c r="K37" s="93">
        <v>10799999.999999998</v>
      </c>
      <c r="L37" s="107">
        <v>103.62649999999999</v>
      </c>
      <c r="M37" s="93">
        <v>11191.657800000001</v>
      </c>
      <c r="N37" s="83"/>
      <c r="O37" s="94">
        <f t="shared" si="0"/>
        <v>4.5846777629718803E-2</v>
      </c>
      <c r="P37" s="94">
        <f>M37/'סכום נכסי הקרן'!$C$42</f>
        <v>1.2746057047359538E-2</v>
      </c>
    </row>
    <row r="38" spans="2:16">
      <c r="B38" s="86" t="s">
        <v>1473</v>
      </c>
      <c r="C38" s="83" t="s">
        <v>1474</v>
      </c>
      <c r="D38" s="83" t="s">
        <v>271</v>
      </c>
      <c r="E38" s="83"/>
      <c r="F38" s="106">
        <v>43040</v>
      </c>
      <c r="G38" s="93">
        <v>10.200000000000001</v>
      </c>
      <c r="H38" s="96" t="s">
        <v>174</v>
      </c>
      <c r="I38" s="97">
        <v>4.8000000000000001E-2</v>
      </c>
      <c r="J38" s="97">
        <v>4.8500000000000008E-2</v>
      </c>
      <c r="K38" s="93">
        <v>6718999.9999999991</v>
      </c>
      <c r="L38" s="107">
        <v>103.1148</v>
      </c>
      <c r="M38" s="93">
        <v>6928.2855299999983</v>
      </c>
      <c r="N38" s="83"/>
      <c r="O38" s="94">
        <f t="shared" si="0"/>
        <v>2.8381815431232034E-2</v>
      </c>
      <c r="P38" s="94">
        <f>M38/'סכום נכסי הקרן'!$C$42</f>
        <v>7.8905488520007814E-3</v>
      </c>
    </row>
    <row r="39" spans="2:16">
      <c r="B39" s="86" t="s">
        <v>1475</v>
      </c>
      <c r="C39" s="83" t="s">
        <v>1476</v>
      </c>
      <c r="D39" s="83" t="s">
        <v>271</v>
      </c>
      <c r="E39" s="83"/>
      <c r="F39" s="106">
        <v>43070</v>
      </c>
      <c r="G39" s="93">
        <v>10.290000000000001</v>
      </c>
      <c r="H39" s="96" t="s">
        <v>174</v>
      </c>
      <c r="I39" s="97">
        <v>4.8000000000000001E-2</v>
      </c>
      <c r="J39" s="97">
        <v>4.8500000000000008E-2</v>
      </c>
      <c r="K39" s="93">
        <v>5542999.9999999991</v>
      </c>
      <c r="L39" s="107">
        <v>102.40170000000001</v>
      </c>
      <c r="M39" s="93">
        <v>5676.1260199999988</v>
      </c>
      <c r="N39" s="83"/>
      <c r="O39" s="94">
        <f t="shared" si="0"/>
        <v>2.3252327053566696E-2</v>
      </c>
      <c r="P39" s="94">
        <f>M39/'סכום נכסי הקרן'!$C$42</f>
        <v>6.4644780381796366E-3</v>
      </c>
    </row>
    <row r="40" spans="2:16">
      <c r="B40" s="86" t="s">
        <v>1477</v>
      </c>
      <c r="C40" s="83" t="s">
        <v>1478</v>
      </c>
      <c r="D40" s="83" t="s">
        <v>271</v>
      </c>
      <c r="E40" s="83"/>
      <c r="F40" s="106">
        <v>43101</v>
      </c>
      <c r="G40" s="93">
        <v>10.370000000000001</v>
      </c>
      <c r="H40" s="96" t="s">
        <v>174</v>
      </c>
      <c r="I40" s="97">
        <v>4.8000000000000001E-2</v>
      </c>
      <c r="J40" s="97">
        <v>4.8500000000000008E-2</v>
      </c>
      <c r="K40" s="93">
        <v>5624999.9999999991</v>
      </c>
      <c r="L40" s="107">
        <v>102.30289999999999</v>
      </c>
      <c r="M40" s="93">
        <v>5754.536579999999</v>
      </c>
      <c r="N40" s="83"/>
      <c r="O40" s="94">
        <f t="shared" si="0"/>
        <v>2.3573536973703974E-2</v>
      </c>
      <c r="P40" s="94">
        <f>M40/'סכום נכסי הקרן'!$C$42</f>
        <v>6.5537789700644026E-3</v>
      </c>
    </row>
    <row r="41" spans="2:16">
      <c r="B41" s="86" t="s">
        <v>1479</v>
      </c>
      <c r="C41" s="83" t="s">
        <v>1480</v>
      </c>
      <c r="D41" s="83" t="s">
        <v>271</v>
      </c>
      <c r="E41" s="83"/>
      <c r="F41" s="106">
        <v>43132</v>
      </c>
      <c r="G41" s="93">
        <v>10.46</v>
      </c>
      <c r="H41" s="96" t="s">
        <v>174</v>
      </c>
      <c r="I41" s="97">
        <v>4.8000000000000001E-2</v>
      </c>
      <c r="J41" s="97">
        <v>4.8500000000000008E-2</v>
      </c>
      <c r="K41" s="93">
        <v>13593999.999999998</v>
      </c>
      <c r="L41" s="107">
        <v>101.7948</v>
      </c>
      <c r="M41" s="93">
        <v>13838.389969999997</v>
      </c>
      <c r="N41" s="83"/>
      <c r="O41" s="94">
        <f t="shared" si="0"/>
        <v>5.6689151781241995E-2</v>
      </c>
      <c r="P41" s="94">
        <f>M41/'סכום נכסי הקרן'!$C$42</f>
        <v>1.5760391458826413E-2</v>
      </c>
    </row>
    <row r="42" spans="2:16">
      <c r="B42" s="86" t="s">
        <v>1481</v>
      </c>
      <c r="C42" s="83" t="s">
        <v>1482</v>
      </c>
      <c r="D42" s="83" t="s">
        <v>271</v>
      </c>
      <c r="E42" s="83"/>
      <c r="F42" s="106">
        <v>43161</v>
      </c>
      <c r="G42" s="93">
        <v>10.54</v>
      </c>
      <c r="H42" s="96" t="s">
        <v>174</v>
      </c>
      <c r="I42" s="97">
        <v>4.8000000000000001E-2</v>
      </c>
      <c r="J42" s="97">
        <v>4.8500000000000008E-2</v>
      </c>
      <c r="K42" s="93">
        <v>4661999.9999999991</v>
      </c>
      <c r="L42" s="107">
        <v>101.8903</v>
      </c>
      <c r="M42" s="93">
        <v>4750.1241499999996</v>
      </c>
      <c r="N42" s="83"/>
      <c r="O42" s="94">
        <f t="shared" si="0"/>
        <v>1.9458947861916133E-2</v>
      </c>
      <c r="P42" s="94">
        <f>M42/'סכום נכסי הקרן'!$C$42</f>
        <v>5.4098646045039212E-3</v>
      </c>
    </row>
    <row r="43" spans="2:16">
      <c r="B43" s="86" t="s">
        <v>1483</v>
      </c>
      <c r="C43" s="83" t="s">
        <v>1484</v>
      </c>
      <c r="D43" s="83" t="s">
        <v>271</v>
      </c>
      <c r="E43" s="83"/>
      <c r="F43" s="106">
        <v>43221</v>
      </c>
      <c r="G43" s="93">
        <v>10.450000000000001</v>
      </c>
      <c r="H43" s="96" t="s">
        <v>174</v>
      </c>
      <c r="I43" s="97">
        <v>4.8000000000000001E-2</v>
      </c>
      <c r="J43" s="97">
        <v>4.8499999999999995E-2</v>
      </c>
      <c r="K43" s="93">
        <v>12162999.999999998</v>
      </c>
      <c r="L43" s="107">
        <v>103.1084</v>
      </c>
      <c r="M43" s="93">
        <v>12541.857429999998</v>
      </c>
      <c r="N43" s="83"/>
      <c r="O43" s="94">
        <f t="shared" si="0"/>
        <v>5.1377888685700021E-2</v>
      </c>
      <c r="P43" s="94">
        <f>M43/'סכום נכסי הקרן'!$C$42</f>
        <v>1.4283784684931133E-2</v>
      </c>
    </row>
    <row r="44" spans="2:16">
      <c r="B44" s="86" t="s">
        <v>1485</v>
      </c>
      <c r="C44" s="83" t="s">
        <v>1486</v>
      </c>
      <c r="D44" s="83" t="s">
        <v>271</v>
      </c>
      <c r="E44" s="83"/>
      <c r="F44" s="106">
        <v>43252</v>
      </c>
      <c r="G44" s="93">
        <v>10.540000000000001</v>
      </c>
      <c r="H44" s="96" t="s">
        <v>174</v>
      </c>
      <c r="I44" s="97">
        <v>4.8000000000000001E-2</v>
      </c>
      <c r="J44" s="97">
        <v>4.8500000000000008E-2</v>
      </c>
      <c r="K44" s="93">
        <v>4858999.9999999991</v>
      </c>
      <c r="L44" s="107">
        <v>102.3001</v>
      </c>
      <c r="M44" s="93">
        <v>4970.7613299999994</v>
      </c>
      <c r="N44" s="83"/>
      <c r="O44" s="94">
        <f t="shared" si="0"/>
        <v>2.0362791055576701E-2</v>
      </c>
      <c r="P44" s="94">
        <f>M44/'סכום נכסי הקרן'!$C$42</f>
        <v>5.6611458832299859E-3</v>
      </c>
    </row>
    <row r="45" spans="2:16">
      <c r="B45" s="86" t="s">
        <v>1487</v>
      </c>
      <c r="C45" s="83" t="s">
        <v>1488</v>
      </c>
      <c r="D45" s="83" t="s">
        <v>271</v>
      </c>
      <c r="E45" s="83"/>
      <c r="F45" s="106">
        <v>43282</v>
      </c>
      <c r="G45" s="93">
        <v>10.619999999999997</v>
      </c>
      <c r="H45" s="96" t="s">
        <v>174</v>
      </c>
      <c r="I45" s="97">
        <v>4.8000000000000001E-2</v>
      </c>
      <c r="J45" s="97">
        <v>4.8499999999999988E-2</v>
      </c>
      <c r="K45" s="93">
        <v>4466999.9999999991</v>
      </c>
      <c r="L45" s="107">
        <v>101.3931</v>
      </c>
      <c r="M45" s="93">
        <v>4529.2284400000008</v>
      </c>
      <c r="N45" s="83"/>
      <c r="O45" s="94">
        <f t="shared" si="0"/>
        <v>1.8554045596611987E-2</v>
      </c>
      <c r="P45" s="94">
        <f>M45/'סכום נכסי הקרן'!$C$42</f>
        <v>5.1582888887795738E-3</v>
      </c>
    </row>
    <row r="46" spans="2:16">
      <c r="B46" s="86" t="s">
        <v>1489</v>
      </c>
      <c r="C46" s="83" t="s">
        <v>1490</v>
      </c>
      <c r="D46" s="83" t="s">
        <v>271</v>
      </c>
      <c r="E46" s="83"/>
      <c r="F46" s="106">
        <v>43313</v>
      </c>
      <c r="G46" s="93">
        <v>10.709999999999997</v>
      </c>
      <c r="H46" s="96" t="s">
        <v>174</v>
      </c>
      <c r="I46" s="97">
        <v>4.8000000000000001E-2</v>
      </c>
      <c r="J46" s="97">
        <v>4.8499999999999995E-2</v>
      </c>
      <c r="K46" s="93">
        <v>8685999.9999999981</v>
      </c>
      <c r="L46" s="107">
        <v>100.8934</v>
      </c>
      <c r="M46" s="93">
        <v>8763.59735</v>
      </c>
      <c r="N46" s="83"/>
      <c r="O46" s="94">
        <f t="shared" si="0"/>
        <v>3.5900195138368417E-2</v>
      </c>
      <c r="P46" s="94">
        <f>M46/'סכום נכסי הקרן'!$C$42</f>
        <v>9.9807654736538548E-3</v>
      </c>
    </row>
    <row r="47" spans="2:16">
      <c r="B47" s="86" t="s">
        <v>1491</v>
      </c>
      <c r="C47" s="83" t="s">
        <v>1492</v>
      </c>
      <c r="D47" s="83" t="s">
        <v>271</v>
      </c>
      <c r="E47" s="83"/>
      <c r="F47" s="106">
        <v>43345</v>
      </c>
      <c r="G47" s="93">
        <v>10.79</v>
      </c>
      <c r="H47" s="96" t="s">
        <v>174</v>
      </c>
      <c r="I47" s="97">
        <v>4.8000000000000001E-2</v>
      </c>
      <c r="J47" s="97">
        <v>4.8499999999999995E-2</v>
      </c>
      <c r="K47" s="93">
        <v>8161999.9999999991</v>
      </c>
      <c r="L47" s="107">
        <v>100.4821</v>
      </c>
      <c r="M47" s="93">
        <v>8201.3492099999985</v>
      </c>
      <c r="N47" s="83"/>
      <c r="O47" s="94">
        <f t="shared" si="0"/>
        <v>3.3596938024189754E-2</v>
      </c>
      <c r="P47" s="94">
        <f>M47/'סכום נכסי הקרן'!$C$42</f>
        <v>9.34042719711972E-3</v>
      </c>
    </row>
    <row r="48" spans="2:16">
      <c r="B48" s="86" t="s">
        <v>1493</v>
      </c>
      <c r="C48" s="83" t="s">
        <v>1494</v>
      </c>
      <c r="D48" s="83" t="s">
        <v>271</v>
      </c>
      <c r="E48" s="83"/>
      <c r="F48" s="106">
        <v>40969</v>
      </c>
      <c r="G48" s="93">
        <v>7</v>
      </c>
      <c r="H48" s="96" t="s">
        <v>174</v>
      </c>
      <c r="I48" s="97">
        <v>4.8000000000000001E-2</v>
      </c>
      <c r="J48" s="97">
        <v>4.8599999999999983E-2</v>
      </c>
      <c r="K48" s="93">
        <v>656999.99999999988</v>
      </c>
      <c r="L48" s="107">
        <v>103.8616</v>
      </c>
      <c r="M48" s="93">
        <v>682.01592000000005</v>
      </c>
      <c r="N48" s="83"/>
      <c r="O48" s="94">
        <f t="shared" si="0"/>
        <v>2.7938874457158697E-3</v>
      </c>
      <c r="P48" s="94">
        <f>M48/'סכום נכסי הקרן'!$C$42</f>
        <v>7.7674049536498508E-4</v>
      </c>
    </row>
    <row r="52" spans="2:2">
      <c r="B52" s="98" t="s">
        <v>122</v>
      </c>
    </row>
    <row r="53" spans="2:2">
      <c r="B53" s="98" t="s">
        <v>248</v>
      </c>
    </row>
    <row r="54" spans="2:2">
      <c r="B54" s="98" t="s">
        <v>256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189</v>
      </c>
      <c r="C1" s="77" t="s" vm="1">
        <v>266</v>
      </c>
    </row>
    <row r="2" spans="2:65">
      <c r="B2" s="56" t="s">
        <v>188</v>
      </c>
      <c r="C2" s="77" t="s">
        <v>267</v>
      </c>
    </row>
    <row r="3" spans="2:65">
      <c r="B3" s="56" t="s">
        <v>190</v>
      </c>
      <c r="C3" s="77" t="s">
        <v>268</v>
      </c>
    </row>
    <row r="4" spans="2:65">
      <c r="B4" s="56" t="s">
        <v>191</v>
      </c>
      <c r="C4" s="77">
        <v>8802</v>
      </c>
    </row>
    <row r="6" spans="2:65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2:65" ht="26.25" customHeight="1">
      <c r="B7" s="213" t="s">
        <v>97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5"/>
    </row>
    <row r="8" spans="2:65" s="3" customFormat="1" ht="78.75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112</v>
      </c>
      <c r="J8" s="30" t="s">
        <v>18</v>
      </c>
      <c r="K8" s="30" t="s">
        <v>111</v>
      </c>
      <c r="L8" s="30" t="s">
        <v>17</v>
      </c>
      <c r="M8" s="70" t="s">
        <v>19</v>
      </c>
      <c r="N8" s="30" t="s">
        <v>250</v>
      </c>
      <c r="O8" s="30" t="s">
        <v>249</v>
      </c>
      <c r="P8" s="30" t="s">
        <v>120</v>
      </c>
      <c r="Q8" s="30" t="s">
        <v>63</v>
      </c>
      <c r="R8" s="30" t="s">
        <v>192</v>
      </c>
      <c r="S8" s="31" t="s">
        <v>194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20" t="s">
        <v>124</v>
      </c>
      <c r="S10" s="20" t="s">
        <v>195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7" workbookViewId="0">
      <selection activeCell="M30" sqref="M30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189</v>
      </c>
      <c r="C1" s="77" t="s" vm="1">
        <v>266</v>
      </c>
    </row>
    <row r="2" spans="2:81">
      <c r="B2" s="56" t="s">
        <v>188</v>
      </c>
      <c r="C2" s="77" t="s">
        <v>267</v>
      </c>
    </row>
    <row r="3" spans="2:81">
      <c r="B3" s="56" t="s">
        <v>190</v>
      </c>
      <c r="C3" s="77" t="s">
        <v>268</v>
      </c>
    </row>
    <row r="4" spans="2:81">
      <c r="B4" s="56" t="s">
        <v>191</v>
      </c>
      <c r="C4" s="77">
        <v>8802</v>
      </c>
    </row>
    <row r="6" spans="2:81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2:81" ht="26.25" customHeight="1">
      <c r="B7" s="213" t="s">
        <v>98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5"/>
    </row>
    <row r="8" spans="2:81" s="3" customFormat="1" ht="78.75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112</v>
      </c>
      <c r="J8" s="30" t="s">
        <v>18</v>
      </c>
      <c r="K8" s="30" t="s">
        <v>111</v>
      </c>
      <c r="L8" s="30" t="s">
        <v>17</v>
      </c>
      <c r="M8" s="70" t="s">
        <v>19</v>
      </c>
      <c r="N8" s="70" t="s">
        <v>250</v>
      </c>
      <c r="O8" s="30" t="s">
        <v>249</v>
      </c>
      <c r="P8" s="30" t="s">
        <v>120</v>
      </c>
      <c r="Q8" s="30" t="s">
        <v>63</v>
      </c>
      <c r="R8" s="30" t="s">
        <v>192</v>
      </c>
      <c r="S8" s="31" t="s">
        <v>194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20" t="s">
        <v>124</v>
      </c>
      <c r="S10" s="20" t="s">
        <v>195</v>
      </c>
      <c r="T10" s="5"/>
      <c r="BZ10" s="1"/>
    </row>
    <row r="11" spans="2:81" s="4" customFormat="1" ht="18" customHeight="1">
      <c r="B11" s="130" t="s">
        <v>56</v>
      </c>
      <c r="C11" s="81"/>
      <c r="D11" s="81"/>
      <c r="E11" s="81"/>
      <c r="F11" s="81"/>
      <c r="G11" s="81"/>
      <c r="H11" s="81"/>
      <c r="I11" s="81"/>
      <c r="J11" s="92">
        <v>7.1128630699332263</v>
      </c>
      <c r="K11" s="81"/>
      <c r="L11" s="81"/>
      <c r="M11" s="91">
        <v>2.0259459490616642E-2</v>
      </c>
      <c r="N11" s="90"/>
      <c r="O11" s="92"/>
      <c r="P11" s="90">
        <v>7422.6962999999987</v>
      </c>
      <c r="Q11" s="81"/>
      <c r="R11" s="91">
        <f>P11/$P$11</f>
        <v>1</v>
      </c>
      <c r="S11" s="91">
        <f>P11/'סכום נכסי הקרן'!$C$42</f>
        <v>8.4536278874631551E-3</v>
      </c>
      <c r="T11" s="5"/>
      <c r="BZ11" s="99"/>
      <c r="CC11" s="99"/>
    </row>
    <row r="12" spans="2:81" s="99" customFormat="1" ht="17.25" customHeight="1">
      <c r="B12" s="131" t="s">
        <v>244</v>
      </c>
      <c r="C12" s="81"/>
      <c r="D12" s="81"/>
      <c r="E12" s="81"/>
      <c r="F12" s="81"/>
      <c r="G12" s="81"/>
      <c r="H12" s="81"/>
      <c r="I12" s="81"/>
      <c r="J12" s="92">
        <v>7.1128630699332263</v>
      </c>
      <c r="K12" s="81"/>
      <c r="L12" s="81"/>
      <c r="M12" s="91">
        <v>2.0259459490616635E-2</v>
      </c>
      <c r="N12" s="90"/>
      <c r="O12" s="92"/>
      <c r="P12" s="90">
        <v>7422.6962999999996</v>
      </c>
      <c r="Q12" s="81"/>
      <c r="R12" s="91">
        <f t="shared" ref="R12:R19" si="0">P12/$P$11</f>
        <v>1.0000000000000002</v>
      </c>
      <c r="S12" s="91">
        <f>P12/'סכום נכסי הקרן'!$C$42</f>
        <v>8.4536278874631568E-3</v>
      </c>
    </row>
    <row r="13" spans="2:81">
      <c r="B13" s="108" t="s">
        <v>64</v>
      </c>
      <c r="C13" s="81"/>
      <c r="D13" s="81"/>
      <c r="E13" s="81"/>
      <c r="F13" s="81"/>
      <c r="G13" s="81"/>
      <c r="H13" s="81"/>
      <c r="I13" s="81"/>
      <c r="J13" s="92">
        <v>8.1121450640250981</v>
      </c>
      <c r="K13" s="81"/>
      <c r="L13" s="81"/>
      <c r="M13" s="91">
        <v>1.5595811146994853E-2</v>
      </c>
      <c r="N13" s="90"/>
      <c r="O13" s="92"/>
      <c r="P13" s="90">
        <v>4972.7748799999999</v>
      </c>
      <c r="Q13" s="81"/>
      <c r="R13" s="91">
        <f t="shared" si="0"/>
        <v>0.66994184848974636</v>
      </c>
      <c r="S13" s="91">
        <f>P13/'סכום נכסי הקרן'!$C$42</f>
        <v>5.6634390933715355E-3</v>
      </c>
    </row>
    <row r="14" spans="2:81">
      <c r="B14" s="109" t="s">
        <v>1495</v>
      </c>
      <c r="C14" s="83" t="s">
        <v>1496</v>
      </c>
      <c r="D14" s="96" t="s">
        <v>1497</v>
      </c>
      <c r="E14" s="83" t="s">
        <v>1498</v>
      </c>
      <c r="F14" s="96" t="s">
        <v>576</v>
      </c>
      <c r="G14" s="83" t="s">
        <v>331</v>
      </c>
      <c r="H14" s="83" t="s">
        <v>332</v>
      </c>
      <c r="I14" s="106">
        <v>42639</v>
      </c>
      <c r="J14" s="95">
        <v>8.51</v>
      </c>
      <c r="K14" s="96" t="s">
        <v>174</v>
      </c>
      <c r="L14" s="97">
        <v>4.9000000000000002E-2</v>
      </c>
      <c r="M14" s="94">
        <v>1.4099999999999996E-2</v>
      </c>
      <c r="N14" s="93">
        <v>295215.99999999994</v>
      </c>
      <c r="O14" s="95">
        <v>164.99</v>
      </c>
      <c r="P14" s="93">
        <v>487.07687999999996</v>
      </c>
      <c r="Q14" s="94">
        <v>1.503828750362035E-4</v>
      </c>
      <c r="R14" s="94">
        <f t="shared" si="0"/>
        <v>6.5619939212655118E-2</v>
      </c>
      <c r="S14" s="94">
        <f>P14/'סכום נכסי הקרן'!$C$42</f>
        <v>5.5472654810173833E-4</v>
      </c>
    </row>
    <row r="15" spans="2:81">
      <c r="B15" s="109" t="s">
        <v>1499</v>
      </c>
      <c r="C15" s="83" t="s">
        <v>1500</v>
      </c>
      <c r="D15" s="96" t="s">
        <v>1497</v>
      </c>
      <c r="E15" s="83" t="s">
        <v>1498</v>
      </c>
      <c r="F15" s="96" t="s">
        <v>576</v>
      </c>
      <c r="G15" s="83" t="s">
        <v>331</v>
      </c>
      <c r="H15" s="83" t="s">
        <v>332</v>
      </c>
      <c r="I15" s="106">
        <v>42639</v>
      </c>
      <c r="J15" s="95">
        <v>11.75</v>
      </c>
      <c r="K15" s="96" t="s">
        <v>174</v>
      </c>
      <c r="L15" s="97">
        <v>4.0999999999999995E-2</v>
      </c>
      <c r="M15" s="94">
        <v>2.4399999999999998E-2</v>
      </c>
      <c r="N15" s="93">
        <v>1876454.4599999997</v>
      </c>
      <c r="O15" s="95">
        <v>125.5</v>
      </c>
      <c r="P15" s="93">
        <v>2354.9504099999995</v>
      </c>
      <c r="Q15" s="94">
        <v>4.3062256139312244E-4</v>
      </c>
      <c r="R15" s="94">
        <f t="shared" si="0"/>
        <v>0.31726347338230715</v>
      </c>
      <c r="S15" s="94">
        <f>P15/'סכום נכסי הקרן'!$C$42</f>
        <v>2.6820273462580964E-3</v>
      </c>
    </row>
    <row r="16" spans="2:81">
      <c r="B16" s="109" t="s">
        <v>1501</v>
      </c>
      <c r="C16" s="83" t="s">
        <v>1502</v>
      </c>
      <c r="D16" s="96" t="s">
        <v>1497</v>
      </c>
      <c r="E16" s="83" t="s">
        <v>1503</v>
      </c>
      <c r="F16" s="96" t="s">
        <v>576</v>
      </c>
      <c r="G16" s="83" t="s">
        <v>331</v>
      </c>
      <c r="H16" s="83" t="s">
        <v>170</v>
      </c>
      <c r="I16" s="106">
        <v>42796</v>
      </c>
      <c r="J16" s="95">
        <v>8.1900000000000013</v>
      </c>
      <c r="K16" s="96" t="s">
        <v>174</v>
      </c>
      <c r="L16" s="97">
        <v>2.1400000000000002E-2</v>
      </c>
      <c r="M16" s="94">
        <v>1.38E-2</v>
      </c>
      <c r="N16" s="93">
        <v>397999.99999999994</v>
      </c>
      <c r="O16" s="95">
        <v>108.15</v>
      </c>
      <c r="P16" s="93">
        <v>430.4370199999999</v>
      </c>
      <c r="Q16" s="94">
        <v>1.532856273541668E-3</v>
      </c>
      <c r="R16" s="94">
        <f t="shared" si="0"/>
        <v>5.7989307739830333E-2</v>
      </c>
      <c r="S16" s="94">
        <f>P16/'סכום נכסי הקרן'!$C$42</f>
        <v>4.902200290841127E-4</v>
      </c>
    </row>
    <row r="17" spans="2:19">
      <c r="B17" s="109" t="s">
        <v>1504</v>
      </c>
      <c r="C17" s="83" t="s">
        <v>1505</v>
      </c>
      <c r="D17" s="96" t="s">
        <v>1497</v>
      </c>
      <c r="E17" s="83" t="s">
        <v>424</v>
      </c>
      <c r="F17" s="96" t="s">
        <v>425</v>
      </c>
      <c r="G17" s="83" t="s">
        <v>362</v>
      </c>
      <c r="H17" s="83" t="s">
        <v>332</v>
      </c>
      <c r="I17" s="106">
        <v>42768</v>
      </c>
      <c r="J17" s="95">
        <v>1.32</v>
      </c>
      <c r="K17" s="96" t="s">
        <v>174</v>
      </c>
      <c r="L17" s="97">
        <v>6.8499999999999991E-2</v>
      </c>
      <c r="M17" s="94">
        <v>5.1000000000000004E-3</v>
      </c>
      <c r="N17" s="93">
        <v>32799.999999999993</v>
      </c>
      <c r="O17" s="95">
        <v>123.53</v>
      </c>
      <c r="P17" s="93">
        <v>40.517829999999996</v>
      </c>
      <c r="Q17" s="94">
        <v>6.4943936354942358E-5</v>
      </c>
      <c r="R17" s="94">
        <f t="shared" si="0"/>
        <v>5.4586404134573047E-3</v>
      </c>
      <c r="S17" s="94">
        <f>P17/'סכום נכסי הקרן'!$C$42</f>
        <v>4.6145314826836075E-5</v>
      </c>
    </row>
    <row r="18" spans="2:19">
      <c r="B18" s="109" t="s">
        <v>1506</v>
      </c>
      <c r="C18" s="83" t="s">
        <v>1507</v>
      </c>
      <c r="D18" s="96" t="s">
        <v>1497</v>
      </c>
      <c r="E18" s="83" t="s">
        <v>424</v>
      </c>
      <c r="F18" s="96" t="s">
        <v>425</v>
      </c>
      <c r="G18" s="83" t="s">
        <v>386</v>
      </c>
      <c r="H18" s="83" t="s">
        <v>170</v>
      </c>
      <c r="I18" s="106">
        <v>42935</v>
      </c>
      <c r="J18" s="95">
        <v>2.8400000000000007</v>
      </c>
      <c r="K18" s="96" t="s">
        <v>174</v>
      </c>
      <c r="L18" s="97">
        <v>0.06</v>
      </c>
      <c r="M18" s="94">
        <v>4.2000000000000006E-3</v>
      </c>
      <c r="N18" s="93">
        <v>1206047.9999999998</v>
      </c>
      <c r="O18" s="95">
        <v>124.82</v>
      </c>
      <c r="P18" s="93">
        <v>1505.3890599999995</v>
      </c>
      <c r="Q18" s="94">
        <v>3.2589296628582717E-4</v>
      </c>
      <c r="R18" s="94">
        <f t="shared" si="0"/>
        <v>0.20280892537661815</v>
      </c>
      <c r="S18" s="94">
        <f>P18/'סכום נכסי הקרן'!$C$42</f>
        <v>1.7144711873902133E-3</v>
      </c>
    </row>
    <row r="19" spans="2:19">
      <c r="B19" s="109" t="s">
        <v>1508</v>
      </c>
      <c r="C19" s="83" t="s">
        <v>1509</v>
      </c>
      <c r="D19" s="96" t="s">
        <v>1497</v>
      </c>
      <c r="E19" s="83" t="s">
        <v>1510</v>
      </c>
      <c r="F19" s="96" t="s">
        <v>576</v>
      </c>
      <c r="G19" s="83" t="s">
        <v>386</v>
      </c>
      <c r="H19" s="83" t="s">
        <v>332</v>
      </c>
      <c r="I19" s="106">
        <v>42835</v>
      </c>
      <c r="J19" s="95">
        <v>4.3400000000000007</v>
      </c>
      <c r="K19" s="96" t="s">
        <v>174</v>
      </c>
      <c r="L19" s="97">
        <v>5.5999999999999994E-2</v>
      </c>
      <c r="M19" s="94">
        <v>4.8999999999999998E-3</v>
      </c>
      <c r="N19" s="93">
        <v>101842.67999999998</v>
      </c>
      <c r="O19" s="95">
        <v>151.61000000000001</v>
      </c>
      <c r="P19" s="93">
        <v>154.40367999999995</v>
      </c>
      <c r="Q19" s="94">
        <v>1.1946921954565317E-4</v>
      </c>
      <c r="R19" s="94">
        <f t="shared" si="0"/>
        <v>2.0801562364878106E-2</v>
      </c>
      <c r="S19" s="94">
        <f>P19/'סכום נכסי הקרן'!$C$42</f>
        <v>1.7584866771053759E-4</v>
      </c>
    </row>
    <row r="20" spans="2:19">
      <c r="B20" s="110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8" t="s">
        <v>65</v>
      </c>
      <c r="C21" s="81"/>
      <c r="D21" s="81"/>
      <c r="E21" s="81"/>
      <c r="F21" s="81"/>
      <c r="G21" s="81"/>
      <c r="H21" s="81"/>
      <c r="I21" s="81"/>
      <c r="J21" s="92">
        <v>5.4390760778705536</v>
      </c>
      <c r="K21" s="81"/>
      <c r="L21" s="81"/>
      <c r="M21" s="91">
        <v>2.6190909392125164E-2</v>
      </c>
      <c r="N21" s="90"/>
      <c r="O21" s="92"/>
      <c r="P21" s="90">
        <v>2048.9670499999997</v>
      </c>
      <c r="Q21" s="81"/>
      <c r="R21" s="91">
        <f t="shared" ref="R21:R25" si="1">P21/$P$11</f>
        <v>0.27604080339377485</v>
      </c>
      <c r="S21" s="91">
        <f>P21/'סכום נכסי הקרן'!$C$42</f>
        <v>2.3335462336473494E-3</v>
      </c>
    </row>
    <row r="22" spans="2:19">
      <c r="B22" s="109" t="s">
        <v>1511</v>
      </c>
      <c r="C22" s="83" t="s">
        <v>1512</v>
      </c>
      <c r="D22" s="96" t="s">
        <v>1497</v>
      </c>
      <c r="E22" s="83" t="s">
        <v>1503</v>
      </c>
      <c r="F22" s="96" t="s">
        <v>576</v>
      </c>
      <c r="G22" s="83" t="s">
        <v>331</v>
      </c>
      <c r="H22" s="83" t="s">
        <v>170</v>
      </c>
      <c r="I22" s="106">
        <v>42796</v>
      </c>
      <c r="J22" s="95">
        <v>7.5699999999999994</v>
      </c>
      <c r="K22" s="96" t="s">
        <v>174</v>
      </c>
      <c r="L22" s="97">
        <v>3.7400000000000003E-2</v>
      </c>
      <c r="M22" s="94">
        <v>3.0800000000000008E-2</v>
      </c>
      <c r="N22" s="93">
        <v>397999.99999999994</v>
      </c>
      <c r="O22" s="95">
        <v>105.32</v>
      </c>
      <c r="P22" s="93">
        <v>419.17359999999991</v>
      </c>
      <c r="Q22" s="94">
        <v>7.7272850824567317E-4</v>
      </c>
      <c r="R22" s="94">
        <f t="shared" si="1"/>
        <v>5.6471878015539982E-2</v>
      </c>
      <c r="S22" s="94">
        <f>P22/'סכום נכסי הקרן'!$C$42</f>
        <v>4.7739224284958629E-4</v>
      </c>
    </row>
    <row r="23" spans="2:19">
      <c r="B23" s="109" t="s">
        <v>1513</v>
      </c>
      <c r="C23" s="83" t="s">
        <v>1514</v>
      </c>
      <c r="D23" s="96" t="s">
        <v>1497</v>
      </c>
      <c r="E23" s="83" t="s">
        <v>1503</v>
      </c>
      <c r="F23" s="96" t="s">
        <v>576</v>
      </c>
      <c r="G23" s="83" t="s">
        <v>331</v>
      </c>
      <c r="H23" s="83" t="s">
        <v>170</v>
      </c>
      <c r="I23" s="106">
        <v>42796</v>
      </c>
      <c r="J23" s="95">
        <v>4.22</v>
      </c>
      <c r="K23" s="96" t="s">
        <v>174</v>
      </c>
      <c r="L23" s="97">
        <v>2.5000000000000001E-2</v>
      </c>
      <c r="M23" s="94">
        <v>1.9199999999999995E-2</v>
      </c>
      <c r="N23" s="93">
        <v>684972.99999999988</v>
      </c>
      <c r="O23" s="95">
        <v>102.58</v>
      </c>
      <c r="P23" s="93">
        <v>702.64531000000011</v>
      </c>
      <c r="Q23" s="94">
        <v>9.4440476715713288E-4</v>
      </c>
      <c r="R23" s="94">
        <f t="shared" si="1"/>
        <v>9.4661734981667009E-2</v>
      </c>
      <c r="S23" s="94">
        <f>P23/'סכום נכסי הקרן'!$C$42</f>
        <v>8.0023508271666668E-4</v>
      </c>
    </row>
    <row r="24" spans="2:19">
      <c r="B24" s="109" t="s">
        <v>1515</v>
      </c>
      <c r="C24" s="83" t="s">
        <v>1516</v>
      </c>
      <c r="D24" s="96" t="s">
        <v>1497</v>
      </c>
      <c r="E24" s="83" t="s">
        <v>1517</v>
      </c>
      <c r="F24" s="96" t="s">
        <v>376</v>
      </c>
      <c r="G24" s="83" t="s">
        <v>386</v>
      </c>
      <c r="H24" s="83" t="s">
        <v>170</v>
      </c>
      <c r="I24" s="106">
        <v>42598</v>
      </c>
      <c r="J24" s="95">
        <v>5.669999999999999</v>
      </c>
      <c r="K24" s="96" t="s">
        <v>174</v>
      </c>
      <c r="L24" s="97">
        <v>3.1E-2</v>
      </c>
      <c r="M24" s="94">
        <v>2.6300000000000004E-2</v>
      </c>
      <c r="N24" s="93">
        <v>450147.78999999992</v>
      </c>
      <c r="O24" s="95">
        <v>102.81</v>
      </c>
      <c r="P24" s="93">
        <v>462.79693999999995</v>
      </c>
      <c r="Q24" s="94">
        <v>1.2504105277777776E-3</v>
      </c>
      <c r="R24" s="94">
        <f t="shared" si="1"/>
        <v>6.2348898741822437E-2</v>
      </c>
      <c r="S24" s="94">
        <f>P24/'סכום נכסי הקרן'!$C$42</f>
        <v>5.2707438915648654E-4</v>
      </c>
    </row>
    <row r="25" spans="2:19">
      <c r="B25" s="109" t="s">
        <v>1518</v>
      </c>
      <c r="C25" s="83" t="s">
        <v>1519</v>
      </c>
      <c r="D25" s="96" t="s">
        <v>1497</v>
      </c>
      <c r="E25" s="83" t="s">
        <v>1520</v>
      </c>
      <c r="F25" s="96" t="s">
        <v>376</v>
      </c>
      <c r="G25" s="83" t="s">
        <v>526</v>
      </c>
      <c r="H25" s="83" t="s">
        <v>332</v>
      </c>
      <c r="I25" s="106">
        <v>43312</v>
      </c>
      <c r="J25" s="95">
        <v>5.129999999999999</v>
      </c>
      <c r="K25" s="96" t="s">
        <v>174</v>
      </c>
      <c r="L25" s="97">
        <v>3.5499999999999997E-2</v>
      </c>
      <c r="M25" s="94">
        <v>3.2499999999999994E-2</v>
      </c>
      <c r="N25" s="93">
        <v>453999.99999999994</v>
      </c>
      <c r="O25" s="95">
        <v>102.28</v>
      </c>
      <c r="P25" s="93">
        <v>464.35119999999995</v>
      </c>
      <c r="Q25" s="94">
        <v>1.4187499999999999E-3</v>
      </c>
      <c r="R25" s="94">
        <f t="shared" si="1"/>
        <v>6.2558291654745468E-2</v>
      </c>
      <c r="S25" s="94">
        <f>P25/'סכום נכסי הקרן'!$C$42</f>
        <v>5.2884451892460987E-4</v>
      </c>
    </row>
    <row r="26" spans="2:19">
      <c r="B26" s="110"/>
      <c r="C26" s="83"/>
      <c r="D26" s="83"/>
      <c r="E26" s="83"/>
      <c r="F26" s="83"/>
      <c r="G26" s="83"/>
      <c r="H26" s="83"/>
      <c r="I26" s="83"/>
      <c r="J26" s="95"/>
      <c r="K26" s="83"/>
      <c r="L26" s="83"/>
      <c r="M26" s="94"/>
      <c r="N26" s="93"/>
      <c r="O26" s="95"/>
      <c r="P26" s="83"/>
      <c r="Q26" s="83"/>
      <c r="R26" s="94"/>
      <c r="S26" s="83"/>
    </row>
    <row r="27" spans="2:19">
      <c r="B27" s="108" t="s">
        <v>51</v>
      </c>
      <c r="C27" s="81"/>
      <c r="D27" s="81"/>
      <c r="E27" s="81"/>
      <c r="F27" s="81"/>
      <c r="G27" s="81"/>
      <c r="H27" s="81"/>
      <c r="I27" s="81"/>
      <c r="J27" s="92">
        <v>3.2728500460039878</v>
      </c>
      <c r="K27" s="81"/>
      <c r="L27" s="81"/>
      <c r="M27" s="91">
        <v>4.7788596847067669E-2</v>
      </c>
      <c r="N27" s="90"/>
      <c r="O27" s="92"/>
      <c r="P27" s="90">
        <v>400.95436999999993</v>
      </c>
      <c r="Q27" s="81"/>
      <c r="R27" s="91">
        <f t="shared" ref="R27:R29" si="2">P27/$P$11</f>
        <v>5.401734811647891E-2</v>
      </c>
      <c r="S27" s="91">
        <f>P27/'סכום נכסי הקרן'!$C$42</f>
        <v>4.566425604442715E-4</v>
      </c>
    </row>
    <row r="28" spans="2:19">
      <c r="B28" s="109" t="s">
        <v>1521</v>
      </c>
      <c r="C28" s="83" t="s">
        <v>1522</v>
      </c>
      <c r="D28" s="96" t="s">
        <v>1497</v>
      </c>
      <c r="E28" s="83" t="s">
        <v>719</v>
      </c>
      <c r="F28" s="96" t="s">
        <v>200</v>
      </c>
      <c r="G28" s="83" t="s">
        <v>452</v>
      </c>
      <c r="H28" s="83" t="s">
        <v>332</v>
      </c>
      <c r="I28" s="106">
        <v>42954</v>
      </c>
      <c r="J28" s="95">
        <v>1.91</v>
      </c>
      <c r="K28" s="96" t="s">
        <v>173</v>
      </c>
      <c r="L28" s="97">
        <v>3.7000000000000005E-2</v>
      </c>
      <c r="M28" s="94">
        <v>4.0199999999999993E-2</v>
      </c>
      <c r="N28" s="93">
        <v>25042.999999999996</v>
      </c>
      <c r="O28" s="95">
        <v>99.61</v>
      </c>
      <c r="P28" s="93">
        <v>90.476710000000011</v>
      </c>
      <c r="Q28" s="94">
        <v>3.7264150943396219E-4</v>
      </c>
      <c r="R28" s="94">
        <f t="shared" si="2"/>
        <v>1.2189197340594418E-2</v>
      </c>
      <c r="S28" s="94">
        <f>P28/'סכום נכסי הקרן'!$C$42</f>
        <v>1.0304293856424071E-4</v>
      </c>
    </row>
    <row r="29" spans="2:19">
      <c r="B29" s="109" t="s">
        <v>1523</v>
      </c>
      <c r="C29" s="83" t="s">
        <v>1524</v>
      </c>
      <c r="D29" s="96" t="s">
        <v>1497</v>
      </c>
      <c r="E29" s="83" t="s">
        <v>719</v>
      </c>
      <c r="F29" s="96" t="s">
        <v>200</v>
      </c>
      <c r="G29" s="83" t="s">
        <v>452</v>
      </c>
      <c r="H29" s="83" t="s">
        <v>332</v>
      </c>
      <c r="I29" s="106">
        <v>42625</v>
      </c>
      <c r="J29" s="95">
        <v>3.6700000000000004</v>
      </c>
      <c r="K29" s="96" t="s">
        <v>173</v>
      </c>
      <c r="L29" s="97">
        <v>4.4500000000000005E-2</v>
      </c>
      <c r="M29" s="94">
        <v>5.000000000000001E-2</v>
      </c>
      <c r="N29" s="93">
        <v>86975.999999999985</v>
      </c>
      <c r="O29" s="95">
        <v>98.42</v>
      </c>
      <c r="P29" s="93">
        <v>310.4776599999999</v>
      </c>
      <c r="Q29" s="94">
        <v>6.3426782899805032E-4</v>
      </c>
      <c r="R29" s="94">
        <f t="shared" si="2"/>
        <v>4.182815077588449E-2</v>
      </c>
      <c r="S29" s="94">
        <f>P29/'סכום נכסי הקרן'!$C$42</f>
        <v>3.5359962188003078E-4</v>
      </c>
    </row>
    <row r="30" spans="2:19">
      <c r="B30" s="111"/>
      <c r="C30" s="112"/>
      <c r="D30" s="112"/>
      <c r="E30" s="112"/>
      <c r="F30" s="112"/>
      <c r="G30" s="112"/>
      <c r="H30" s="112"/>
      <c r="I30" s="112"/>
      <c r="J30" s="113"/>
      <c r="K30" s="112"/>
      <c r="L30" s="112"/>
      <c r="M30" s="114"/>
      <c r="N30" s="115"/>
      <c r="O30" s="113"/>
      <c r="P30" s="112"/>
      <c r="Q30" s="112"/>
      <c r="R30" s="114"/>
      <c r="S30" s="112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265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122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248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98" t="s">
        <v>256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2 B37:B129">
    <cfRule type="cellIs" dxfId="5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E12" sqref="E12:E2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189</v>
      </c>
      <c r="C1" s="77" t="s" vm="1">
        <v>266</v>
      </c>
    </row>
    <row r="2" spans="2:98">
      <c r="B2" s="56" t="s">
        <v>188</v>
      </c>
      <c r="C2" s="77" t="s">
        <v>267</v>
      </c>
    </row>
    <row r="3" spans="2:98">
      <c r="B3" s="56" t="s">
        <v>190</v>
      </c>
      <c r="C3" s="77" t="s">
        <v>268</v>
      </c>
    </row>
    <row r="4" spans="2:98">
      <c r="B4" s="56" t="s">
        <v>191</v>
      </c>
      <c r="C4" s="77">
        <v>8802</v>
      </c>
    </row>
    <row r="6" spans="2:98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5"/>
    </row>
    <row r="7" spans="2:98" ht="26.25" customHeight="1">
      <c r="B7" s="213" t="s">
        <v>99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</row>
    <row r="8" spans="2:98" s="3" customFormat="1" ht="63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111</v>
      </c>
      <c r="H8" s="30" t="s">
        <v>250</v>
      </c>
      <c r="I8" s="30" t="s">
        <v>249</v>
      </c>
      <c r="J8" s="30" t="s">
        <v>120</v>
      </c>
      <c r="K8" s="30" t="s">
        <v>63</v>
      </c>
      <c r="L8" s="30" t="s">
        <v>192</v>
      </c>
      <c r="M8" s="31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257</v>
      </c>
      <c r="I9" s="32"/>
      <c r="J9" s="32" t="s">
        <v>253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7" t="s">
        <v>32</v>
      </c>
      <c r="C11" s="123"/>
      <c r="D11" s="123"/>
      <c r="E11" s="123"/>
      <c r="F11" s="123"/>
      <c r="G11" s="123"/>
      <c r="H11" s="124"/>
      <c r="I11" s="124"/>
      <c r="J11" s="124">
        <v>4383.3425199999983</v>
      </c>
      <c r="K11" s="123"/>
      <c r="L11" s="125">
        <f>J11/$J$11</f>
        <v>1</v>
      </c>
      <c r="M11" s="125">
        <f>J11/'סכום נכסי הקרן'!$C$42</f>
        <v>4.9921410050651023E-3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CT11" s="99"/>
    </row>
    <row r="12" spans="2:98" s="99" customFormat="1">
      <c r="B12" s="122" t="s">
        <v>243</v>
      </c>
      <c r="C12" s="123"/>
      <c r="D12" s="123"/>
      <c r="E12" s="123"/>
      <c r="F12" s="123"/>
      <c r="G12" s="123"/>
      <c r="H12" s="124"/>
      <c r="I12" s="124"/>
      <c r="J12" s="124">
        <v>4383.3425199999983</v>
      </c>
      <c r="K12" s="123"/>
      <c r="L12" s="125">
        <f t="shared" ref="L12:L20" si="0">J12/$J$11</f>
        <v>1</v>
      </c>
      <c r="M12" s="125">
        <f>J12/'סכום נכסי הקרן'!$C$42</f>
        <v>4.9921410050651023E-3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4383.3425199999983</v>
      </c>
      <c r="K13" s="81"/>
      <c r="L13" s="91">
        <f t="shared" si="0"/>
        <v>1</v>
      </c>
      <c r="M13" s="91">
        <f>J13/'סכום נכסי הקרן'!$C$42</f>
        <v>4.9921410050651023E-3</v>
      </c>
    </row>
    <row r="14" spans="2:98">
      <c r="B14" s="86" t="s">
        <v>1525</v>
      </c>
      <c r="C14" s="83" t="s">
        <v>1526</v>
      </c>
      <c r="D14" s="96" t="s">
        <v>30</v>
      </c>
      <c r="E14" s="83"/>
      <c r="F14" s="96" t="s">
        <v>987</v>
      </c>
      <c r="G14" s="96" t="s">
        <v>173</v>
      </c>
      <c r="H14" s="93">
        <v>59525.51999999999</v>
      </c>
      <c r="I14" s="93">
        <v>105.38249999999999</v>
      </c>
      <c r="J14" s="93">
        <v>227.51981999999995</v>
      </c>
      <c r="K14" s="94">
        <v>1.3782667814125423E-3</v>
      </c>
      <c r="L14" s="94">
        <f t="shared" si="0"/>
        <v>5.1905553572847429E-2</v>
      </c>
      <c r="M14" s="94">
        <f>J14/'סכום נכסי הקרן'!$C$42</f>
        <v>2.5911984238161508E-4</v>
      </c>
    </row>
    <row r="15" spans="2:98">
      <c r="B15" s="86" t="s">
        <v>1527</v>
      </c>
      <c r="C15" s="83">
        <v>5771</v>
      </c>
      <c r="D15" s="96" t="s">
        <v>30</v>
      </c>
      <c r="E15" s="83"/>
      <c r="F15" s="96" t="s">
        <v>987</v>
      </c>
      <c r="G15" s="96" t="s">
        <v>175</v>
      </c>
      <c r="H15" s="93">
        <v>160764.66999999998</v>
      </c>
      <c r="I15" s="93">
        <v>104.2064</v>
      </c>
      <c r="J15" s="93">
        <v>706.22716000000003</v>
      </c>
      <c r="K15" s="94">
        <v>1.5468607670855116E-3</v>
      </c>
      <c r="L15" s="94">
        <f t="shared" si="0"/>
        <v>0.1611161246874224</v>
      </c>
      <c r="M15" s="94">
        <f>J15/'סכום נכסי הקרן'!$C$42</f>
        <v>8.0431441262926321E-4</v>
      </c>
    </row>
    <row r="16" spans="2:98">
      <c r="B16" s="86" t="s">
        <v>1528</v>
      </c>
      <c r="C16" s="83" t="s">
        <v>1529</v>
      </c>
      <c r="D16" s="96" t="s">
        <v>30</v>
      </c>
      <c r="E16" s="83"/>
      <c r="F16" s="96" t="s">
        <v>987</v>
      </c>
      <c r="G16" s="96" t="s">
        <v>173</v>
      </c>
      <c r="H16" s="93">
        <v>2156.5399999999995</v>
      </c>
      <c r="I16" s="93">
        <v>9497</v>
      </c>
      <c r="J16" s="93">
        <v>742.83400999999992</v>
      </c>
      <c r="K16" s="94">
        <v>2.5888836777375112E-3</v>
      </c>
      <c r="L16" s="94">
        <f t="shared" si="0"/>
        <v>0.16946747980808038</v>
      </c>
      <c r="M16" s="94">
        <f>J16/'סכום נכסי הקרן'!$C$42</f>
        <v>8.4600555497496034E-4</v>
      </c>
    </row>
    <row r="17" spans="2:13">
      <c r="B17" s="86" t="s">
        <v>1530</v>
      </c>
      <c r="C17" s="83" t="s">
        <v>1531</v>
      </c>
      <c r="D17" s="96" t="s">
        <v>30</v>
      </c>
      <c r="E17" s="83"/>
      <c r="F17" s="96" t="s">
        <v>987</v>
      </c>
      <c r="G17" s="96" t="s">
        <v>175</v>
      </c>
      <c r="H17" s="93">
        <v>337731.66999999993</v>
      </c>
      <c r="I17" s="93">
        <v>100</v>
      </c>
      <c r="J17" s="93">
        <v>1423.7416299999998</v>
      </c>
      <c r="K17" s="94">
        <v>6.0541923126790562E-3</v>
      </c>
      <c r="L17" s="94">
        <f t="shared" si="0"/>
        <v>0.32480729568904426</v>
      </c>
      <c r="M17" s="94">
        <f>J17/'סכום נכסי הקרן'!$C$42</f>
        <v>1.6214838195535832E-3</v>
      </c>
    </row>
    <row r="18" spans="2:13">
      <c r="B18" s="86" t="s">
        <v>1532</v>
      </c>
      <c r="C18" s="83">
        <v>5691</v>
      </c>
      <c r="D18" s="96" t="s">
        <v>30</v>
      </c>
      <c r="E18" s="83"/>
      <c r="F18" s="96" t="s">
        <v>987</v>
      </c>
      <c r="G18" s="96" t="s">
        <v>173</v>
      </c>
      <c r="H18" s="93">
        <v>105325.18999999999</v>
      </c>
      <c r="I18" s="93">
        <v>106.5224</v>
      </c>
      <c r="J18" s="93">
        <v>406.93096999999989</v>
      </c>
      <c r="K18" s="94">
        <v>1.1989768521798309E-3</v>
      </c>
      <c r="L18" s="94">
        <f t="shared" si="0"/>
        <v>9.2835768170815916E-2</v>
      </c>
      <c r="M18" s="94">
        <f>J18/'סכום נכסי הקרן'!$C$42</f>
        <v>4.6344924502224783E-4</v>
      </c>
    </row>
    <row r="19" spans="2:13">
      <c r="B19" s="86" t="s">
        <v>1533</v>
      </c>
      <c r="C19" s="83">
        <v>5356</v>
      </c>
      <c r="D19" s="96" t="s">
        <v>30</v>
      </c>
      <c r="E19" s="83"/>
      <c r="F19" s="96" t="s">
        <v>987</v>
      </c>
      <c r="G19" s="96" t="s">
        <v>173</v>
      </c>
      <c r="H19" s="93">
        <v>30164.999999999996</v>
      </c>
      <c r="I19" s="93">
        <v>277.02269999999999</v>
      </c>
      <c r="J19" s="93">
        <v>303.08625999999992</v>
      </c>
      <c r="K19" s="94">
        <v>1.2728947484884586E-3</v>
      </c>
      <c r="L19" s="94">
        <f t="shared" si="0"/>
        <v>6.9145009457303383E-2</v>
      </c>
      <c r="M19" s="94">
        <f>J19/'סכום נכסי הקרן'!$C$42</f>
        <v>3.4518163700741851E-4</v>
      </c>
    </row>
    <row r="20" spans="2:13">
      <c r="B20" s="86" t="s">
        <v>1534</v>
      </c>
      <c r="C20" s="83" t="s">
        <v>1535</v>
      </c>
      <c r="D20" s="96" t="s">
        <v>30</v>
      </c>
      <c r="E20" s="83"/>
      <c r="F20" s="96" t="s">
        <v>987</v>
      </c>
      <c r="G20" s="96" t="s">
        <v>173</v>
      </c>
      <c r="H20" s="93">
        <v>173884.26</v>
      </c>
      <c r="I20" s="93">
        <v>90.855000000000004</v>
      </c>
      <c r="J20" s="93">
        <v>573.00266999999997</v>
      </c>
      <c r="K20" s="94">
        <v>4.6989338886089726E-3</v>
      </c>
      <c r="L20" s="94">
        <f t="shared" si="0"/>
        <v>0.13072276861448651</v>
      </c>
      <c r="M20" s="94">
        <f>J20/'סכום נכסי הקרן'!$C$42</f>
        <v>6.5258649349601546E-4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122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256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T637"/>
  <sheetViews>
    <sheetView rightToLeft="1" topLeftCell="A19" workbookViewId="0">
      <selection activeCell="L1" sqref="L1:T1048576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8.710937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6" t="s">
        <v>189</v>
      </c>
      <c r="C1" s="77" t="s" vm="1">
        <v>266</v>
      </c>
    </row>
    <row r="2" spans="2:46">
      <c r="B2" s="56" t="s">
        <v>188</v>
      </c>
      <c r="C2" s="77" t="s">
        <v>267</v>
      </c>
    </row>
    <row r="3" spans="2:46">
      <c r="B3" s="56" t="s">
        <v>190</v>
      </c>
      <c r="C3" s="77" t="s">
        <v>268</v>
      </c>
    </row>
    <row r="4" spans="2:46">
      <c r="B4" s="56" t="s">
        <v>191</v>
      </c>
      <c r="C4" s="77">
        <v>8802</v>
      </c>
    </row>
    <row r="6" spans="2:46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5"/>
    </row>
    <row r="7" spans="2:46" ht="26.25" customHeight="1">
      <c r="B7" s="213" t="s">
        <v>106</v>
      </c>
      <c r="C7" s="214"/>
      <c r="D7" s="214"/>
      <c r="E7" s="214"/>
      <c r="F7" s="214"/>
      <c r="G7" s="214"/>
      <c r="H7" s="214"/>
      <c r="I7" s="214"/>
      <c r="J7" s="214"/>
      <c r="K7" s="215"/>
    </row>
    <row r="8" spans="2:46" s="3" customFormat="1" ht="78.75">
      <c r="B8" s="22" t="s">
        <v>126</v>
      </c>
      <c r="C8" s="30" t="s">
        <v>49</v>
      </c>
      <c r="D8" s="30" t="s">
        <v>111</v>
      </c>
      <c r="E8" s="30" t="s">
        <v>112</v>
      </c>
      <c r="F8" s="30" t="s">
        <v>250</v>
      </c>
      <c r="G8" s="30" t="s">
        <v>249</v>
      </c>
      <c r="H8" s="30" t="s">
        <v>120</v>
      </c>
      <c r="I8" s="30" t="s">
        <v>63</v>
      </c>
      <c r="J8" s="30" t="s">
        <v>192</v>
      </c>
      <c r="K8" s="31" t="s">
        <v>194</v>
      </c>
      <c r="AT8" s="1"/>
    </row>
    <row r="9" spans="2:46" s="3" customFormat="1" ht="21" customHeight="1">
      <c r="B9" s="15"/>
      <c r="C9" s="16"/>
      <c r="D9" s="16"/>
      <c r="E9" s="32" t="s">
        <v>22</v>
      </c>
      <c r="F9" s="32" t="s">
        <v>257</v>
      </c>
      <c r="G9" s="32"/>
      <c r="H9" s="32" t="s">
        <v>253</v>
      </c>
      <c r="I9" s="32" t="s">
        <v>20</v>
      </c>
      <c r="J9" s="32" t="s">
        <v>20</v>
      </c>
      <c r="K9" s="33" t="s">
        <v>20</v>
      </c>
      <c r="AT9" s="1"/>
    </row>
    <row r="10" spans="2:46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T10" s="1"/>
    </row>
    <row r="11" spans="2:46" s="4" customFormat="1" ht="18" customHeight="1">
      <c r="B11" s="78" t="s">
        <v>1536</v>
      </c>
      <c r="C11" s="79"/>
      <c r="D11" s="79"/>
      <c r="E11" s="79"/>
      <c r="F11" s="87"/>
      <c r="G11" s="89"/>
      <c r="H11" s="87">
        <v>10094.97754</v>
      </c>
      <c r="I11" s="79"/>
      <c r="J11" s="88">
        <f>H11/$H$11</f>
        <v>1</v>
      </c>
      <c r="K11" s="88">
        <f>H11/'סכום נכסי הקרן'!$C$42</f>
        <v>1.1497059856195143E-2</v>
      </c>
      <c r="L11" s="3"/>
      <c r="AT11" s="1"/>
    </row>
    <row r="12" spans="2:46" ht="21" customHeight="1">
      <c r="B12" s="80" t="s">
        <v>1537</v>
      </c>
      <c r="C12" s="81"/>
      <c r="D12" s="81"/>
      <c r="E12" s="81"/>
      <c r="F12" s="90"/>
      <c r="G12" s="92"/>
      <c r="H12" s="90">
        <v>72.805789999999973</v>
      </c>
      <c r="I12" s="81"/>
      <c r="J12" s="91">
        <f t="shared" ref="J12:J14" si="0">H12/$H$11</f>
        <v>7.2120804342076794E-3</v>
      </c>
      <c r="K12" s="91">
        <f>H12/'סכום נכסי הקרן'!$C$42</f>
        <v>8.2917720439779549E-5</v>
      </c>
      <c r="M12" s="1"/>
    </row>
    <row r="13" spans="2:46">
      <c r="B13" s="101" t="s">
        <v>242</v>
      </c>
      <c r="C13" s="81"/>
      <c r="D13" s="81"/>
      <c r="E13" s="81"/>
      <c r="F13" s="90"/>
      <c r="G13" s="92"/>
      <c r="H13" s="90">
        <v>72.805789999999973</v>
      </c>
      <c r="I13" s="81"/>
      <c r="J13" s="91">
        <f t="shared" si="0"/>
        <v>7.2120804342076794E-3</v>
      </c>
      <c r="K13" s="91">
        <f>H13/'סכום נכסי הקרן'!$C$42</f>
        <v>8.2917720439779549E-5</v>
      </c>
      <c r="M13" s="1"/>
    </row>
    <row r="14" spans="2:46">
      <c r="B14" s="86" t="s">
        <v>1538</v>
      </c>
      <c r="C14" s="83">
        <v>5310</v>
      </c>
      <c r="D14" s="96" t="s">
        <v>173</v>
      </c>
      <c r="E14" s="106">
        <v>43116</v>
      </c>
      <c r="F14" s="93">
        <v>20294.489999999998</v>
      </c>
      <c r="G14" s="95">
        <v>98.91</v>
      </c>
      <c r="H14" s="93">
        <v>72.805789999999973</v>
      </c>
      <c r="I14" s="94">
        <v>3.029907648720555E-4</v>
      </c>
      <c r="J14" s="94">
        <f t="shared" si="0"/>
        <v>7.2120804342076794E-3</v>
      </c>
      <c r="K14" s="94">
        <f>H14/'סכום נכסי הקרן'!$C$42</f>
        <v>8.2917720439779549E-5</v>
      </c>
      <c r="M14" s="1"/>
    </row>
    <row r="15" spans="2:46">
      <c r="B15" s="82"/>
      <c r="C15" s="83"/>
      <c r="D15" s="83"/>
      <c r="E15" s="83"/>
      <c r="F15" s="93"/>
      <c r="G15" s="95"/>
      <c r="H15" s="83"/>
      <c r="I15" s="83"/>
      <c r="J15" s="94"/>
      <c r="K15" s="83"/>
      <c r="M15" s="1"/>
    </row>
    <row r="16" spans="2:46">
      <c r="B16" s="80" t="s">
        <v>1539</v>
      </c>
      <c r="C16" s="81"/>
      <c r="D16" s="81"/>
      <c r="E16" s="81"/>
      <c r="F16" s="90"/>
      <c r="G16" s="92"/>
      <c r="H16" s="90">
        <v>10022.171749999996</v>
      </c>
      <c r="I16" s="81"/>
      <c r="J16" s="91">
        <f t="shared" ref="J16:J20" si="1">H16/$H$11</f>
        <v>0.99278791956579193</v>
      </c>
      <c r="K16" s="91">
        <f>H16/'סכום נכסי הקרן'!$C$42</f>
        <v>1.1414142135755359E-2</v>
      </c>
      <c r="M16" s="1"/>
    </row>
    <row r="17" spans="2:13">
      <c r="B17" s="101" t="s">
        <v>239</v>
      </c>
      <c r="C17" s="81"/>
      <c r="D17" s="81"/>
      <c r="E17" s="81"/>
      <c r="F17" s="90"/>
      <c r="G17" s="92"/>
      <c r="H17" s="90">
        <v>142.59952999999996</v>
      </c>
      <c r="I17" s="81"/>
      <c r="J17" s="91">
        <f t="shared" si="1"/>
        <v>1.4125789724144345E-2</v>
      </c>
      <c r="K17" s="91">
        <f>H17/'סכום נכסי הקרן'!$C$42</f>
        <v>1.624050499745138E-4</v>
      </c>
      <c r="M17" s="1"/>
    </row>
    <row r="18" spans="2:13">
      <c r="B18" s="86" t="s">
        <v>1540</v>
      </c>
      <c r="C18" s="83">
        <v>5295</v>
      </c>
      <c r="D18" s="96" t="s">
        <v>173</v>
      </c>
      <c r="E18" s="106">
        <v>43003</v>
      </c>
      <c r="F18" s="93">
        <v>17204.199999999997</v>
      </c>
      <c r="G18" s="95">
        <v>95.385800000000003</v>
      </c>
      <c r="H18" s="93">
        <v>59.520409999999991</v>
      </c>
      <c r="I18" s="94">
        <v>9.160332839142386E-5</v>
      </c>
      <c r="J18" s="94">
        <f t="shared" si="1"/>
        <v>5.8960418449826475E-3</v>
      </c>
      <c r="K18" s="94">
        <f>H18/'סכום נכסי הקרן'!$C$42</f>
        <v>6.7787146006396745E-5</v>
      </c>
      <c r="M18" s="1"/>
    </row>
    <row r="19" spans="2:13">
      <c r="B19" s="86" t="s">
        <v>1541</v>
      </c>
      <c r="C19" s="83">
        <v>5327</v>
      </c>
      <c r="D19" s="96" t="s">
        <v>173</v>
      </c>
      <c r="E19" s="106">
        <v>43348</v>
      </c>
      <c r="F19" s="93">
        <v>8493.65</v>
      </c>
      <c r="G19" s="95">
        <v>100</v>
      </c>
      <c r="H19" s="93">
        <v>30.806469999999994</v>
      </c>
      <c r="I19" s="94">
        <v>3.9782915293342042E-4</v>
      </c>
      <c r="J19" s="94">
        <f t="shared" si="1"/>
        <v>3.0516630550126013E-3</v>
      </c>
      <c r="K19" s="94">
        <f>H19/'סכום נכסי הקרן'!$C$42</f>
        <v>3.508515280441921E-5</v>
      </c>
      <c r="M19" s="1"/>
    </row>
    <row r="20" spans="2:13">
      <c r="B20" s="86" t="s">
        <v>1542</v>
      </c>
      <c r="C20" s="83">
        <v>5333</v>
      </c>
      <c r="D20" s="96" t="s">
        <v>173</v>
      </c>
      <c r="E20" s="106">
        <v>43340</v>
      </c>
      <c r="F20" s="93">
        <v>14412.089999999998</v>
      </c>
      <c r="G20" s="95">
        <v>100</v>
      </c>
      <c r="H20" s="93">
        <v>52.272649999999992</v>
      </c>
      <c r="I20" s="94">
        <v>1.8963278731176248E-3</v>
      </c>
      <c r="J20" s="94">
        <f t="shared" si="1"/>
        <v>5.1780848241490983E-3</v>
      </c>
      <c r="K20" s="94">
        <f>H20/'סכום נכסי הקרן'!$C$42</f>
        <v>5.9532751163697878E-5</v>
      </c>
      <c r="M20" s="1"/>
    </row>
    <row r="21" spans="2:13">
      <c r="B21" s="82"/>
      <c r="C21" s="83"/>
      <c r="D21" s="83"/>
      <c r="E21" s="83"/>
      <c r="F21" s="93"/>
      <c r="G21" s="95"/>
      <c r="H21" s="83"/>
      <c r="I21" s="83"/>
      <c r="J21" s="94"/>
      <c r="K21" s="83"/>
      <c r="M21" s="1"/>
    </row>
    <row r="22" spans="2:13" ht="16.5" customHeight="1">
      <c r="B22" s="101" t="s">
        <v>1543</v>
      </c>
      <c r="C22" s="83"/>
      <c r="D22" s="83"/>
      <c r="E22" s="83"/>
      <c r="F22" s="93"/>
      <c r="G22" s="95"/>
      <c r="H22" s="124">
        <v>4290.7344699999994</v>
      </c>
      <c r="I22" s="123"/>
      <c r="J22" s="125">
        <f t="shared" ref="J22:J23" si="2">H22/$H$11</f>
        <v>0.42503655436562759</v>
      </c>
      <c r="K22" s="125">
        <f>H22/'סכום נכסי הקרן'!$C$42</f>
        <v>4.8866707066125611E-3</v>
      </c>
      <c r="M22" s="1"/>
    </row>
    <row r="23" spans="2:13" ht="16.5" customHeight="1">
      <c r="B23" s="86" t="s">
        <v>1544</v>
      </c>
      <c r="C23" s="83">
        <v>6213</v>
      </c>
      <c r="D23" s="96" t="s">
        <v>173</v>
      </c>
      <c r="E23" s="106">
        <v>43272</v>
      </c>
      <c r="F23" s="93">
        <v>1162526.1200000001</v>
      </c>
      <c r="G23" s="95">
        <v>101.761</v>
      </c>
      <c r="H23" s="93">
        <v>4290.7344699999994</v>
      </c>
      <c r="I23" s="94">
        <v>1.3144424440155621E-4</v>
      </c>
      <c r="J23" s="94">
        <f t="shared" si="2"/>
        <v>0.42503655436562759</v>
      </c>
      <c r="K23" s="94">
        <f>H23/'סכום נכסי הקרן'!$C$42</f>
        <v>4.8866707066125611E-3</v>
      </c>
      <c r="M23" s="1"/>
    </row>
    <row r="24" spans="2:13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M24" s="1"/>
    </row>
    <row r="25" spans="2:13">
      <c r="B25" s="101" t="s">
        <v>241</v>
      </c>
      <c r="C25" s="81"/>
      <c r="D25" s="81"/>
      <c r="E25" s="81"/>
      <c r="F25" s="90"/>
      <c r="G25" s="92"/>
      <c r="H25" s="90">
        <v>54.243379999999988</v>
      </c>
      <c r="I25" s="81"/>
      <c r="J25" s="91">
        <f t="shared" ref="J25:J26" si="3">H25/$H$11</f>
        <v>5.3733036834473225E-3</v>
      </c>
      <c r="K25" s="91">
        <f>H25/'סכום נכסי הקרן'!$C$42</f>
        <v>6.1777194074107698E-5</v>
      </c>
      <c r="M25" s="1"/>
    </row>
    <row r="26" spans="2:13">
      <c r="B26" s="86" t="s">
        <v>1545</v>
      </c>
      <c r="C26" s="83">
        <v>5299</v>
      </c>
      <c r="D26" s="96" t="s">
        <v>173</v>
      </c>
      <c r="E26" s="106">
        <v>43002</v>
      </c>
      <c r="F26" s="93">
        <v>16130.279999999997</v>
      </c>
      <c r="G26" s="95">
        <v>92.7166</v>
      </c>
      <c r="H26" s="93">
        <v>54.243379999999988</v>
      </c>
      <c r="I26" s="94">
        <v>1.7653866666666665E-4</v>
      </c>
      <c r="J26" s="94">
        <f t="shared" si="3"/>
        <v>5.3733036834473225E-3</v>
      </c>
      <c r="K26" s="94">
        <f>H26/'סכום נכסי הקרן'!$C$42</f>
        <v>6.1777194074107698E-5</v>
      </c>
      <c r="M26" s="1"/>
    </row>
    <row r="27" spans="2:13">
      <c r="B27" s="82"/>
      <c r="C27" s="83"/>
      <c r="D27" s="83"/>
      <c r="E27" s="83"/>
      <c r="F27" s="93"/>
      <c r="G27" s="95"/>
      <c r="H27" s="83"/>
      <c r="I27" s="83"/>
      <c r="J27" s="94"/>
      <c r="K27" s="83"/>
      <c r="M27" s="1"/>
    </row>
    <row r="28" spans="2:13">
      <c r="B28" s="101" t="s">
        <v>242</v>
      </c>
      <c r="C28" s="81"/>
      <c r="D28" s="81"/>
      <c r="E28" s="81"/>
      <c r="F28" s="90"/>
      <c r="G28" s="92"/>
      <c r="H28" s="90">
        <v>5534.5943699999989</v>
      </c>
      <c r="I28" s="81"/>
      <c r="J28" s="91">
        <f t="shared" ref="J28:J46" si="4">H28/$H$11</f>
        <v>0.54825227179257285</v>
      </c>
      <c r="K28" s="91">
        <f>H28/'סכום נכסי הקרן'!$C$42</f>
        <v>6.3032891850941788E-3</v>
      </c>
      <c r="M28" s="1"/>
    </row>
    <row r="29" spans="2:13">
      <c r="B29" s="86" t="s">
        <v>1546</v>
      </c>
      <c r="C29" s="83">
        <v>5335</v>
      </c>
      <c r="D29" s="96" t="s">
        <v>173</v>
      </c>
      <c r="E29" s="106">
        <v>43355</v>
      </c>
      <c r="F29" s="93">
        <v>49803.51999999999</v>
      </c>
      <c r="G29" s="95">
        <v>100</v>
      </c>
      <c r="H29" s="93">
        <v>180.63736999999998</v>
      </c>
      <c r="I29" s="94">
        <v>1.6871110448180617E-4</v>
      </c>
      <c r="J29" s="94">
        <f t="shared" si="4"/>
        <v>1.7893786220350517E-2</v>
      </c>
      <c r="K29" s="94">
        <f>H29/'סכום נכסי הקרן'!$C$42</f>
        <v>2.0572593122932976E-4</v>
      </c>
      <c r="M29" s="1"/>
    </row>
    <row r="30" spans="2:13">
      <c r="B30" s="86" t="s">
        <v>1547</v>
      </c>
      <c r="C30" s="83">
        <v>5304</v>
      </c>
      <c r="D30" s="96" t="s">
        <v>175</v>
      </c>
      <c r="E30" s="106">
        <v>43080</v>
      </c>
      <c r="F30" s="93">
        <v>65627.14999999998</v>
      </c>
      <c r="G30" s="95">
        <v>101.3357</v>
      </c>
      <c r="H30" s="93">
        <v>280.35312999999996</v>
      </c>
      <c r="I30" s="94">
        <v>8.7502800000000005E-5</v>
      </c>
      <c r="J30" s="94">
        <f t="shared" si="4"/>
        <v>2.7771545690828747E-2</v>
      </c>
      <c r="K30" s="94">
        <f>H30/'סכום נכסי הקרן'!$C$42</f>
        <v>3.1929112310651638E-4</v>
      </c>
      <c r="M30" s="1"/>
    </row>
    <row r="31" spans="2:13">
      <c r="B31" s="86" t="s">
        <v>1548</v>
      </c>
      <c r="C31" s="83">
        <v>5238</v>
      </c>
      <c r="D31" s="96" t="s">
        <v>175</v>
      </c>
      <c r="E31" s="106">
        <v>43325</v>
      </c>
      <c r="F31" s="93">
        <v>43750.649999999994</v>
      </c>
      <c r="G31" s="95">
        <v>100</v>
      </c>
      <c r="H31" s="93">
        <v>184.43523999999996</v>
      </c>
      <c r="I31" s="94">
        <v>1.0168713120770521E-4</v>
      </c>
      <c r="J31" s="94">
        <f t="shared" si="4"/>
        <v>1.8270000034096161E-2</v>
      </c>
      <c r="K31" s="94">
        <f>H31/'סכום נכסי הקרן'!$C$42</f>
        <v>2.1005128396469084E-4</v>
      </c>
      <c r="M31" s="1"/>
    </row>
    <row r="32" spans="2:13">
      <c r="B32" s="86" t="s">
        <v>1549</v>
      </c>
      <c r="C32" s="83">
        <v>5291</v>
      </c>
      <c r="D32" s="96" t="s">
        <v>173</v>
      </c>
      <c r="E32" s="106">
        <v>42908</v>
      </c>
      <c r="F32" s="93">
        <v>60011.12999999999</v>
      </c>
      <c r="G32" s="95">
        <v>103.0008</v>
      </c>
      <c r="H32" s="93">
        <v>224.19193999999996</v>
      </c>
      <c r="I32" s="94">
        <v>1.0562613126173061E-4</v>
      </c>
      <c r="J32" s="94">
        <f t="shared" si="4"/>
        <v>2.2208265358854871E-2</v>
      </c>
      <c r="K32" s="94">
        <f>H32/'סכום נכסי הקרן'!$C$42</f>
        <v>2.5532975613301953E-4</v>
      </c>
      <c r="M32" s="1"/>
    </row>
    <row r="33" spans="2:13">
      <c r="B33" s="86" t="s">
        <v>1550</v>
      </c>
      <c r="C33" s="83">
        <v>5237</v>
      </c>
      <c r="D33" s="96" t="s">
        <v>173</v>
      </c>
      <c r="E33" s="106">
        <v>43273</v>
      </c>
      <c r="F33" s="93">
        <v>146738.85999999996</v>
      </c>
      <c r="G33" s="95">
        <v>99.680700000000002</v>
      </c>
      <c r="H33" s="93">
        <v>530.5224599999998</v>
      </c>
      <c r="I33" s="94">
        <v>5.2147499999999998E-4</v>
      </c>
      <c r="J33" s="94">
        <f t="shared" si="4"/>
        <v>5.2553109494090047E-2</v>
      </c>
      <c r="K33" s="94">
        <f>H33/'סכום נכסי הקרן'!$C$42</f>
        <v>6.0420624548273053E-4</v>
      </c>
      <c r="M33" s="1"/>
    </row>
    <row r="34" spans="2:13">
      <c r="B34" s="86" t="s">
        <v>1551</v>
      </c>
      <c r="C34" s="83">
        <v>5315</v>
      </c>
      <c r="D34" s="96" t="s">
        <v>181</v>
      </c>
      <c r="E34" s="106">
        <v>43129</v>
      </c>
      <c r="F34" s="93">
        <v>381296.8299999999</v>
      </c>
      <c r="G34" s="95">
        <v>100</v>
      </c>
      <c r="H34" s="93">
        <v>215.54709999999997</v>
      </c>
      <c r="I34" s="94">
        <v>3.1396297531485198E-4</v>
      </c>
      <c r="J34" s="94">
        <f t="shared" si="4"/>
        <v>2.1351914766122398E-2</v>
      </c>
      <c r="K34" s="94">
        <f>H34/'סכום נכסי הקרן'!$C$42</f>
        <v>2.4548424211048614E-4</v>
      </c>
      <c r="M34" s="1"/>
    </row>
    <row r="35" spans="2:13">
      <c r="B35" s="86" t="s">
        <v>1552</v>
      </c>
      <c r="C35" s="83">
        <v>5294</v>
      </c>
      <c r="D35" s="96" t="s">
        <v>176</v>
      </c>
      <c r="E35" s="106">
        <v>43002</v>
      </c>
      <c r="F35" s="93">
        <v>179409.29999999996</v>
      </c>
      <c r="G35" s="95">
        <v>101.9879</v>
      </c>
      <c r="H35" s="93">
        <v>867.03068999999982</v>
      </c>
      <c r="I35" s="94">
        <v>5.5202857430192674E-4</v>
      </c>
      <c r="J35" s="94">
        <f t="shared" si="4"/>
        <v>8.5887332246605455E-2</v>
      </c>
      <c r="K35" s="94">
        <f>H35/'סכום נכסי הקרן'!$C$42</f>
        <v>9.8745179972814208E-4</v>
      </c>
      <c r="M35" s="1"/>
    </row>
    <row r="36" spans="2:13">
      <c r="B36" s="86" t="s">
        <v>1553</v>
      </c>
      <c r="C36" s="83">
        <v>5290</v>
      </c>
      <c r="D36" s="96" t="s">
        <v>173</v>
      </c>
      <c r="E36" s="106">
        <v>42779</v>
      </c>
      <c r="F36" s="93">
        <v>54274.509999999987</v>
      </c>
      <c r="G36" s="95">
        <v>86.234300000000005</v>
      </c>
      <c r="H36" s="93">
        <v>169.75534999999999</v>
      </c>
      <c r="I36" s="94">
        <v>3.9336968645142284E-5</v>
      </c>
      <c r="J36" s="94">
        <f t="shared" si="4"/>
        <v>1.6815822455014597E-2</v>
      </c>
      <c r="K36" s="94">
        <f>H36/'סכום נכסי הקרן'!$C$42</f>
        <v>1.9333251729645315E-4</v>
      </c>
      <c r="M36" s="1"/>
    </row>
    <row r="37" spans="2:13">
      <c r="B37" s="86" t="s">
        <v>1554</v>
      </c>
      <c r="C37" s="83">
        <v>5239</v>
      </c>
      <c r="D37" s="96" t="s">
        <v>173</v>
      </c>
      <c r="E37" s="106">
        <v>43223</v>
      </c>
      <c r="F37" s="93">
        <v>717.74999999999989</v>
      </c>
      <c r="G37" s="95">
        <v>61.851900000000001</v>
      </c>
      <c r="H37" s="93">
        <v>1.6101699999999997</v>
      </c>
      <c r="I37" s="94">
        <v>2.5759166666666669E-6</v>
      </c>
      <c r="J37" s="94">
        <f t="shared" si="4"/>
        <v>1.5950208840187271E-4</v>
      </c>
      <c r="K37" s="94">
        <f>H37/'סכום נכסי הקרן'!$C$42</f>
        <v>1.8338050575444598E-6</v>
      </c>
      <c r="M37" s="1"/>
    </row>
    <row r="38" spans="2:13">
      <c r="B38" s="86" t="s">
        <v>1555</v>
      </c>
      <c r="C38" s="83">
        <v>5297</v>
      </c>
      <c r="D38" s="96" t="s">
        <v>173</v>
      </c>
      <c r="E38" s="106">
        <v>42916</v>
      </c>
      <c r="F38" s="93">
        <v>88622.539999999979</v>
      </c>
      <c r="G38" s="95">
        <v>107.24979999999999</v>
      </c>
      <c r="H38" s="93">
        <v>344.73728000000006</v>
      </c>
      <c r="I38" s="94">
        <v>7.1536920770986272E-5</v>
      </c>
      <c r="J38" s="94">
        <f t="shared" si="4"/>
        <v>3.4149385536919187E-2</v>
      </c>
      <c r="K38" s="94">
        <f>H38/'סכום נכסי הקרן'!$C$42</f>
        <v>3.9261752957024464E-4</v>
      </c>
    </row>
    <row r="39" spans="2:13">
      <c r="B39" s="86" t="s">
        <v>1556</v>
      </c>
      <c r="C39" s="83">
        <v>5313</v>
      </c>
      <c r="D39" s="96" t="s">
        <v>173</v>
      </c>
      <c r="E39" s="106">
        <v>43098</v>
      </c>
      <c r="F39" s="93">
        <v>3723.7299999999996</v>
      </c>
      <c r="G39" s="95">
        <v>87.629499999999993</v>
      </c>
      <c r="H39" s="93">
        <v>11.835229999999997</v>
      </c>
      <c r="I39" s="94">
        <v>1.8546609088774221E-5</v>
      </c>
      <c r="J39" s="94">
        <f t="shared" si="4"/>
        <v>1.1723879476803667E-3</v>
      </c>
      <c r="K39" s="94">
        <f>H39/'סכום נכסי הקרן'!$C$42</f>
        <v>1.3479014409162956E-5</v>
      </c>
    </row>
    <row r="40" spans="2:13">
      <c r="B40" s="86" t="s">
        <v>1557</v>
      </c>
      <c r="C40" s="83">
        <v>5326</v>
      </c>
      <c r="D40" s="96" t="s">
        <v>176</v>
      </c>
      <c r="E40" s="106">
        <v>43234</v>
      </c>
      <c r="F40" s="93">
        <v>85686.279999999984</v>
      </c>
      <c r="G40" s="95">
        <v>99.184100000000001</v>
      </c>
      <c r="H40" s="93">
        <v>402.71165999999994</v>
      </c>
      <c r="I40" s="94">
        <v>4.394168158633441E-4</v>
      </c>
      <c r="J40" s="94">
        <f t="shared" si="4"/>
        <v>3.9892278948052015E-2</v>
      </c>
      <c r="K40" s="94">
        <f>H40/'סכום נכסי הקרן'!$C$42</f>
        <v>4.5864391886578745E-4</v>
      </c>
    </row>
    <row r="41" spans="2:13">
      <c r="B41" s="86" t="s">
        <v>1558</v>
      </c>
      <c r="C41" s="83">
        <v>5336</v>
      </c>
      <c r="D41" s="96" t="s">
        <v>175</v>
      </c>
      <c r="E41" s="106">
        <v>43363</v>
      </c>
      <c r="F41" s="93">
        <v>297.30999999999995</v>
      </c>
      <c r="G41" s="95">
        <v>100</v>
      </c>
      <c r="H41" s="93">
        <v>1.2533399999999997</v>
      </c>
      <c r="I41" s="94">
        <v>4.2994413483481404E-5</v>
      </c>
      <c r="J41" s="94">
        <f t="shared" si="4"/>
        <v>1.2415480817404569E-4</v>
      </c>
      <c r="K41" s="94">
        <f>H41/'סכום נכסי הקרן'!$C$42</f>
        <v>1.4274152610114293E-6</v>
      </c>
    </row>
    <row r="42" spans="2:13">
      <c r="B42" s="86" t="s">
        <v>1559</v>
      </c>
      <c r="C42" s="83">
        <v>5309</v>
      </c>
      <c r="D42" s="96" t="s">
        <v>173</v>
      </c>
      <c r="E42" s="106">
        <v>43125</v>
      </c>
      <c r="F42" s="93">
        <v>84473.139999999985</v>
      </c>
      <c r="G42" s="95">
        <v>96.777799999999999</v>
      </c>
      <c r="H42" s="93">
        <v>296.51178000000004</v>
      </c>
      <c r="I42" s="94">
        <v>5.208918577171859E-4</v>
      </c>
      <c r="J42" s="94">
        <f t="shared" si="4"/>
        <v>2.937220799403582E-2</v>
      </c>
      <c r="K42" s="94">
        <f>H42/'סכום נכסי הקרן'!$C$42</f>
        <v>3.376940334160433E-4</v>
      </c>
    </row>
    <row r="43" spans="2:13">
      <c r="B43" s="86" t="s">
        <v>1560</v>
      </c>
      <c r="C43" s="83">
        <v>5321</v>
      </c>
      <c r="D43" s="96" t="s">
        <v>173</v>
      </c>
      <c r="E43" s="106">
        <v>43201</v>
      </c>
      <c r="F43" s="93">
        <v>8763.2699999999986</v>
      </c>
      <c r="G43" s="95">
        <v>95.793400000000005</v>
      </c>
      <c r="H43" s="93">
        <v>30.447319999999998</v>
      </c>
      <c r="I43" s="94">
        <v>8.024971153846153E-6</v>
      </c>
      <c r="J43" s="94">
        <f t="shared" si="4"/>
        <v>3.0160859575325016E-3</v>
      </c>
      <c r="K43" s="94">
        <f>H43/'סכום נכסי הקרן'!$C$42</f>
        <v>3.4676120785180812E-5</v>
      </c>
    </row>
    <row r="44" spans="2:13">
      <c r="B44" s="86" t="s">
        <v>1561</v>
      </c>
      <c r="C44" s="83">
        <v>5303</v>
      </c>
      <c r="D44" s="96" t="s">
        <v>175</v>
      </c>
      <c r="E44" s="106">
        <v>43034</v>
      </c>
      <c r="F44" s="93">
        <v>171345.71999999997</v>
      </c>
      <c r="G44" s="95">
        <v>104.0836</v>
      </c>
      <c r="H44" s="93">
        <v>751.82186999999988</v>
      </c>
      <c r="I44" s="94">
        <v>5.0579653179190747E-4</v>
      </c>
      <c r="J44" s="94">
        <f t="shared" si="4"/>
        <v>7.4474843259532394E-2</v>
      </c>
      <c r="K44" s="94">
        <f>H44/'סכום נכסי הקרן'!$C$42</f>
        <v>8.5624173073559529E-4</v>
      </c>
    </row>
    <row r="45" spans="2:13">
      <c r="B45" s="86" t="s">
        <v>1562</v>
      </c>
      <c r="C45" s="83">
        <v>5298</v>
      </c>
      <c r="D45" s="96" t="s">
        <v>173</v>
      </c>
      <c r="E45" s="106">
        <v>43188</v>
      </c>
      <c r="F45" s="93">
        <v>35.939999999999991</v>
      </c>
      <c r="G45" s="95">
        <v>100</v>
      </c>
      <c r="H45" s="93">
        <v>0.13034999999999999</v>
      </c>
      <c r="I45" s="94">
        <v>1.0136665659766242E-3</v>
      </c>
      <c r="J45" s="94">
        <f t="shared" si="4"/>
        <v>1.2912361566284375E-5</v>
      </c>
      <c r="K45" s="94">
        <f>H45/'סכום נכסי הקרן'!$C$42</f>
        <v>1.4845419381240513E-7</v>
      </c>
    </row>
    <row r="46" spans="2:13">
      <c r="B46" s="86" t="s">
        <v>1563</v>
      </c>
      <c r="C46" s="83">
        <v>5316</v>
      </c>
      <c r="D46" s="96" t="s">
        <v>173</v>
      </c>
      <c r="E46" s="106">
        <v>43175</v>
      </c>
      <c r="F46" s="93">
        <v>285648.06999999995</v>
      </c>
      <c r="G46" s="95">
        <v>100.4842</v>
      </c>
      <c r="H46" s="93">
        <v>1041.0620899999999</v>
      </c>
      <c r="I46" s="94">
        <v>1.0700351851851851E-4</v>
      </c>
      <c r="J46" s="94">
        <f t="shared" si="4"/>
        <v>0.10312673662471565</v>
      </c>
      <c r="K46" s="94">
        <f>H46/'סכום נכסי הקרן'!$C$42</f>
        <v>1.1856542637484276E-3</v>
      </c>
    </row>
    <row r="47" spans="2:13">
      <c r="C47" s="1"/>
      <c r="I47" s="129"/>
    </row>
    <row r="48" spans="2:13">
      <c r="C48" s="1"/>
      <c r="I48" s="129"/>
    </row>
    <row r="49" spans="2:9">
      <c r="C49" s="1"/>
      <c r="I49" s="129"/>
    </row>
    <row r="50" spans="2:9">
      <c r="B50" s="98" t="s">
        <v>122</v>
      </c>
      <c r="C50" s="1"/>
      <c r="I50" s="129"/>
    </row>
    <row r="51" spans="2:9">
      <c r="B51" s="98" t="s">
        <v>248</v>
      </c>
      <c r="C51" s="1"/>
      <c r="I51" s="129"/>
    </row>
    <row r="52" spans="2:9">
      <c r="B52" s="98" t="s">
        <v>256</v>
      </c>
      <c r="C52" s="1"/>
      <c r="I52" s="129"/>
    </row>
    <row r="53" spans="2:9">
      <c r="C53" s="1"/>
      <c r="I53" s="129"/>
    </row>
    <row r="54" spans="2:9">
      <c r="C54" s="1"/>
      <c r="I54" s="129"/>
    </row>
    <row r="55" spans="2:9">
      <c r="C55" s="1"/>
      <c r="I55" s="129"/>
    </row>
    <row r="56" spans="2:9">
      <c r="C56" s="1"/>
      <c r="I56" s="129"/>
    </row>
    <row r="57" spans="2:9">
      <c r="C57" s="1"/>
      <c r="I57" s="129"/>
    </row>
    <row r="58" spans="2:9">
      <c r="C58" s="1"/>
      <c r="I58" s="129"/>
    </row>
    <row r="59" spans="2:9">
      <c r="C59" s="1"/>
      <c r="I59" s="129"/>
    </row>
    <row r="60" spans="2:9">
      <c r="C60" s="1"/>
      <c r="I60" s="129"/>
    </row>
    <row r="61" spans="2:9">
      <c r="C61" s="1"/>
      <c r="I61" s="129"/>
    </row>
    <row r="62" spans="2:9">
      <c r="C62" s="1"/>
      <c r="I62" s="129"/>
    </row>
    <row r="63" spans="2:9">
      <c r="C63" s="1"/>
      <c r="I63" s="129"/>
    </row>
    <row r="64" spans="2:9">
      <c r="C64" s="1"/>
      <c r="I64" s="129"/>
    </row>
    <row r="65" spans="3:9">
      <c r="C65" s="1"/>
      <c r="I65" s="129"/>
    </row>
    <row r="66" spans="3:9">
      <c r="C66" s="1"/>
      <c r="I66" s="129"/>
    </row>
    <row r="67" spans="3:9">
      <c r="C67" s="1"/>
      <c r="I67" s="129"/>
    </row>
    <row r="68" spans="3:9">
      <c r="C68" s="1"/>
      <c r="I68" s="129"/>
    </row>
    <row r="69" spans="3:9">
      <c r="C69" s="1"/>
      <c r="I69" s="129"/>
    </row>
    <row r="70" spans="3:9">
      <c r="C70" s="1"/>
      <c r="I70" s="129"/>
    </row>
    <row r="71" spans="3:9">
      <c r="C71" s="1"/>
      <c r="I71" s="129"/>
    </row>
    <row r="72" spans="3:9">
      <c r="C72" s="1"/>
      <c r="I72" s="129"/>
    </row>
    <row r="73" spans="3:9">
      <c r="C73" s="1"/>
      <c r="I73" s="129"/>
    </row>
    <row r="74" spans="3:9">
      <c r="C74" s="1"/>
      <c r="I74" s="129"/>
    </row>
    <row r="75" spans="3:9">
      <c r="C75" s="1"/>
      <c r="I75" s="129"/>
    </row>
    <row r="76" spans="3:9">
      <c r="C76" s="1"/>
      <c r="I76" s="129"/>
    </row>
    <row r="77" spans="3:9">
      <c r="C77" s="1"/>
      <c r="I77" s="129"/>
    </row>
    <row r="78" spans="3:9">
      <c r="C78" s="1"/>
      <c r="I78" s="129"/>
    </row>
    <row r="79" spans="3:9">
      <c r="C79" s="1"/>
      <c r="I79" s="129"/>
    </row>
    <row r="80" spans="3:9">
      <c r="C80" s="1"/>
      <c r="I80" s="129"/>
    </row>
    <row r="81" spans="3:9">
      <c r="C81" s="1"/>
      <c r="I81" s="129"/>
    </row>
    <row r="82" spans="3:9">
      <c r="C82" s="1"/>
      <c r="I82" s="129"/>
    </row>
    <row r="83" spans="3:9">
      <c r="C83" s="1"/>
      <c r="I83" s="129"/>
    </row>
    <row r="84" spans="3:9">
      <c r="C84" s="1"/>
      <c r="I84" s="129"/>
    </row>
    <row r="85" spans="3:9">
      <c r="C85" s="1"/>
      <c r="I85" s="129"/>
    </row>
    <row r="86" spans="3:9">
      <c r="C86" s="1"/>
      <c r="I86" s="129"/>
    </row>
    <row r="87" spans="3:9">
      <c r="C87" s="1"/>
      <c r="I87" s="129"/>
    </row>
    <row r="88" spans="3:9">
      <c r="C88" s="1"/>
      <c r="I88" s="129"/>
    </row>
    <row r="89" spans="3:9">
      <c r="C89" s="1"/>
      <c r="I89" s="129"/>
    </row>
    <row r="90" spans="3:9">
      <c r="C90" s="1"/>
    </row>
    <row r="91" spans="3:9">
      <c r="C91" s="1"/>
    </row>
    <row r="92" spans="3:9">
      <c r="C92" s="1"/>
    </row>
    <row r="93" spans="3:9">
      <c r="C93" s="1"/>
    </row>
    <row r="94" spans="3:9">
      <c r="C94" s="1"/>
    </row>
    <row r="95" spans="3:9">
      <c r="C95" s="1"/>
    </row>
    <row r="96" spans="3:9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Y39:XFD41 D39:W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189</v>
      </c>
      <c r="C1" s="77" t="s" vm="1">
        <v>266</v>
      </c>
    </row>
    <row r="2" spans="2:59">
      <c r="B2" s="56" t="s">
        <v>188</v>
      </c>
      <c r="C2" s="77" t="s">
        <v>267</v>
      </c>
    </row>
    <row r="3" spans="2:59">
      <c r="B3" s="56" t="s">
        <v>190</v>
      </c>
      <c r="C3" s="77" t="s">
        <v>268</v>
      </c>
    </row>
    <row r="4" spans="2:59">
      <c r="B4" s="56" t="s">
        <v>191</v>
      </c>
      <c r="C4" s="77">
        <v>8802</v>
      </c>
    </row>
    <row r="6" spans="2:59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</row>
    <row r="7" spans="2:59" ht="26.25" customHeight="1">
      <c r="B7" s="213" t="s">
        <v>107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</row>
    <row r="8" spans="2:59" s="3" customFormat="1" ht="78.75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63</v>
      </c>
      <c r="K8" s="30" t="s">
        <v>192</v>
      </c>
      <c r="L8" s="31" t="s">
        <v>194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52</v>
      </c>
      <c r="C11" s="123"/>
      <c r="D11" s="123"/>
      <c r="E11" s="123"/>
      <c r="F11" s="123"/>
      <c r="G11" s="124"/>
      <c r="H11" s="128"/>
      <c r="I11" s="124">
        <v>2.6649000000000003</v>
      </c>
      <c r="J11" s="123"/>
      <c r="K11" s="125">
        <f>I11/$I$11</f>
        <v>1</v>
      </c>
      <c r="L11" s="125">
        <f>I11/'סכום נכסי הקרן'!$C$42</f>
        <v>3.0350255549726008E-6</v>
      </c>
      <c r="M11" s="99"/>
      <c r="N11" s="99"/>
      <c r="O11" s="99"/>
      <c r="P11" s="99"/>
      <c r="BG11" s="99"/>
    </row>
    <row r="12" spans="2:59" s="99" customFormat="1" ht="21" customHeight="1">
      <c r="B12" s="122" t="s">
        <v>245</v>
      </c>
      <c r="C12" s="123"/>
      <c r="D12" s="123"/>
      <c r="E12" s="123"/>
      <c r="F12" s="123"/>
      <c r="G12" s="124"/>
      <c r="H12" s="128"/>
      <c r="I12" s="124">
        <v>2.6649000000000003</v>
      </c>
      <c r="J12" s="123"/>
      <c r="K12" s="125">
        <f t="shared" ref="K12:K13" si="0">I12/$I$11</f>
        <v>1</v>
      </c>
      <c r="L12" s="125">
        <f>I12/'סכום נכסי הקרן'!$C$42</f>
        <v>3.0350255549726008E-6</v>
      </c>
    </row>
    <row r="13" spans="2:59">
      <c r="B13" s="82" t="s">
        <v>1564</v>
      </c>
      <c r="C13" s="83" t="s">
        <v>1565</v>
      </c>
      <c r="D13" s="96" t="s">
        <v>877</v>
      </c>
      <c r="E13" s="96" t="s">
        <v>173</v>
      </c>
      <c r="F13" s="106">
        <v>42731</v>
      </c>
      <c r="G13" s="93">
        <v>520.99999999999989</v>
      </c>
      <c r="H13" s="95">
        <v>141.02590000000001</v>
      </c>
      <c r="I13" s="93">
        <v>2.6649000000000003</v>
      </c>
      <c r="J13" s="94">
        <v>2.5722577313378006E-5</v>
      </c>
      <c r="K13" s="94">
        <f t="shared" si="0"/>
        <v>1</v>
      </c>
      <c r="L13" s="94">
        <f>I13/'סכום נכסי הקרן'!$C$42</f>
        <v>3.0350255549726008E-6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6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6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6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93</v>
      </c>
      <c r="C6" s="13" t="s">
        <v>49</v>
      </c>
      <c r="E6" s="13" t="s">
        <v>127</v>
      </c>
      <c r="I6" s="13" t="s">
        <v>15</v>
      </c>
      <c r="J6" s="13" t="s">
        <v>70</v>
      </c>
      <c r="M6" s="13" t="s">
        <v>111</v>
      </c>
      <c r="Q6" s="13" t="s">
        <v>17</v>
      </c>
      <c r="R6" s="13" t="s">
        <v>19</v>
      </c>
      <c r="U6" s="13" t="s">
        <v>66</v>
      </c>
      <c r="W6" s="14" t="s">
        <v>62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96</v>
      </c>
      <c r="C8" s="30" t="s">
        <v>49</v>
      </c>
      <c r="D8" s="30" t="s">
        <v>129</v>
      </c>
      <c r="I8" s="30" t="s">
        <v>15</v>
      </c>
      <c r="J8" s="30" t="s">
        <v>70</v>
      </c>
      <c r="K8" s="30" t="s">
        <v>112</v>
      </c>
      <c r="L8" s="30" t="s">
        <v>18</v>
      </c>
      <c r="M8" s="30" t="s">
        <v>111</v>
      </c>
      <c r="Q8" s="30" t="s">
        <v>17</v>
      </c>
      <c r="R8" s="30" t="s">
        <v>19</v>
      </c>
      <c r="S8" s="30" t="s">
        <v>0</v>
      </c>
      <c r="T8" s="30" t="s">
        <v>115</v>
      </c>
      <c r="U8" s="30" t="s">
        <v>66</v>
      </c>
      <c r="V8" s="30" t="s">
        <v>63</v>
      </c>
      <c r="W8" s="31" t="s">
        <v>121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129</v>
      </c>
      <c r="E9" s="41" t="s">
        <v>127</v>
      </c>
      <c r="G9" s="13" t="s">
        <v>69</v>
      </c>
      <c r="I9" s="13" t="s">
        <v>15</v>
      </c>
      <c r="J9" s="13" t="s">
        <v>70</v>
      </c>
      <c r="K9" s="13" t="s">
        <v>112</v>
      </c>
      <c r="L9" s="13" t="s">
        <v>18</v>
      </c>
      <c r="M9" s="13" t="s">
        <v>111</v>
      </c>
      <c r="Q9" s="13" t="s">
        <v>17</v>
      </c>
      <c r="R9" s="13" t="s">
        <v>19</v>
      </c>
      <c r="S9" s="13" t="s">
        <v>0</v>
      </c>
      <c r="T9" s="13" t="s">
        <v>115</v>
      </c>
      <c r="U9" s="13" t="s">
        <v>66</v>
      </c>
      <c r="V9" s="13" t="s">
        <v>63</v>
      </c>
      <c r="W9" s="38" t="s">
        <v>121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129</v>
      </c>
      <c r="E10" s="41" t="s">
        <v>127</v>
      </c>
      <c r="G10" s="30" t="s">
        <v>69</v>
      </c>
      <c r="I10" s="30" t="s">
        <v>15</v>
      </c>
      <c r="J10" s="30" t="s">
        <v>70</v>
      </c>
      <c r="K10" s="30" t="s">
        <v>112</v>
      </c>
      <c r="L10" s="30" t="s">
        <v>18</v>
      </c>
      <c r="M10" s="30" t="s">
        <v>111</v>
      </c>
      <c r="Q10" s="30" t="s">
        <v>17</v>
      </c>
      <c r="R10" s="30" t="s">
        <v>19</v>
      </c>
      <c r="S10" s="30" t="s">
        <v>0</v>
      </c>
      <c r="T10" s="30" t="s">
        <v>115</v>
      </c>
      <c r="U10" s="30" t="s">
        <v>66</v>
      </c>
      <c r="V10" s="13" t="s">
        <v>63</v>
      </c>
      <c r="W10" s="31" t="s">
        <v>121</v>
      </c>
    </row>
    <row r="11" spans="2:25" ht="31.5">
      <c r="B11" s="48" t="str">
        <f>מניות!B7</f>
        <v>4. מניות</v>
      </c>
      <c r="C11" s="30" t="s">
        <v>49</v>
      </c>
      <c r="D11" s="13" t="s">
        <v>129</v>
      </c>
      <c r="E11" s="41" t="s">
        <v>127</v>
      </c>
      <c r="H11" s="30" t="s">
        <v>111</v>
      </c>
      <c r="S11" s="30" t="s">
        <v>0</v>
      </c>
      <c r="T11" s="13" t="s">
        <v>115</v>
      </c>
      <c r="U11" s="13" t="s">
        <v>66</v>
      </c>
      <c r="V11" s="13" t="s">
        <v>63</v>
      </c>
      <c r="W11" s="14" t="s">
        <v>121</v>
      </c>
    </row>
    <row r="12" spans="2:25" ht="31.5">
      <c r="B12" s="48" t="str">
        <f>'תעודות סל'!B7:N7</f>
        <v>5. תעודות סל</v>
      </c>
      <c r="C12" s="30" t="s">
        <v>49</v>
      </c>
      <c r="D12" s="13" t="s">
        <v>129</v>
      </c>
      <c r="E12" s="41" t="s">
        <v>127</v>
      </c>
      <c r="H12" s="30" t="s">
        <v>111</v>
      </c>
      <c r="S12" s="30" t="s">
        <v>0</v>
      </c>
      <c r="T12" s="30" t="s">
        <v>115</v>
      </c>
      <c r="U12" s="30" t="s">
        <v>66</v>
      </c>
      <c r="V12" s="30" t="s">
        <v>63</v>
      </c>
      <c r="W12" s="31" t="s">
        <v>121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129</v>
      </c>
      <c r="G13" s="30" t="s">
        <v>69</v>
      </c>
      <c r="H13" s="30" t="s">
        <v>111</v>
      </c>
      <c r="S13" s="30" t="s">
        <v>0</v>
      </c>
      <c r="T13" s="30" t="s">
        <v>115</v>
      </c>
      <c r="U13" s="30" t="s">
        <v>66</v>
      </c>
      <c r="V13" s="30" t="s">
        <v>63</v>
      </c>
      <c r="W13" s="31" t="s">
        <v>121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129</v>
      </c>
      <c r="G14" s="30" t="s">
        <v>69</v>
      </c>
      <c r="H14" s="30" t="s">
        <v>111</v>
      </c>
      <c r="S14" s="30" t="s">
        <v>0</v>
      </c>
      <c r="T14" s="30" t="s">
        <v>115</v>
      </c>
      <c r="U14" s="30" t="s">
        <v>66</v>
      </c>
      <c r="V14" s="30" t="s">
        <v>63</v>
      </c>
      <c r="W14" s="31" t="s">
        <v>121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129</v>
      </c>
      <c r="G15" s="30" t="s">
        <v>69</v>
      </c>
      <c r="H15" s="30" t="s">
        <v>111</v>
      </c>
      <c r="S15" s="30" t="s">
        <v>0</v>
      </c>
      <c r="T15" s="30" t="s">
        <v>115</v>
      </c>
      <c r="U15" s="30" t="s">
        <v>66</v>
      </c>
      <c r="V15" s="30" t="s">
        <v>63</v>
      </c>
      <c r="W15" s="31" t="s">
        <v>121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129</v>
      </c>
      <c r="G16" s="30" t="s">
        <v>69</v>
      </c>
      <c r="H16" s="30" t="s">
        <v>111</v>
      </c>
      <c r="S16" s="30" t="s">
        <v>0</v>
      </c>
      <c r="T16" s="31" t="s">
        <v>115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55</v>
      </c>
      <c r="I17" s="30" t="s">
        <v>15</v>
      </c>
      <c r="J17" s="30" t="s">
        <v>70</v>
      </c>
      <c r="K17" s="30" t="s">
        <v>112</v>
      </c>
      <c r="L17" s="30" t="s">
        <v>18</v>
      </c>
      <c r="M17" s="30" t="s">
        <v>111</v>
      </c>
      <c r="Q17" s="30" t="s">
        <v>17</v>
      </c>
      <c r="R17" s="30" t="s">
        <v>19</v>
      </c>
      <c r="S17" s="30" t="s">
        <v>0</v>
      </c>
      <c r="T17" s="30" t="s">
        <v>115</v>
      </c>
      <c r="U17" s="30" t="s">
        <v>66</v>
      </c>
      <c r="V17" s="30" t="s">
        <v>63</v>
      </c>
      <c r="W17" s="31" t="s">
        <v>121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70</v>
      </c>
      <c r="K19" s="30" t="s">
        <v>112</v>
      </c>
      <c r="L19" s="30" t="s">
        <v>18</v>
      </c>
      <c r="M19" s="30" t="s">
        <v>111</v>
      </c>
      <c r="Q19" s="30" t="s">
        <v>17</v>
      </c>
      <c r="R19" s="30" t="s">
        <v>19</v>
      </c>
      <c r="S19" s="30" t="s">
        <v>0</v>
      </c>
      <c r="T19" s="30" t="s">
        <v>115</v>
      </c>
      <c r="U19" s="30" t="s">
        <v>120</v>
      </c>
      <c r="V19" s="30" t="s">
        <v>63</v>
      </c>
      <c r="W19" s="31" t="s">
        <v>121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128</v>
      </c>
      <c r="E20" s="41" t="s">
        <v>127</v>
      </c>
      <c r="G20" s="30" t="s">
        <v>69</v>
      </c>
      <c r="I20" s="30" t="s">
        <v>15</v>
      </c>
      <c r="J20" s="30" t="s">
        <v>70</v>
      </c>
      <c r="K20" s="30" t="s">
        <v>112</v>
      </c>
      <c r="L20" s="30" t="s">
        <v>18</v>
      </c>
      <c r="M20" s="30" t="s">
        <v>111</v>
      </c>
      <c r="Q20" s="30" t="s">
        <v>17</v>
      </c>
      <c r="R20" s="30" t="s">
        <v>19</v>
      </c>
      <c r="S20" s="30" t="s">
        <v>0</v>
      </c>
      <c r="T20" s="30" t="s">
        <v>115</v>
      </c>
      <c r="U20" s="30" t="s">
        <v>120</v>
      </c>
      <c r="V20" s="30" t="s">
        <v>63</v>
      </c>
      <c r="W20" s="31" t="s">
        <v>121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128</v>
      </c>
      <c r="E21" s="41" t="s">
        <v>127</v>
      </c>
      <c r="G21" s="30" t="s">
        <v>69</v>
      </c>
      <c r="I21" s="30" t="s">
        <v>15</v>
      </c>
      <c r="J21" s="30" t="s">
        <v>70</v>
      </c>
      <c r="K21" s="30" t="s">
        <v>112</v>
      </c>
      <c r="L21" s="30" t="s">
        <v>18</v>
      </c>
      <c r="M21" s="30" t="s">
        <v>111</v>
      </c>
      <c r="Q21" s="30" t="s">
        <v>17</v>
      </c>
      <c r="R21" s="30" t="s">
        <v>19</v>
      </c>
      <c r="S21" s="30" t="s">
        <v>0</v>
      </c>
      <c r="T21" s="30" t="s">
        <v>115</v>
      </c>
      <c r="U21" s="30" t="s">
        <v>120</v>
      </c>
      <c r="V21" s="30" t="s">
        <v>63</v>
      </c>
      <c r="W21" s="31" t="s">
        <v>121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128</v>
      </c>
      <c r="E22" s="41" t="s">
        <v>127</v>
      </c>
      <c r="G22" s="30" t="s">
        <v>69</v>
      </c>
      <c r="H22" s="30" t="s">
        <v>111</v>
      </c>
      <c r="S22" s="30" t="s">
        <v>0</v>
      </c>
      <c r="T22" s="30" t="s">
        <v>115</v>
      </c>
      <c r="U22" s="30" t="s">
        <v>120</v>
      </c>
      <c r="V22" s="30" t="s">
        <v>63</v>
      </c>
      <c r="W22" s="31" t="s">
        <v>121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69</v>
      </c>
      <c r="H23" s="30" t="s">
        <v>111</v>
      </c>
      <c r="K23" s="30" t="s">
        <v>112</v>
      </c>
      <c r="S23" s="30" t="s">
        <v>0</v>
      </c>
      <c r="T23" s="30" t="s">
        <v>115</v>
      </c>
      <c r="U23" s="30" t="s">
        <v>120</v>
      </c>
      <c r="V23" s="30" t="s">
        <v>63</v>
      </c>
      <c r="W23" s="31" t="s">
        <v>121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69</v>
      </c>
      <c r="H24" s="30" t="s">
        <v>111</v>
      </c>
      <c r="K24" s="30" t="s">
        <v>112</v>
      </c>
      <c r="S24" s="30" t="s">
        <v>0</v>
      </c>
      <c r="T24" s="30" t="s">
        <v>115</v>
      </c>
      <c r="U24" s="30" t="s">
        <v>120</v>
      </c>
      <c r="V24" s="30" t="s">
        <v>63</v>
      </c>
      <c r="W24" s="31" t="s">
        <v>121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69</v>
      </c>
      <c r="H25" s="30" t="s">
        <v>111</v>
      </c>
      <c r="K25" s="30" t="s">
        <v>112</v>
      </c>
      <c r="S25" s="30" t="s">
        <v>0</v>
      </c>
      <c r="T25" s="30" t="s">
        <v>115</v>
      </c>
      <c r="U25" s="30" t="s">
        <v>120</v>
      </c>
      <c r="V25" s="30" t="s">
        <v>63</v>
      </c>
      <c r="W25" s="31" t="s">
        <v>121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69</v>
      </c>
      <c r="H26" s="30" t="s">
        <v>111</v>
      </c>
      <c r="K26" s="30" t="s">
        <v>112</v>
      </c>
      <c r="S26" s="30" t="s">
        <v>0</v>
      </c>
      <c r="T26" s="30" t="s">
        <v>115</v>
      </c>
      <c r="U26" s="30" t="s">
        <v>120</v>
      </c>
      <c r="V26" s="31" t="s">
        <v>121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55</v>
      </c>
      <c r="I27" s="30" t="s">
        <v>15</v>
      </c>
      <c r="J27" s="30" t="s">
        <v>70</v>
      </c>
      <c r="K27" s="30" t="s">
        <v>112</v>
      </c>
      <c r="L27" s="30" t="s">
        <v>18</v>
      </c>
      <c r="M27" s="30" t="s">
        <v>111</v>
      </c>
      <c r="Q27" s="30" t="s">
        <v>17</v>
      </c>
      <c r="R27" s="30" t="s">
        <v>19</v>
      </c>
      <c r="S27" s="30" t="s">
        <v>0</v>
      </c>
      <c r="T27" s="30" t="s">
        <v>115</v>
      </c>
      <c r="U27" s="30" t="s">
        <v>120</v>
      </c>
      <c r="V27" s="30" t="s">
        <v>63</v>
      </c>
      <c r="W27" s="31" t="s">
        <v>121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70</v>
      </c>
      <c r="L28" s="30" t="s">
        <v>18</v>
      </c>
      <c r="M28" s="30" t="s">
        <v>111</v>
      </c>
      <c r="Q28" s="13" t="s">
        <v>38</v>
      </c>
      <c r="R28" s="30" t="s">
        <v>19</v>
      </c>
      <c r="S28" s="30" t="s">
        <v>0</v>
      </c>
      <c r="T28" s="30" t="s">
        <v>115</v>
      </c>
      <c r="U28" s="30" t="s">
        <v>120</v>
      </c>
      <c r="V28" s="31" t="s">
        <v>121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127</v>
      </c>
      <c r="I29" s="30" t="s">
        <v>15</v>
      </c>
      <c r="J29" s="30" t="s">
        <v>70</v>
      </c>
      <c r="L29" s="30" t="s">
        <v>18</v>
      </c>
      <c r="M29" s="30" t="s">
        <v>111</v>
      </c>
      <c r="O29" s="49" t="s">
        <v>57</v>
      </c>
      <c r="P29" s="50"/>
      <c r="R29" s="30" t="s">
        <v>19</v>
      </c>
      <c r="S29" s="30" t="s">
        <v>0</v>
      </c>
      <c r="T29" s="30" t="s">
        <v>115</v>
      </c>
      <c r="U29" s="30" t="s">
        <v>120</v>
      </c>
      <c r="V29" s="31" t="s">
        <v>121</v>
      </c>
    </row>
    <row r="30" spans="2:25" ht="63">
      <c r="B30" s="52" t="str">
        <f>'זכויות מקרקעין'!B6</f>
        <v>1. ו. זכויות במקרקעין:</v>
      </c>
      <c r="C30" s="13" t="s">
        <v>59</v>
      </c>
      <c r="N30" s="49" t="s">
        <v>94</v>
      </c>
      <c r="P30" s="50" t="s">
        <v>60</v>
      </c>
      <c r="U30" s="30" t="s">
        <v>120</v>
      </c>
      <c r="V30" s="14" t="s">
        <v>62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61</v>
      </c>
      <c r="R31" s="13" t="s">
        <v>58</v>
      </c>
      <c r="U31" s="30" t="s">
        <v>120</v>
      </c>
      <c r="V31" s="14" t="s">
        <v>62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117</v>
      </c>
      <c r="Y32" s="14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189</v>
      </c>
      <c r="C1" s="77" t="s" vm="1">
        <v>266</v>
      </c>
    </row>
    <row r="2" spans="2:54">
      <c r="B2" s="56" t="s">
        <v>188</v>
      </c>
      <c r="C2" s="77" t="s">
        <v>267</v>
      </c>
    </row>
    <row r="3" spans="2:54">
      <c r="B3" s="56" t="s">
        <v>190</v>
      </c>
      <c r="C3" s="77" t="s">
        <v>268</v>
      </c>
    </row>
    <row r="4" spans="2:54">
      <c r="B4" s="56" t="s">
        <v>191</v>
      </c>
      <c r="C4" s="77">
        <v>8802</v>
      </c>
    </row>
    <row r="6" spans="2:54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5"/>
    </row>
    <row r="7" spans="2:54" ht="26.25" customHeight="1">
      <c r="B7" s="213" t="s">
        <v>108</v>
      </c>
      <c r="C7" s="214"/>
      <c r="D7" s="214"/>
      <c r="E7" s="214"/>
      <c r="F7" s="214"/>
      <c r="G7" s="214"/>
      <c r="H7" s="214"/>
      <c r="I7" s="214"/>
      <c r="J7" s="214"/>
      <c r="K7" s="214"/>
      <c r="L7" s="215"/>
    </row>
    <row r="8" spans="2:54" s="3" customFormat="1" ht="78.75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63</v>
      </c>
      <c r="K8" s="30" t="s">
        <v>192</v>
      </c>
      <c r="L8" s="31" t="s">
        <v>194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A53" sqref="A53:XFD53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189</v>
      </c>
      <c r="C1" s="77" t="s" vm="1">
        <v>266</v>
      </c>
    </row>
    <row r="2" spans="2:51">
      <c r="B2" s="56" t="s">
        <v>188</v>
      </c>
      <c r="C2" s="77" t="s">
        <v>267</v>
      </c>
    </row>
    <row r="3" spans="2:51">
      <c r="B3" s="56" t="s">
        <v>190</v>
      </c>
      <c r="C3" s="77" t="s">
        <v>268</v>
      </c>
    </row>
    <row r="4" spans="2:51">
      <c r="B4" s="56" t="s">
        <v>191</v>
      </c>
      <c r="C4" s="77">
        <v>8802</v>
      </c>
    </row>
    <row r="6" spans="2:51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5"/>
    </row>
    <row r="7" spans="2:51" ht="26.25" customHeight="1">
      <c r="B7" s="213" t="s">
        <v>109</v>
      </c>
      <c r="C7" s="214"/>
      <c r="D7" s="214"/>
      <c r="E7" s="214"/>
      <c r="F7" s="214"/>
      <c r="G7" s="214"/>
      <c r="H7" s="214"/>
      <c r="I7" s="214"/>
      <c r="J7" s="214"/>
      <c r="K7" s="215"/>
    </row>
    <row r="8" spans="2:51" s="3" customFormat="1" ht="63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192</v>
      </c>
      <c r="K8" s="31" t="s">
        <v>194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-235.20879999999997</v>
      </c>
      <c r="J11" s="88">
        <f>I11/$I$11</f>
        <v>1</v>
      </c>
      <c r="K11" s="88">
        <f>I11/'סכום נכסי הקרן'!$C$42</f>
        <v>-2.6787673787175475E-4</v>
      </c>
      <c r="AW11" s="1"/>
    </row>
    <row r="12" spans="2:5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-235.20879999999997</v>
      </c>
      <c r="J12" s="91">
        <f t="shared" ref="J12:J28" si="0">I12/$I$11</f>
        <v>1</v>
      </c>
      <c r="K12" s="91">
        <f>I12/'סכום נכסי הקרן'!$C$42</f>
        <v>-2.6787673787175475E-4</v>
      </c>
    </row>
    <row r="13" spans="2:51">
      <c r="B13" s="101" t="s">
        <v>1566</v>
      </c>
      <c r="C13" s="81"/>
      <c r="D13" s="81"/>
      <c r="E13" s="81"/>
      <c r="F13" s="81"/>
      <c r="G13" s="90"/>
      <c r="H13" s="92"/>
      <c r="I13" s="90">
        <v>-501.45443999999992</v>
      </c>
      <c r="J13" s="91">
        <f t="shared" si="0"/>
        <v>2.1319544166714852</v>
      </c>
      <c r="K13" s="91">
        <f>I13/'סכום נכסי הקרן'!$C$42</f>
        <v>-5.7110099442923726E-4</v>
      </c>
    </row>
    <row r="14" spans="2:51">
      <c r="B14" s="86" t="s">
        <v>1567</v>
      </c>
      <c r="C14" s="83" t="s">
        <v>1568</v>
      </c>
      <c r="D14" s="96" t="s">
        <v>1407</v>
      </c>
      <c r="E14" s="96" t="s">
        <v>173</v>
      </c>
      <c r="F14" s="106">
        <v>43116</v>
      </c>
      <c r="G14" s="93">
        <v>1168999.9999999998</v>
      </c>
      <c r="H14" s="95">
        <v>-7.7987000000000002</v>
      </c>
      <c r="I14" s="93">
        <v>-91.167339999999982</v>
      </c>
      <c r="J14" s="94">
        <f t="shared" si="0"/>
        <v>0.38760173939070303</v>
      </c>
      <c r="K14" s="94">
        <f>I14/'סכום נכסי הקרן'!$C$42</f>
        <v>-1.0382948954139956E-4</v>
      </c>
    </row>
    <row r="15" spans="2:51">
      <c r="B15" s="86" t="s">
        <v>1569</v>
      </c>
      <c r="C15" s="83" t="s">
        <v>1570</v>
      </c>
      <c r="D15" s="96" t="s">
        <v>1407</v>
      </c>
      <c r="E15" s="96" t="s">
        <v>173</v>
      </c>
      <c r="F15" s="106">
        <v>43116</v>
      </c>
      <c r="G15" s="93">
        <v>1172219.9999999998</v>
      </c>
      <c r="H15" s="95">
        <v>-7.4877000000000002</v>
      </c>
      <c r="I15" s="93">
        <v>-87.772570000000002</v>
      </c>
      <c r="J15" s="94">
        <f t="shared" si="0"/>
        <v>0.37316873348276092</v>
      </c>
      <c r="K15" s="94">
        <f>I15/'סכום נכסי הקרן'!$C$42</f>
        <v>-9.9963223001096259E-5</v>
      </c>
    </row>
    <row r="16" spans="2:51" s="7" customFormat="1">
      <c r="B16" s="86" t="s">
        <v>1571</v>
      </c>
      <c r="C16" s="83" t="s">
        <v>1572</v>
      </c>
      <c r="D16" s="96" t="s">
        <v>1407</v>
      </c>
      <c r="E16" s="96" t="s">
        <v>173</v>
      </c>
      <c r="F16" s="106">
        <v>43255</v>
      </c>
      <c r="G16" s="93">
        <v>17411367.999999996</v>
      </c>
      <c r="H16" s="95">
        <v>-2.9056000000000002</v>
      </c>
      <c r="I16" s="93">
        <v>-505.8998499999999</v>
      </c>
      <c r="J16" s="94">
        <f t="shared" si="0"/>
        <v>2.1508542622554936</v>
      </c>
      <c r="K16" s="94">
        <f>I16/'סכום נכסי הקרן'!$C$42</f>
        <v>-5.7616382341056139E-4</v>
      </c>
      <c r="AW16" s="1"/>
      <c r="AY16" s="1"/>
    </row>
    <row r="17" spans="2:51" s="7" customFormat="1">
      <c r="B17" s="86" t="s">
        <v>1573</v>
      </c>
      <c r="C17" s="83" t="s">
        <v>1574</v>
      </c>
      <c r="D17" s="96" t="s">
        <v>1407</v>
      </c>
      <c r="E17" s="96" t="s">
        <v>173</v>
      </c>
      <c r="F17" s="106">
        <v>43242</v>
      </c>
      <c r="G17" s="93">
        <v>1759999.9999999998</v>
      </c>
      <c r="H17" s="95">
        <v>-2.7155</v>
      </c>
      <c r="I17" s="93">
        <v>-47.793009999999988</v>
      </c>
      <c r="J17" s="94">
        <f t="shared" si="0"/>
        <v>0.20319397063375177</v>
      </c>
      <c r="K17" s="94">
        <f>I17/'סכום נכסי הקרן'!$C$42</f>
        <v>-5.4430938008578558E-5</v>
      </c>
      <c r="AW17" s="1"/>
      <c r="AY17" s="1"/>
    </row>
    <row r="18" spans="2:51" s="7" customFormat="1">
      <c r="B18" s="86" t="s">
        <v>1575</v>
      </c>
      <c r="C18" s="83" t="s">
        <v>1576</v>
      </c>
      <c r="D18" s="96" t="s">
        <v>1407</v>
      </c>
      <c r="E18" s="96" t="s">
        <v>173</v>
      </c>
      <c r="F18" s="106">
        <v>43269</v>
      </c>
      <c r="G18" s="93">
        <v>1765999.9999999998</v>
      </c>
      <c r="H18" s="95">
        <v>-0.85129999999999995</v>
      </c>
      <c r="I18" s="93">
        <v>-15.033639999999998</v>
      </c>
      <c r="J18" s="94">
        <f t="shared" si="0"/>
        <v>6.3916145994537626E-2</v>
      </c>
      <c r="K18" s="94">
        <f>I18/'סכום נכסי הקרן'!$C$42</f>
        <v>-1.7121648686351563E-5</v>
      </c>
      <c r="AW18" s="1"/>
      <c r="AY18" s="1"/>
    </row>
    <row r="19" spans="2:51">
      <c r="B19" s="86" t="s">
        <v>1577</v>
      </c>
      <c r="C19" s="83" t="s">
        <v>1578</v>
      </c>
      <c r="D19" s="96" t="s">
        <v>1407</v>
      </c>
      <c r="E19" s="96" t="s">
        <v>173</v>
      </c>
      <c r="F19" s="106">
        <v>43229</v>
      </c>
      <c r="G19" s="93">
        <v>1772399.9999999998</v>
      </c>
      <c r="H19" s="95">
        <v>-2.1793</v>
      </c>
      <c r="I19" s="93">
        <v>-38.626369999999994</v>
      </c>
      <c r="J19" s="94">
        <f t="shared" si="0"/>
        <v>0.16422161925914336</v>
      </c>
      <c r="K19" s="94">
        <f>I19/'סכום נכסי הקרן'!$C$42</f>
        <v>-4.399115165515666E-5</v>
      </c>
    </row>
    <row r="20" spans="2:51">
      <c r="B20" s="86" t="s">
        <v>1579</v>
      </c>
      <c r="C20" s="83" t="s">
        <v>1580</v>
      </c>
      <c r="D20" s="96" t="s">
        <v>1407</v>
      </c>
      <c r="E20" s="96" t="s">
        <v>173</v>
      </c>
      <c r="F20" s="106">
        <v>43299</v>
      </c>
      <c r="G20" s="93">
        <v>3546299.9999999995</v>
      </c>
      <c r="H20" s="95">
        <v>-0.2334</v>
      </c>
      <c r="I20" s="93">
        <v>-8.2785400000000013</v>
      </c>
      <c r="J20" s="94">
        <f t="shared" si="0"/>
        <v>3.519655727166672E-2</v>
      </c>
      <c r="K20" s="94">
        <f>I20/'סכום נכסי הקרן'!$C$42</f>
        <v>-9.4283389462504698E-6</v>
      </c>
    </row>
    <row r="21" spans="2:51">
      <c r="B21" s="86" t="s">
        <v>1581</v>
      </c>
      <c r="C21" s="83" t="s">
        <v>1582</v>
      </c>
      <c r="D21" s="96" t="s">
        <v>1407</v>
      </c>
      <c r="E21" s="96" t="s">
        <v>173</v>
      </c>
      <c r="F21" s="106">
        <v>43312</v>
      </c>
      <c r="G21" s="93">
        <v>713559.99999999988</v>
      </c>
      <c r="H21" s="95">
        <v>0.46750000000000003</v>
      </c>
      <c r="I21" s="93">
        <v>3.3356199999999996</v>
      </c>
      <c r="J21" s="94">
        <f t="shared" si="0"/>
        <v>-1.4181527221770613E-2</v>
      </c>
      <c r="K21" s="94">
        <f>I21/'סכום נכסי הקרן'!$C$42</f>
        <v>3.7989012502074014E-6</v>
      </c>
    </row>
    <row r="22" spans="2:51">
      <c r="B22" s="86" t="s">
        <v>1583</v>
      </c>
      <c r="C22" s="83" t="s">
        <v>1584</v>
      </c>
      <c r="D22" s="96" t="s">
        <v>1407</v>
      </c>
      <c r="E22" s="96" t="s">
        <v>173</v>
      </c>
      <c r="F22" s="106">
        <v>43312</v>
      </c>
      <c r="G22" s="93">
        <v>4284719.9999999991</v>
      </c>
      <c r="H22" s="95">
        <v>0.54530000000000001</v>
      </c>
      <c r="I22" s="93">
        <v>23.366589999999995</v>
      </c>
      <c r="J22" s="94">
        <f t="shared" si="0"/>
        <v>-9.9344029645149323E-2</v>
      </c>
      <c r="K22" s="94">
        <f>I22/'סכום נכסי הקרן'!$C$42</f>
        <v>2.6611954588377501E-5</v>
      </c>
    </row>
    <row r="23" spans="2:51">
      <c r="B23" s="86" t="s">
        <v>1585</v>
      </c>
      <c r="C23" s="83" t="s">
        <v>1586</v>
      </c>
      <c r="D23" s="96" t="s">
        <v>1407</v>
      </c>
      <c r="E23" s="96" t="s">
        <v>173</v>
      </c>
      <c r="F23" s="106">
        <v>43327</v>
      </c>
      <c r="G23" s="93">
        <v>3983851.1999999993</v>
      </c>
      <c r="H23" s="95">
        <v>1.1658999999999999</v>
      </c>
      <c r="I23" s="93">
        <v>46.446649999999991</v>
      </c>
      <c r="J23" s="94">
        <f t="shared" si="0"/>
        <v>-0.19746986507307548</v>
      </c>
      <c r="K23" s="94">
        <f>I23/'סכום נכסי הקרן'!$C$42</f>
        <v>5.2897583283751023E-5</v>
      </c>
    </row>
    <row r="24" spans="2:51">
      <c r="B24" s="86" t="s">
        <v>1587</v>
      </c>
      <c r="C24" s="83" t="s">
        <v>1588</v>
      </c>
      <c r="D24" s="96" t="s">
        <v>1407</v>
      </c>
      <c r="E24" s="96" t="s">
        <v>173</v>
      </c>
      <c r="F24" s="106">
        <v>43326</v>
      </c>
      <c r="G24" s="93">
        <v>15893239.999999998</v>
      </c>
      <c r="H24" s="95">
        <v>1.2930999999999999</v>
      </c>
      <c r="I24" s="93">
        <v>205.50826999999995</v>
      </c>
      <c r="J24" s="94">
        <f t="shared" si="0"/>
        <v>-0.87372696089602087</v>
      </c>
      <c r="K24" s="94">
        <f>I24/'סכום נכסי הקרן'!$C$42</f>
        <v>2.3405112807542829E-4</v>
      </c>
    </row>
    <row r="25" spans="2:51">
      <c r="B25" s="86" t="s">
        <v>1589</v>
      </c>
      <c r="C25" s="83" t="s">
        <v>1590</v>
      </c>
      <c r="D25" s="96" t="s">
        <v>1407</v>
      </c>
      <c r="E25" s="96" t="s">
        <v>173</v>
      </c>
      <c r="F25" s="106">
        <v>43360</v>
      </c>
      <c r="G25" s="93">
        <v>2611439.9999999995</v>
      </c>
      <c r="H25" s="95">
        <v>1.2338</v>
      </c>
      <c r="I25" s="93">
        <v>32.219949999999997</v>
      </c>
      <c r="J25" s="94">
        <f t="shared" si="0"/>
        <v>-0.13698445806449419</v>
      </c>
      <c r="K25" s="94">
        <f>I25/'סכום נכסי הקרן'!$C$42</f>
        <v>3.669494976544689E-5</v>
      </c>
    </row>
    <row r="26" spans="2:51">
      <c r="B26" s="86" t="s">
        <v>1591</v>
      </c>
      <c r="C26" s="83" t="s">
        <v>1592</v>
      </c>
      <c r="D26" s="96" t="s">
        <v>1407</v>
      </c>
      <c r="E26" s="96" t="s">
        <v>173</v>
      </c>
      <c r="F26" s="106">
        <v>43298</v>
      </c>
      <c r="G26" s="93">
        <v>1632149.9999999998</v>
      </c>
      <c r="H26" s="95">
        <v>0.50409999999999999</v>
      </c>
      <c r="I26" s="93">
        <v>8.227999999999998</v>
      </c>
      <c r="J26" s="94">
        <f t="shared" si="0"/>
        <v>-3.4981684358748481E-2</v>
      </c>
      <c r="K26" s="94">
        <f>I26/'סכום נכסי הקרן'!$C$42</f>
        <v>9.3707794912809299E-6</v>
      </c>
    </row>
    <row r="27" spans="2:51">
      <c r="B27" s="86" t="s">
        <v>1593</v>
      </c>
      <c r="C27" s="83" t="s">
        <v>1594</v>
      </c>
      <c r="D27" s="96" t="s">
        <v>1407</v>
      </c>
      <c r="E27" s="96" t="s">
        <v>173</v>
      </c>
      <c r="F27" s="106">
        <v>43332</v>
      </c>
      <c r="G27" s="93">
        <v>1450799.9999999998</v>
      </c>
      <c r="H27" s="95">
        <v>-0.78010000000000002</v>
      </c>
      <c r="I27" s="93">
        <v>-11.317979999999999</v>
      </c>
      <c r="J27" s="94">
        <f t="shared" si="0"/>
        <v>4.8118862899687427E-2</v>
      </c>
      <c r="K27" s="94">
        <f>I27/'סכום נכסי הקרן'!$C$42</f>
        <v>-1.2889924023666474E-5</v>
      </c>
    </row>
    <row r="28" spans="2:51">
      <c r="B28" s="86" t="s">
        <v>1595</v>
      </c>
      <c r="C28" s="83" t="s">
        <v>1596</v>
      </c>
      <c r="D28" s="96" t="s">
        <v>1407</v>
      </c>
      <c r="E28" s="96" t="s">
        <v>173</v>
      </c>
      <c r="F28" s="106">
        <v>43332</v>
      </c>
      <c r="G28" s="93">
        <v>1813499.9999999998</v>
      </c>
      <c r="H28" s="95">
        <v>-0.80889999999999995</v>
      </c>
      <c r="I28" s="93">
        <v>-14.670219999999997</v>
      </c>
      <c r="J28" s="94">
        <f t="shared" si="0"/>
        <v>6.2371050742999409E-2</v>
      </c>
      <c r="K28" s="94">
        <f>I28/'סכום נכסי הקרן'!$C$42</f>
        <v>-1.6707753610668367E-5</v>
      </c>
    </row>
    <row r="29" spans="2:51">
      <c r="B29" s="82"/>
      <c r="C29" s="83"/>
      <c r="D29" s="83"/>
      <c r="E29" s="83"/>
      <c r="F29" s="83"/>
      <c r="G29" s="93"/>
      <c r="H29" s="95"/>
      <c r="I29" s="83"/>
      <c r="J29" s="94"/>
      <c r="K29" s="83"/>
    </row>
    <row r="30" spans="2:51">
      <c r="B30" s="101" t="s">
        <v>240</v>
      </c>
      <c r="C30" s="81"/>
      <c r="D30" s="81"/>
      <c r="E30" s="81"/>
      <c r="F30" s="81"/>
      <c r="G30" s="90"/>
      <c r="H30" s="92"/>
      <c r="I30" s="90">
        <v>275.37230999999991</v>
      </c>
      <c r="J30" s="91">
        <f t="shared" ref="J30:J49" si="1">I30/$I$11</f>
        <v>-1.1707568339279821</v>
      </c>
      <c r="K30" s="91">
        <f>I30/'סכום נכסי הקרן'!$C$42</f>
        <v>3.136185215136916E-4</v>
      </c>
    </row>
    <row r="31" spans="2:51">
      <c r="B31" s="86" t="s">
        <v>1597</v>
      </c>
      <c r="C31" s="83" t="s">
        <v>1598</v>
      </c>
      <c r="D31" s="96" t="s">
        <v>1407</v>
      </c>
      <c r="E31" s="96" t="s">
        <v>173</v>
      </c>
      <c r="F31" s="106">
        <v>43320</v>
      </c>
      <c r="G31" s="93">
        <v>264755.49999999994</v>
      </c>
      <c r="H31" s="95">
        <v>0.31480000000000002</v>
      </c>
      <c r="I31" s="93">
        <v>0.83352999999999988</v>
      </c>
      <c r="J31" s="94">
        <f t="shared" si="1"/>
        <v>-3.5437874773392832E-3</v>
      </c>
      <c r="K31" s="94">
        <f>I31/'סכום נכסי הקרן'!$C$42</f>
        <v>9.4929822914042228E-7</v>
      </c>
    </row>
    <row r="32" spans="2:51">
      <c r="B32" s="86" t="s">
        <v>1599</v>
      </c>
      <c r="C32" s="83" t="s">
        <v>1600</v>
      </c>
      <c r="D32" s="96" t="s">
        <v>1407</v>
      </c>
      <c r="E32" s="96" t="s">
        <v>175</v>
      </c>
      <c r="F32" s="106">
        <v>43326</v>
      </c>
      <c r="G32" s="93">
        <v>147545.99999999997</v>
      </c>
      <c r="H32" s="95">
        <v>1.6564000000000001</v>
      </c>
      <c r="I32" s="93">
        <v>2.4439699999999993</v>
      </c>
      <c r="J32" s="94">
        <f t="shared" si="1"/>
        <v>-1.0390640146116981E-2</v>
      </c>
      <c r="K32" s="94">
        <f>I32/'סכום נכסי הקרן'!$C$42</f>
        <v>2.7834107867411101E-6</v>
      </c>
    </row>
    <row r="33" spans="2:11">
      <c r="B33" s="86" t="s">
        <v>1601</v>
      </c>
      <c r="C33" s="83" t="s">
        <v>1602</v>
      </c>
      <c r="D33" s="96" t="s">
        <v>1407</v>
      </c>
      <c r="E33" s="96" t="s">
        <v>173</v>
      </c>
      <c r="F33" s="106">
        <v>43334</v>
      </c>
      <c r="G33" s="93">
        <v>836948.0299999998</v>
      </c>
      <c r="H33" s="95">
        <v>-3.2361</v>
      </c>
      <c r="I33" s="93">
        <v>-27.084669999999996</v>
      </c>
      <c r="J33" s="94">
        <f t="shared" si="1"/>
        <v>0.11515160147069327</v>
      </c>
      <c r="K33" s="94">
        <f>I33/'סכום נכסי הקרן'!$C$42</f>
        <v>-3.0846435362677674E-5</v>
      </c>
    </row>
    <row r="34" spans="2:11">
      <c r="B34" s="86" t="s">
        <v>1603</v>
      </c>
      <c r="C34" s="83" t="s">
        <v>1604</v>
      </c>
      <c r="D34" s="96" t="s">
        <v>1407</v>
      </c>
      <c r="E34" s="96" t="s">
        <v>173</v>
      </c>
      <c r="F34" s="106">
        <v>43220</v>
      </c>
      <c r="G34" s="93">
        <v>689129.99999999988</v>
      </c>
      <c r="H34" s="95">
        <v>1.5461</v>
      </c>
      <c r="I34" s="93">
        <v>10.654620000000001</v>
      </c>
      <c r="J34" s="94">
        <f t="shared" si="1"/>
        <v>-4.5298560257949545E-2</v>
      </c>
      <c r="K34" s="94">
        <f>I34/'סכום נכסי הקרן'!$C$42</f>
        <v>1.2134430552186637E-5</v>
      </c>
    </row>
    <row r="35" spans="2:11">
      <c r="B35" s="86" t="s">
        <v>1605</v>
      </c>
      <c r="C35" s="83" t="s">
        <v>1606</v>
      </c>
      <c r="D35" s="96" t="s">
        <v>1407</v>
      </c>
      <c r="E35" s="96" t="s">
        <v>173</v>
      </c>
      <c r="F35" s="106">
        <v>43263</v>
      </c>
      <c r="G35" s="93">
        <v>770718.23999999987</v>
      </c>
      <c r="H35" s="95">
        <v>0.47660000000000002</v>
      </c>
      <c r="I35" s="93">
        <v>3.6731999999999996</v>
      </c>
      <c r="J35" s="94">
        <f t="shared" si="1"/>
        <v>-1.5616762638132588E-2</v>
      </c>
      <c r="K35" s="94">
        <f>I35/'סכום נכסי הקרן'!$C$42</f>
        <v>4.1833674316204565E-6</v>
      </c>
    </row>
    <row r="36" spans="2:11">
      <c r="B36" s="86" t="s">
        <v>1607</v>
      </c>
      <c r="C36" s="83" t="s">
        <v>1608</v>
      </c>
      <c r="D36" s="96" t="s">
        <v>1407</v>
      </c>
      <c r="E36" s="96" t="s">
        <v>173</v>
      </c>
      <c r="F36" s="106">
        <v>43348</v>
      </c>
      <c r="G36" s="93">
        <v>143196.43</v>
      </c>
      <c r="H36" s="95">
        <v>-1.2799</v>
      </c>
      <c r="I36" s="93">
        <v>-1.8328299999999997</v>
      </c>
      <c r="J36" s="94">
        <f t="shared" si="1"/>
        <v>7.7923530072004105E-3</v>
      </c>
      <c r="K36" s="94">
        <f>I36/'סכום נכסי הקרן'!$C$42</f>
        <v>-2.0873901039140044E-6</v>
      </c>
    </row>
    <row r="37" spans="2:11">
      <c r="B37" s="86" t="s">
        <v>1609</v>
      </c>
      <c r="C37" s="83" t="s">
        <v>1610</v>
      </c>
      <c r="D37" s="96" t="s">
        <v>1407</v>
      </c>
      <c r="E37" s="96" t="s">
        <v>175</v>
      </c>
      <c r="F37" s="106">
        <v>43272</v>
      </c>
      <c r="G37" s="93">
        <v>2074542.8099999996</v>
      </c>
      <c r="H37" s="95">
        <v>-9.4299999999999995E-2</v>
      </c>
      <c r="I37" s="93">
        <v>-1.9564899999999998</v>
      </c>
      <c r="J37" s="94">
        <f t="shared" si="1"/>
        <v>8.3180986425677953E-3</v>
      </c>
      <c r="K37" s="94">
        <f>I37/'סכום נכסי הקרן'!$C$42</f>
        <v>-2.2282251296665325E-6</v>
      </c>
    </row>
    <row r="38" spans="2:11">
      <c r="B38" s="86" t="s">
        <v>1611</v>
      </c>
      <c r="C38" s="83" t="s">
        <v>1612</v>
      </c>
      <c r="D38" s="96" t="s">
        <v>1407</v>
      </c>
      <c r="E38" s="96" t="s">
        <v>175</v>
      </c>
      <c r="F38" s="106">
        <v>43335</v>
      </c>
      <c r="G38" s="93">
        <v>170075.82999999996</v>
      </c>
      <c r="H38" s="95">
        <v>3.9300000000000002E-2</v>
      </c>
      <c r="I38" s="93">
        <v>6.6849999999999979E-2</v>
      </c>
      <c r="J38" s="94">
        <f t="shared" si="1"/>
        <v>-2.8421555656080888E-4</v>
      </c>
      <c r="K38" s="94">
        <f>I38/'סכום נכסי הקרן'!$C$42</f>
        <v>7.6134736143914691E-8</v>
      </c>
    </row>
    <row r="39" spans="2:11">
      <c r="B39" s="86" t="s">
        <v>1613</v>
      </c>
      <c r="C39" s="83" t="s">
        <v>1614</v>
      </c>
      <c r="D39" s="96" t="s">
        <v>1407</v>
      </c>
      <c r="E39" s="96" t="s">
        <v>175</v>
      </c>
      <c r="F39" s="106">
        <v>43335</v>
      </c>
      <c r="G39" s="93">
        <v>767064.8</v>
      </c>
      <c r="H39" s="95">
        <v>0.1671</v>
      </c>
      <c r="I39" s="93">
        <v>1.2815599999999998</v>
      </c>
      <c r="J39" s="94">
        <f t="shared" si="1"/>
        <v>-5.4486056644139167E-3</v>
      </c>
      <c r="K39" s="94">
        <f>I39/'סכום נכסי הקרן'!$C$42</f>
        <v>1.4595547113327648E-6</v>
      </c>
    </row>
    <row r="40" spans="2:11">
      <c r="B40" s="86" t="s">
        <v>1615</v>
      </c>
      <c r="C40" s="83" t="s">
        <v>1616</v>
      </c>
      <c r="D40" s="96" t="s">
        <v>1407</v>
      </c>
      <c r="E40" s="96" t="s">
        <v>175</v>
      </c>
      <c r="F40" s="106">
        <v>43319</v>
      </c>
      <c r="G40" s="93">
        <v>2736027.45</v>
      </c>
      <c r="H40" s="95">
        <v>0.26769999999999999</v>
      </c>
      <c r="I40" s="93">
        <v>7.3253099999999982</v>
      </c>
      <c r="J40" s="94">
        <f t="shared" si="1"/>
        <v>-3.1143860263731626E-2</v>
      </c>
      <c r="K40" s="94">
        <f>I40/'סכום נכסי הקרן'!$C$42</f>
        <v>8.3427156921821954E-6</v>
      </c>
    </row>
    <row r="41" spans="2:11">
      <c r="B41" s="86" t="s">
        <v>1617</v>
      </c>
      <c r="C41" s="83" t="s">
        <v>1618</v>
      </c>
      <c r="D41" s="96" t="s">
        <v>1407</v>
      </c>
      <c r="E41" s="96" t="s">
        <v>175</v>
      </c>
      <c r="F41" s="106">
        <v>43321</v>
      </c>
      <c r="G41" s="93">
        <v>298625.41999999993</v>
      </c>
      <c r="H41" s="95">
        <v>0.36849999999999999</v>
      </c>
      <c r="I41" s="93">
        <v>1.1005799999999997</v>
      </c>
      <c r="J41" s="94">
        <f t="shared" si="1"/>
        <v>-4.6791616640193727E-3</v>
      </c>
      <c r="K41" s="94">
        <f>I41/'סכום נכסי הקרן'!$C$42</f>
        <v>1.2534385625320814E-6</v>
      </c>
    </row>
    <row r="42" spans="2:11">
      <c r="B42" s="86" t="s">
        <v>1619</v>
      </c>
      <c r="C42" s="83" t="s">
        <v>1620</v>
      </c>
      <c r="D42" s="96" t="s">
        <v>1407</v>
      </c>
      <c r="E42" s="96" t="s">
        <v>175</v>
      </c>
      <c r="F42" s="106">
        <v>43334</v>
      </c>
      <c r="G42" s="93">
        <v>426770.9599999999</v>
      </c>
      <c r="H42" s="95">
        <v>0.47639999999999999</v>
      </c>
      <c r="I42" s="93">
        <v>2.0331199999999998</v>
      </c>
      <c r="J42" s="94">
        <f t="shared" si="1"/>
        <v>-8.643894276064502E-3</v>
      </c>
      <c r="K42" s="94">
        <f>I42/'סכום נכסי הקרן'!$C$42</f>
        <v>2.315498201180492E-6</v>
      </c>
    </row>
    <row r="43" spans="2:11">
      <c r="B43" s="86" t="s">
        <v>1621</v>
      </c>
      <c r="C43" s="83" t="s">
        <v>1622</v>
      </c>
      <c r="D43" s="96" t="s">
        <v>1407</v>
      </c>
      <c r="E43" s="96" t="s">
        <v>175</v>
      </c>
      <c r="F43" s="106">
        <v>43370</v>
      </c>
      <c r="G43" s="93">
        <v>7054660.0799999991</v>
      </c>
      <c r="H43" s="95">
        <v>0.9869</v>
      </c>
      <c r="I43" s="93">
        <v>69.619350000000011</v>
      </c>
      <c r="J43" s="94">
        <f t="shared" si="1"/>
        <v>-0.29598956331565834</v>
      </c>
      <c r="K43" s="94">
        <f>I43/'סכום נכסי הקרן'!$C$42</f>
        <v>7.9288718665083773E-5</v>
      </c>
    </row>
    <row r="44" spans="2:11">
      <c r="B44" s="86" t="s">
        <v>1623</v>
      </c>
      <c r="C44" s="83" t="s">
        <v>1624</v>
      </c>
      <c r="D44" s="96" t="s">
        <v>1407</v>
      </c>
      <c r="E44" s="96" t="s">
        <v>175</v>
      </c>
      <c r="F44" s="106">
        <v>43342</v>
      </c>
      <c r="G44" s="93">
        <v>150592.30999999997</v>
      </c>
      <c r="H44" s="95">
        <v>1.01</v>
      </c>
      <c r="I44" s="93">
        <v>1.5209299999999997</v>
      </c>
      <c r="J44" s="94">
        <f t="shared" si="1"/>
        <v>-6.4662971793572341E-3</v>
      </c>
      <c r="K44" s="94">
        <f>I44/'סכום נכסי הקרן'!$C$42</f>
        <v>1.7321705945155451E-6</v>
      </c>
    </row>
    <row r="45" spans="2:11">
      <c r="B45" s="86" t="s">
        <v>1625</v>
      </c>
      <c r="C45" s="83" t="s">
        <v>1626</v>
      </c>
      <c r="D45" s="96" t="s">
        <v>1407</v>
      </c>
      <c r="E45" s="96" t="s">
        <v>175</v>
      </c>
      <c r="F45" s="106">
        <v>43306</v>
      </c>
      <c r="G45" s="93">
        <v>6229432.8899999987</v>
      </c>
      <c r="H45" s="95">
        <v>1.2990999999999999</v>
      </c>
      <c r="I45" s="93">
        <v>80.926639999999992</v>
      </c>
      <c r="J45" s="94">
        <f t="shared" si="1"/>
        <v>-0.34406297723554563</v>
      </c>
      <c r="K45" s="94">
        <f>I45/'סכום נכסי הקרן'!$C$42</f>
        <v>9.2166467964301774E-5</v>
      </c>
    </row>
    <row r="46" spans="2:11">
      <c r="B46" s="86" t="s">
        <v>1627</v>
      </c>
      <c r="C46" s="83" t="s">
        <v>1628</v>
      </c>
      <c r="D46" s="96" t="s">
        <v>1407</v>
      </c>
      <c r="E46" s="96" t="s">
        <v>176</v>
      </c>
      <c r="F46" s="106">
        <v>43348</v>
      </c>
      <c r="G46" s="93">
        <v>188923.17999999996</v>
      </c>
      <c r="H46" s="95">
        <v>-0.71199999999999997</v>
      </c>
      <c r="I46" s="93">
        <v>-1.3450799999999996</v>
      </c>
      <c r="J46" s="94">
        <f t="shared" si="1"/>
        <v>5.7186635874167963E-3</v>
      </c>
      <c r="K46" s="94">
        <f>I46/'סכום נכסי הקרן'!$C$42</f>
        <v>-1.5318969467831978E-6</v>
      </c>
    </row>
    <row r="47" spans="2:11">
      <c r="B47" s="86" t="s">
        <v>1629</v>
      </c>
      <c r="C47" s="83" t="s">
        <v>1630</v>
      </c>
      <c r="D47" s="96" t="s">
        <v>1407</v>
      </c>
      <c r="E47" s="96" t="s">
        <v>176</v>
      </c>
      <c r="F47" s="106">
        <v>43360</v>
      </c>
      <c r="G47" s="93">
        <v>597457.57999999984</v>
      </c>
      <c r="H47" s="95">
        <v>0.31190000000000001</v>
      </c>
      <c r="I47" s="93">
        <v>1.8632699999999998</v>
      </c>
      <c r="J47" s="94">
        <f t="shared" si="1"/>
        <v>-7.9217699337779876E-3</v>
      </c>
      <c r="K47" s="94">
        <f>I47/'סכום נכסי הקרן'!$C$42</f>
        <v>2.1220578880309943E-6</v>
      </c>
    </row>
    <row r="48" spans="2:11">
      <c r="B48" s="86" t="s">
        <v>1631</v>
      </c>
      <c r="C48" s="83" t="s">
        <v>1632</v>
      </c>
      <c r="D48" s="96" t="s">
        <v>1407</v>
      </c>
      <c r="E48" s="96" t="s">
        <v>173</v>
      </c>
      <c r="F48" s="106">
        <v>43286</v>
      </c>
      <c r="G48" s="93">
        <v>2518986.2499999995</v>
      </c>
      <c r="H48" s="95">
        <v>3.1440999999999999</v>
      </c>
      <c r="I48" s="93">
        <v>79.198759999999979</v>
      </c>
      <c r="J48" s="94">
        <f t="shared" si="1"/>
        <v>-0.33671682352020837</v>
      </c>
      <c r="K48" s="94">
        <f>I48/'סכום נכסי הקרן'!$C$42</f>
        <v>9.0198604271132771E-5</v>
      </c>
    </row>
    <row r="49" spans="2:11">
      <c r="B49" s="86" t="s">
        <v>1633</v>
      </c>
      <c r="C49" s="83" t="s">
        <v>1634</v>
      </c>
      <c r="D49" s="96" t="s">
        <v>1407</v>
      </c>
      <c r="E49" s="96" t="s">
        <v>173</v>
      </c>
      <c r="F49" s="106">
        <v>43299</v>
      </c>
      <c r="G49" s="93">
        <v>1160639.9999999998</v>
      </c>
      <c r="H49" s="95">
        <v>1.2113</v>
      </c>
      <c r="I49" s="93">
        <v>14.059319999999998</v>
      </c>
      <c r="J49" s="94">
        <f t="shared" si="1"/>
        <v>-5.9773783974068996E-2</v>
      </c>
      <c r="K49" s="94">
        <f>I49/'סכום נכסי הקרן'!$C$42</f>
        <v>1.6012006261224576E-5</v>
      </c>
    </row>
    <row r="50" spans="2:11">
      <c r="B50" s="86" t="s">
        <v>1635</v>
      </c>
      <c r="C50" s="83" t="s">
        <v>1636</v>
      </c>
      <c r="D50" s="96" t="s">
        <v>1407</v>
      </c>
      <c r="E50" s="96" t="s">
        <v>173</v>
      </c>
      <c r="F50" s="106">
        <v>43234</v>
      </c>
      <c r="G50" s="93">
        <v>748891.56999999983</v>
      </c>
      <c r="H50" s="95">
        <v>4.1382000000000003</v>
      </c>
      <c r="I50" s="93">
        <v>30.990369999999995</v>
      </c>
      <c r="J50" s="94">
        <f>I50/$I$11</f>
        <v>-0.13175684753291544</v>
      </c>
      <c r="K50" s="94">
        <f>I50/'סכום נכסי הקרן'!$C$42</f>
        <v>3.5294594509383547E-5</v>
      </c>
    </row>
    <row r="51" spans="2:11">
      <c r="B51" s="82"/>
      <c r="C51" s="83"/>
      <c r="D51" s="83"/>
      <c r="E51" s="83"/>
      <c r="F51" s="83"/>
      <c r="G51" s="93"/>
      <c r="H51" s="95"/>
      <c r="I51" s="83"/>
      <c r="J51" s="94"/>
      <c r="K51" s="83"/>
    </row>
    <row r="52" spans="2:11">
      <c r="B52" s="101" t="s">
        <v>238</v>
      </c>
      <c r="C52" s="81"/>
      <c r="D52" s="81"/>
      <c r="E52" s="81"/>
      <c r="F52" s="81"/>
      <c r="G52" s="90"/>
      <c r="H52" s="92"/>
      <c r="I52" s="90">
        <v>-9.126669999999999</v>
      </c>
      <c r="J52" s="91">
        <f>I52/$I$11</f>
        <v>3.8802417256497204E-2</v>
      </c>
      <c r="K52" s="91">
        <f>I52/'סכום נכסי הקרן'!$C$42</f>
        <v>-1.0394264956209156E-5</v>
      </c>
    </row>
    <row r="53" spans="2:11" s="129" customFormat="1">
      <c r="B53" s="86" t="s">
        <v>1741</v>
      </c>
      <c r="C53" s="83" t="s">
        <v>1637</v>
      </c>
      <c r="D53" s="96" t="s">
        <v>1407</v>
      </c>
      <c r="E53" s="96" t="s">
        <v>174</v>
      </c>
      <c r="F53" s="106">
        <v>43108</v>
      </c>
      <c r="G53" s="93">
        <v>556.65</v>
      </c>
      <c r="H53" s="95">
        <v>996.60429999999997</v>
      </c>
      <c r="I53" s="93">
        <v>-9.126669999999999</v>
      </c>
      <c r="J53" s="94">
        <f>I53/$I$11</f>
        <v>3.8802417256497204E-2</v>
      </c>
      <c r="K53" s="94">
        <f>I53/'סכום נכסי הקרן'!$C$42</f>
        <v>-1.0394264956209156E-5</v>
      </c>
    </row>
    <row r="54" spans="2:11">
      <c r="C54" s="1"/>
      <c r="D54" s="1"/>
    </row>
    <row r="55" spans="2:11">
      <c r="C55" s="1"/>
      <c r="D55" s="1"/>
    </row>
    <row r="56" spans="2:11">
      <c r="C56" s="1"/>
      <c r="D56" s="1"/>
    </row>
    <row r="57" spans="2:11">
      <c r="B57" s="98" t="s">
        <v>265</v>
      </c>
      <c r="C57" s="1"/>
      <c r="D57" s="1"/>
    </row>
    <row r="58" spans="2:11">
      <c r="B58" s="98" t="s">
        <v>122</v>
      </c>
      <c r="C58" s="1"/>
      <c r="D58" s="1"/>
    </row>
    <row r="59" spans="2:11">
      <c r="B59" s="98" t="s">
        <v>248</v>
      </c>
      <c r="C59" s="1"/>
      <c r="D59" s="1"/>
    </row>
    <row r="60" spans="2:11">
      <c r="B60" s="98" t="s">
        <v>256</v>
      </c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189</v>
      </c>
      <c r="C1" s="77" t="s" vm="1">
        <v>266</v>
      </c>
    </row>
    <row r="2" spans="2:78">
      <c r="B2" s="56" t="s">
        <v>188</v>
      </c>
      <c r="C2" s="77" t="s">
        <v>267</v>
      </c>
    </row>
    <row r="3" spans="2:78">
      <c r="B3" s="56" t="s">
        <v>190</v>
      </c>
      <c r="C3" s="77" t="s">
        <v>268</v>
      </c>
    </row>
    <row r="4" spans="2:78">
      <c r="B4" s="56" t="s">
        <v>191</v>
      </c>
      <c r="C4" s="77">
        <v>8802</v>
      </c>
    </row>
    <row r="6" spans="2:78" ht="26.25" customHeight="1">
      <c r="B6" s="213" t="s">
        <v>220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2:78" ht="26.25" customHeight="1">
      <c r="B7" s="213" t="s">
        <v>110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5"/>
    </row>
    <row r="8" spans="2:78" s="3" customFormat="1" ht="47.25">
      <c r="B8" s="22" t="s">
        <v>126</v>
      </c>
      <c r="C8" s="30" t="s">
        <v>49</v>
      </c>
      <c r="D8" s="30" t="s">
        <v>55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120</v>
      </c>
      <c r="O8" s="30" t="s">
        <v>63</v>
      </c>
      <c r="P8" s="30" t="s">
        <v>192</v>
      </c>
      <c r="Q8" s="31" t="s">
        <v>194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257</v>
      </c>
      <c r="M9" s="16"/>
      <c r="N9" s="16" t="s">
        <v>253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123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5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W75"/>
  <sheetViews>
    <sheetView rightToLeft="1" topLeftCell="D1" workbookViewId="0">
      <selection activeCell="R51" sqref="R1:AC1048576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6" t="s">
        <v>189</v>
      </c>
      <c r="C1" s="77" t="s" vm="1">
        <v>266</v>
      </c>
    </row>
    <row r="2" spans="2:49">
      <c r="B2" s="56" t="s">
        <v>188</v>
      </c>
      <c r="C2" s="77" t="s">
        <v>267</v>
      </c>
    </row>
    <row r="3" spans="2:49">
      <c r="B3" s="56" t="s">
        <v>190</v>
      </c>
      <c r="C3" s="77" t="s">
        <v>268</v>
      </c>
    </row>
    <row r="4" spans="2:49">
      <c r="B4" s="56" t="s">
        <v>191</v>
      </c>
      <c r="C4" s="77">
        <v>8802</v>
      </c>
    </row>
    <row r="6" spans="2:49" ht="26.25" customHeight="1">
      <c r="B6" s="213" t="s">
        <v>221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5"/>
    </row>
    <row r="7" spans="2:49" s="3" customFormat="1" ht="63">
      <c r="B7" s="22" t="s">
        <v>126</v>
      </c>
      <c r="C7" s="30" t="s">
        <v>233</v>
      </c>
      <c r="D7" s="30" t="s">
        <v>49</v>
      </c>
      <c r="E7" s="30" t="s">
        <v>127</v>
      </c>
      <c r="F7" s="30" t="s">
        <v>15</v>
      </c>
      <c r="G7" s="30" t="s">
        <v>112</v>
      </c>
      <c r="H7" s="30" t="s">
        <v>70</v>
      </c>
      <c r="I7" s="30" t="s">
        <v>18</v>
      </c>
      <c r="J7" s="30" t="s">
        <v>111</v>
      </c>
      <c r="K7" s="13" t="s">
        <v>38</v>
      </c>
      <c r="L7" s="70" t="s">
        <v>19</v>
      </c>
      <c r="M7" s="30" t="s">
        <v>250</v>
      </c>
      <c r="N7" s="30" t="s">
        <v>249</v>
      </c>
      <c r="O7" s="30" t="s">
        <v>120</v>
      </c>
      <c r="P7" s="30" t="s">
        <v>192</v>
      </c>
      <c r="Q7" s="31" t="s">
        <v>194</v>
      </c>
      <c r="AV7" s="3" t="s">
        <v>172</v>
      </c>
      <c r="AW7" s="3" t="s">
        <v>174</v>
      </c>
    </row>
    <row r="8" spans="2:49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257</v>
      </c>
      <c r="N8" s="16"/>
      <c r="O8" s="16" t="s">
        <v>253</v>
      </c>
      <c r="P8" s="32" t="s">
        <v>20</v>
      </c>
      <c r="Q8" s="17" t="s">
        <v>20</v>
      </c>
      <c r="AV8" s="3" t="s">
        <v>170</v>
      </c>
      <c r="AW8" s="3" t="s">
        <v>173</v>
      </c>
    </row>
    <row r="9" spans="2:49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123</v>
      </c>
      <c r="AV9" s="4" t="s">
        <v>171</v>
      </c>
      <c r="AW9" s="4" t="s">
        <v>175</v>
      </c>
    </row>
    <row r="10" spans="2:49" s="4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5.8890525495418764</v>
      </c>
      <c r="J10" s="79"/>
      <c r="K10" s="79"/>
      <c r="L10" s="102">
        <v>3.7833317165077526E-2</v>
      </c>
      <c r="M10" s="87"/>
      <c r="N10" s="89"/>
      <c r="O10" s="87">
        <f>O11+O66</f>
        <v>14112.011040000001</v>
      </c>
      <c r="P10" s="88">
        <f>O10/$O$10</f>
        <v>1</v>
      </c>
      <c r="Q10" s="88">
        <f>O10/'סכום נכסי הקרן'!$C$42</f>
        <v>1.607201551219763E-2</v>
      </c>
      <c r="AV10" s="1" t="s">
        <v>30</v>
      </c>
      <c r="AW10" s="4" t="s">
        <v>176</v>
      </c>
    </row>
    <row r="11" spans="2:49" s="129" customFormat="1" ht="21.75" customHeight="1">
      <c r="B11" s="80" t="s">
        <v>41</v>
      </c>
      <c r="C11" s="81"/>
      <c r="D11" s="81"/>
      <c r="E11" s="81"/>
      <c r="F11" s="81"/>
      <c r="G11" s="81"/>
      <c r="H11" s="81"/>
      <c r="I11" s="90">
        <v>5.781534102916579</v>
      </c>
      <c r="J11" s="81"/>
      <c r="K11" s="81"/>
      <c r="L11" s="103">
        <v>3.5707756119721219E-2</v>
      </c>
      <c r="M11" s="90"/>
      <c r="N11" s="92"/>
      <c r="O11" s="90">
        <f>O12+O23</f>
        <v>12137.557000000001</v>
      </c>
      <c r="P11" s="91">
        <f t="shared" ref="P11:P21" si="0">O11/$O$10</f>
        <v>0.86008698303852793</v>
      </c>
      <c r="Q11" s="91">
        <f>O11/'סכום נכסי הקרן'!$C$42</f>
        <v>1.3823331333234483E-2</v>
      </c>
      <c r="AW11" s="129" t="s">
        <v>182</v>
      </c>
    </row>
    <row r="12" spans="2:49" s="129" customFormat="1">
      <c r="B12" s="101" t="s">
        <v>39</v>
      </c>
      <c r="C12" s="81"/>
      <c r="D12" s="81"/>
      <c r="E12" s="81"/>
      <c r="F12" s="81"/>
      <c r="G12" s="81"/>
      <c r="H12" s="81"/>
      <c r="I12" s="90">
        <v>8.9746788068820003</v>
      </c>
      <c r="J12" s="81"/>
      <c r="K12" s="81"/>
      <c r="L12" s="103">
        <v>3.1916339085509129E-2</v>
      </c>
      <c r="M12" s="90"/>
      <c r="N12" s="92"/>
      <c r="O12" s="90">
        <f>SUM(O13:O21)</f>
        <v>5734.63501</v>
      </c>
      <c r="P12" s="91">
        <f t="shared" si="0"/>
        <v>0.40636554164713856</v>
      </c>
      <c r="Q12" s="91">
        <f>O12/'סכום נכסי הקרן'!$C$42</f>
        <v>6.5311132889754034E-3</v>
      </c>
      <c r="AW12" s="129" t="s">
        <v>177</v>
      </c>
    </row>
    <row r="13" spans="2:49" s="129" customFormat="1">
      <c r="B13" s="148" t="s">
        <v>1742</v>
      </c>
      <c r="C13" s="96" t="s">
        <v>1657</v>
      </c>
      <c r="D13" s="83">
        <v>6028</v>
      </c>
      <c r="E13" s="83"/>
      <c r="F13" s="83" t="s">
        <v>1369</v>
      </c>
      <c r="G13" s="106">
        <v>43100</v>
      </c>
      <c r="H13" s="83"/>
      <c r="I13" s="93">
        <v>9.4399999999999977</v>
      </c>
      <c r="J13" s="96" t="s">
        <v>174</v>
      </c>
      <c r="K13" s="97">
        <v>4.4399999999999988E-2</v>
      </c>
      <c r="L13" s="97">
        <v>4.4399999999999988E-2</v>
      </c>
      <c r="M13" s="93">
        <v>397160.62999999995</v>
      </c>
      <c r="N13" s="95">
        <v>102.13</v>
      </c>
      <c r="O13" s="93">
        <v>405.62015000000002</v>
      </c>
      <c r="P13" s="94">
        <f t="shared" si="0"/>
        <v>2.8742901975507523E-2</v>
      </c>
      <c r="Q13" s="94">
        <f>O13/'סכום נכסי הקרן'!$C$42</f>
        <v>4.6195636641593288E-4</v>
      </c>
      <c r="AW13" s="129" t="s">
        <v>178</v>
      </c>
    </row>
    <row r="14" spans="2:49" s="129" customFormat="1">
      <c r="B14" s="148" t="s">
        <v>1742</v>
      </c>
      <c r="C14" s="96" t="s">
        <v>1657</v>
      </c>
      <c r="D14" s="83">
        <v>5212</v>
      </c>
      <c r="E14" s="83"/>
      <c r="F14" s="83" t="s">
        <v>1369</v>
      </c>
      <c r="G14" s="106">
        <v>42643</v>
      </c>
      <c r="H14" s="83"/>
      <c r="I14" s="93">
        <v>8.490000000000002</v>
      </c>
      <c r="J14" s="96" t="s">
        <v>174</v>
      </c>
      <c r="K14" s="97">
        <v>3.1800000000000009E-2</v>
      </c>
      <c r="L14" s="97">
        <v>3.1800000000000009E-2</v>
      </c>
      <c r="M14" s="93">
        <v>34217.919999999998</v>
      </c>
      <c r="N14" s="95">
        <v>99.19</v>
      </c>
      <c r="O14" s="93">
        <v>33.940749999999994</v>
      </c>
      <c r="P14" s="94">
        <f t="shared" si="0"/>
        <v>2.4050966161942564E-3</v>
      </c>
      <c r="Q14" s="94">
        <f>O14/'סכום נכסי הקרן'!$C$42</f>
        <v>3.865475012380812E-5</v>
      </c>
      <c r="AW14" s="129" t="s">
        <v>179</v>
      </c>
    </row>
    <row r="15" spans="2:49" s="129" customFormat="1">
      <c r="B15" s="148" t="s">
        <v>1742</v>
      </c>
      <c r="C15" s="96" t="s">
        <v>1657</v>
      </c>
      <c r="D15" s="83">
        <v>5211</v>
      </c>
      <c r="E15" s="83"/>
      <c r="F15" s="83" t="s">
        <v>1369</v>
      </c>
      <c r="G15" s="106">
        <v>42643</v>
      </c>
      <c r="H15" s="83"/>
      <c r="I15" s="93">
        <v>5.9799999999999986</v>
      </c>
      <c r="J15" s="96" t="s">
        <v>174</v>
      </c>
      <c r="K15" s="97">
        <v>3.3699999999999994E-2</v>
      </c>
      <c r="L15" s="97">
        <v>3.3699999999999994E-2</v>
      </c>
      <c r="M15" s="93">
        <v>34899.579999999994</v>
      </c>
      <c r="N15" s="95">
        <v>102.84</v>
      </c>
      <c r="O15" s="93">
        <v>35.890730000000005</v>
      </c>
      <c r="P15" s="94">
        <f t="shared" si="0"/>
        <v>2.5432753629705211E-3</v>
      </c>
      <c r="Q15" s="94">
        <f>O15/'סכום נכסי הקרן'!$C$42</f>
        <v>4.0875561085452274E-5</v>
      </c>
      <c r="AW15" s="129" t="s">
        <v>181</v>
      </c>
    </row>
    <row r="16" spans="2:49" s="129" customFormat="1">
      <c r="B16" s="148" t="s">
        <v>1742</v>
      </c>
      <c r="C16" s="96" t="s">
        <v>1657</v>
      </c>
      <c r="D16" s="83">
        <v>6027</v>
      </c>
      <c r="E16" s="83"/>
      <c r="F16" s="83" t="s">
        <v>1369</v>
      </c>
      <c r="G16" s="106">
        <v>43100</v>
      </c>
      <c r="H16" s="83"/>
      <c r="I16" s="93">
        <v>9.8800000000000008</v>
      </c>
      <c r="J16" s="96" t="s">
        <v>174</v>
      </c>
      <c r="K16" s="97">
        <v>3.1700000000000006E-2</v>
      </c>
      <c r="L16" s="97">
        <v>3.1700000000000006E-2</v>
      </c>
      <c r="M16" s="93">
        <v>1486864.7699999998</v>
      </c>
      <c r="N16" s="95">
        <v>100.84</v>
      </c>
      <c r="O16" s="93">
        <f>1499.35443-0.06</f>
        <v>1499.2944300000001</v>
      </c>
      <c r="P16" s="94">
        <f t="shared" si="0"/>
        <v>0.10624243601782217</v>
      </c>
      <c r="Q16" s="94">
        <f>O16/'סכום נכסי הקרן'!$C$42</f>
        <v>1.7075300797321021E-3</v>
      </c>
      <c r="AW16" s="129" t="s">
        <v>180</v>
      </c>
    </row>
    <row r="17" spans="2:49" s="129" customFormat="1">
      <c r="B17" s="148" t="s">
        <v>1742</v>
      </c>
      <c r="C17" s="96" t="s">
        <v>1657</v>
      </c>
      <c r="D17" s="83">
        <v>6026</v>
      </c>
      <c r="E17" s="83"/>
      <c r="F17" s="83" t="s">
        <v>1369</v>
      </c>
      <c r="G17" s="106">
        <v>43100</v>
      </c>
      <c r="H17" s="83"/>
      <c r="I17" s="93">
        <v>7.88</v>
      </c>
      <c r="J17" s="96" t="s">
        <v>174</v>
      </c>
      <c r="K17" s="97">
        <v>3.4699999999999995E-2</v>
      </c>
      <c r="L17" s="97">
        <v>3.4699999999999995E-2</v>
      </c>
      <c r="M17" s="93">
        <v>2052710.5599999996</v>
      </c>
      <c r="N17" s="95">
        <v>102.53</v>
      </c>
      <c r="O17" s="93">
        <v>2104.6441399999999</v>
      </c>
      <c r="P17" s="94">
        <f t="shared" si="0"/>
        <v>0.14913849868983661</v>
      </c>
      <c r="Q17" s="94">
        <f>O17/'סכום נכסי הקרן'!$C$42</f>
        <v>2.3969562644089201E-3</v>
      </c>
      <c r="AW17" s="129" t="s">
        <v>183</v>
      </c>
    </row>
    <row r="18" spans="2:49" s="129" customFormat="1">
      <c r="B18" s="148" t="s">
        <v>1742</v>
      </c>
      <c r="C18" s="96" t="s">
        <v>1657</v>
      </c>
      <c r="D18" s="83">
        <v>5210</v>
      </c>
      <c r="E18" s="83"/>
      <c r="F18" s="83" t="s">
        <v>1369</v>
      </c>
      <c r="G18" s="106">
        <v>42643</v>
      </c>
      <c r="H18" s="83"/>
      <c r="I18" s="93">
        <v>9.1199999999999992</v>
      </c>
      <c r="J18" s="96" t="s">
        <v>174</v>
      </c>
      <c r="K18" s="97">
        <v>1.8600000000000002E-2</v>
      </c>
      <c r="L18" s="97">
        <v>1.8600000000000002E-2</v>
      </c>
      <c r="M18" s="93">
        <v>24965.049999999996</v>
      </c>
      <c r="N18" s="95">
        <v>103.77</v>
      </c>
      <c r="O18" s="93">
        <v>25.906209999999994</v>
      </c>
      <c r="P18" s="94">
        <f t="shared" si="0"/>
        <v>1.8357560752021629E-3</v>
      </c>
      <c r="Q18" s="94">
        <f>O18/'סכום נכסי הקרן'!$C$42</f>
        <v>2.9504300117260203E-5</v>
      </c>
      <c r="AW18" s="129" t="s">
        <v>184</v>
      </c>
    </row>
    <row r="19" spans="2:49" s="129" customFormat="1">
      <c r="B19" s="148" t="s">
        <v>1742</v>
      </c>
      <c r="C19" s="96" t="s">
        <v>1657</v>
      </c>
      <c r="D19" s="83">
        <v>6025</v>
      </c>
      <c r="E19" s="83"/>
      <c r="F19" s="83" t="s">
        <v>1369</v>
      </c>
      <c r="G19" s="106">
        <v>43100</v>
      </c>
      <c r="H19" s="83"/>
      <c r="I19" s="93">
        <v>9.9399999999999977</v>
      </c>
      <c r="J19" s="96" t="s">
        <v>174</v>
      </c>
      <c r="K19" s="97">
        <v>2.98E-2</v>
      </c>
      <c r="L19" s="97">
        <v>2.98E-2</v>
      </c>
      <c r="M19" s="93">
        <v>844308.68999999983</v>
      </c>
      <c r="N19" s="95">
        <v>106.07</v>
      </c>
      <c r="O19" s="93">
        <f>895.55811-0.07</f>
        <v>895.48811000000001</v>
      </c>
      <c r="P19" s="94">
        <f t="shared" si="0"/>
        <v>6.3455740465463803E-2</v>
      </c>
      <c r="Q19" s="94">
        <f>O19/'סכום נכסי הקרן'!$C$42</f>
        <v>1.0198616450989213E-3</v>
      </c>
      <c r="AW19" s="129" t="s">
        <v>185</v>
      </c>
    </row>
    <row r="20" spans="2:49" s="129" customFormat="1">
      <c r="B20" s="148" t="s">
        <v>1742</v>
      </c>
      <c r="C20" s="96" t="s">
        <v>1657</v>
      </c>
      <c r="D20" s="83">
        <v>6024</v>
      </c>
      <c r="E20" s="83"/>
      <c r="F20" s="83" t="s">
        <v>1369</v>
      </c>
      <c r="G20" s="106">
        <v>43100</v>
      </c>
      <c r="H20" s="83"/>
      <c r="I20" s="93">
        <v>9.0500000000000007</v>
      </c>
      <c r="J20" s="96" t="s">
        <v>174</v>
      </c>
      <c r="K20" s="97">
        <v>2.0400000000000001E-2</v>
      </c>
      <c r="L20" s="97">
        <v>2.0400000000000001E-2</v>
      </c>
      <c r="M20" s="93">
        <v>666806.72999999986</v>
      </c>
      <c r="N20" s="95">
        <v>107.02</v>
      </c>
      <c r="O20" s="93">
        <f>713.61663-0.08</f>
        <v>713.53662999999995</v>
      </c>
      <c r="P20" s="94">
        <f t="shared" si="0"/>
        <v>5.0562363363910741E-2</v>
      </c>
      <c r="Q20" s="94">
        <f>O20/'סכום נכסי הקרן'!$C$42</f>
        <v>8.1263908831814662E-4</v>
      </c>
      <c r="AW20" s="129" t="s">
        <v>186</v>
      </c>
    </row>
    <row r="21" spans="2:49" s="129" customFormat="1">
      <c r="B21" s="148" t="s">
        <v>1742</v>
      </c>
      <c r="C21" s="96" t="s">
        <v>1657</v>
      </c>
      <c r="D21" s="83">
        <v>5209</v>
      </c>
      <c r="E21" s="83"/>
      <c r="F21" s="83" t="s">
        <v>1369</v>
      </c>
      <c r="G21" s="106">
        <v>42643</v>
      </c>
      <c r="H21" s="83"/>
      <c r="I21" s="93">
        <v>6.99</v>
      </c>
      <c r="J21" s="96" t="s">
        <v>174</v>
      </c>
      <c r="K21" s="97">
        <v>2.2099999999999998E-2</v>
      </c>
      <c r="L21" s="97">
        <v>2.2099999999999998E-2</v>
      </c>
      <c r="M21" s="93">
        <v>19649.689999999995</v>
      </c>
      <c r="N21" s="95">
        <v>103.38</v>
      </c>
      <c r="O21" s="93">
        <v>20.313859999999998</v>
      </c>
      <c r="P21" s="94">
        <f t="shared" si="0"/>
        <v>1.43947308023081E-3</v>
      </c>
      <c r="Q21" s="94">
        <f>O21/'סכום נכסי הקרן'!$C$42</f>
        <v>2.3135233674860482E-5</v>
      </c>
      <c r="AW21" s="129" t="s">
        <v>187</v>
      </c>
    </row>
    <row r="22" spans="2:49" s="129" customFormat="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W22" s="129" t="s">
        <v>30</v>
      </c>
    </row>
    <row r="23" spans="2:49" s="129" customFormat="1">
      <c r="B23" s="101" t="s">
        <v>40</v>
      </c>
      <c r="C23" s="81"/>
      <c r="D23" s="81"/>
      <c r="E23" s="81"/>
      <c r="F23" s="81"/>
      <c r="G23" s="81"/>
      <c r="H23" s="81"/>
      <c r="I23" s="90">
        <v>2.9214625855423022</v>
      </c>
      <c r="J23" s="81"/>
      <c r="K23" s="81"/>
      <c r="L23" s="103">
        <v>3.9103579010182514E-2</v>
      </c>
      <c r="M23" s="90"/>
      <c r="N23" s="92"/>
      <c r="O23" s="90">
        <f>SUM(O24:O64)</f>
        <v>6402.9219900000007</v>
      </c>
      <c r="P23" s="91">
        <f t="shared" ref="P23:P64" si="1">O23/$O$10</f>
        <v>0.45372144139138942</v>
      </c>
      <c r="Q23" s="91">
        <f>O23/'סכום נכסי הקרן'!$C$42</f>
        <v>7.2922180442590787E-3</v>
      </c>
    </row>
    <row r="24" spans="2:49" s="129" customFormat="1">
      <c r="B24" s="86" t="s">
        <v>1743</v>
      </c>
      <c r="C24" s="96" t="s">
        <v>1657</v>
      </c>
      <c r="D24" s="83" t="s">
        <v>1658</v>
      </c>
      <c r="E24" s="83"/>
      <c r="F24" s="83" t="s">
        <v>1659</v>
      </c>
      <c r="G24" s="106">
        <v>43185</v>
      </c>
      <c r="H24" s="83" t="s">
        <v>1656</v>
      </c>
      <c r="I24" s="93">
        <v>1.4500000000000004</v>
      </c>
      <c r="J24" s="96" t="s">
        <v>173</v>
      </c>
      <c r="K24" s="97">
        <v>3.4861000000000003E-2</v>
      </c>
      <c r="L24" s="97">
        <v>3.7400000000000003E-2</v>
      </c>
      <c r="M24" s="93">
        <v>854637.99999999988</v>
      </c>
      <c r="N24" s="95">
        <v>99.78</v>
      </c>
      <c r="O24" s="93">
        <v>3092.9523599999993</v>
      </c>
      <c r="P24" s="94">
        <f t="shared" si="1"/>
        <v>0.2191716227568937</v>
      </c>
      <c r="Q24" s="94">
        <f>O24/'סכום נכסי הקרן'!$C$42</f>
        <v>3.5225297207823227E-3</v>
      </c>
    </row>
    <row r="25" spans="2:49" s="129" customFormat="1">
      <c r="B25" s="148" t="s">
        <v>1744</v>
      </c>
      <c r="C25" s="96" t="s">
        <v>1657</v>
      </c>
      <c r="D25" s="83" t="s">
        <v>1660</v>
      </c>
      <c r="E25" s="83"/>
      <c r="F25" s="83" t="s">
        <v>1659</v>
      </c>
      <c r="G25" s="106">
        <v>42723</v>
      </c>
      <c r="H25" s="83" t="s">
        <v>1656</v>
      </c>
      <c r="I25" s="93">
        <v>0.25999999999999995</v>
      </c>
      <c r="J25" s="96" t="s">
        <v>174</v>
      </c>
      <c r="K25" s="97">
        <v>2.0119999999999999E-2</v>
      </c>
      <c r="L25" s="97">
        <v>1.1899999999999999E-2</v>
      </c>
      <c r="M25" s="93">
        <v>75806.39999999998</v>
      </c>
      <c r="N25" s="95">
        <v>100.78</v>
      </c>
      <c r="O25" s="93">
        <v>76.397689999999983</v>
      </c>
      <c r="P25" s="94">
        <f t="shared" si="1"/>
        <v>5.4136642738907594E-3</v>
      </c>
      <c r="Q25" s="94">
        <f>O25/'סכום נכסי הקרן'!$C$42</f>
        <v>8.7008496187802412E-5</v>
      </c>
    </row>
    <row r="26" spans="2:49" s="129" customFormat="1">
      <c r="B26" s="86" t="s">
        <v>1745</v>
      </c>
      <c r="C26" s="96" t="s">
        <v>1661</v>
      </c>
      <c r="D26" s="83" t="s">
        <v>1662</v>
      </c>
      <c r="E26" s="83"/>
      <c r="F26" s="83" t="s">
        <v>526</v>
      </c>
      <c r="G26" s="106">
        <v>43011</v>
      </c>
      <c r="H26" s="83" t="s">
        <v>170</v>
      </c>
      <c r="I26" s="93">
        <v>9.67</v>
      </c>
      <c r="J26" s="96" t="s">
        <v>174</v>
      </c>
      <c r="K26" s="97">
        <v>3.9E-2</v>
      </c>
      <c r="L26" s="97">
        <v>3.6600000000000008E-2</v>
      </c>
      <c r="M26" s="93">
        <v>17746.839999999997</v>
      </c>
      <c r="N26" s="95">
        <v>104.08</v>
      </c>
      <c r="O26" s="93">
        <v>18.470919999999996</v>
      </c>
      <c r="P26" s="94">
        <f t="shared" si="1"/>
        <v>1.308879361534286E-3</v>
      </c>
      <c r="Q26" s="94">
        <f>O26/'סכום נכסי הקרן'!$C$42</f>
        <v>2.1036329402174374E-5</v>
      </c>
    </row>
    <row r="27" spans="2:49" s="129" customFormat="1">
      <c r="B27" s="86" t="s">
        <v>1745</v>
      </c>
      <c r="C27" s="96" t="s">
        <v>1661</v>
      </c>
      <c r="D27" s="83" t="s">
        <v>1663</v>
      </c>
      <c r="E27" s="83"/>
      <c r="F27" s="83" t="s">
        <v>526</v>
      </c>
      <c r="G27" s="106">
        <v>43104</v>
      </c>
      <c r="H27" s="83" t="s">
        <v>170</v>
      </c>
      <c r="I27" s="93">
        <v>9.68</v>
      </c>
      <c r="J27" s="96" t="s">
        <v>174</v>
      </c>
      <c r="K27" s="97">
        <v>3.8199999999999998E-2</v>
      </c>
      <c r="L27" s="97">
        <v>3.9400000000000004E-2</v>
      </c>
      <c r="M27" s="93">
        <v>31615.509999999995</v>
      </c>
      <c r="N27" s="95">
        <v>98.56</v>
      </c>
      <c r="O27" s="93">
        <v>31.160239999999995</v>
      </c>
      <c r="P27" s="94">
        <f t="shared" si="1"/>
        <v>2.2080651660261168E-3</v>
      </c>
      <c r="Q27" s="94">
        <f>O27/'סכום נכסי הקרן'!$C$42</f>
        <v>3.5488057600314983E-5</v>
      </c>
    </row>
    <row r="28" spans="2:49" s="129" customFormat="1">
      <c r="B28" s="86" t="s">
        <v>1745</v>
      </c>
      <c r="C28" s="96" t="s">
        <v>1661</v>
      </c>
      <c r="D28" s="83" t="s">
        <v>1664</v>
      </c>
      <c r="E28" s="83"/>
      <c r="F28" s="83" t="s">
        <v>526</v>
      </c>
      <c r="G28" s="106">
        <v>43194</v>
      </c>
      <c r="H28" s="83" t="s">
        <v>170</v>
      </c>
      <c r="I28" s="93">
        <v>9.7299999999999986</v>
      </c>
      <c r="J28" s="96" t="s">
        <v>174</v>
      </c>
      <c r="K28" s="97">
        <v>3.7900000000000003E-2</v>
      </c>
      <c r="L28" s="97">
        <v>3.5400000000000001E-2</v>
      </c>
      <c r="M28" s="93">
        <v>20417.949999999997</v>
      </c>
      <c r="N28" s="95">
        <v>102.33</v>
      </c>
      <c r="O28" s="93">
        <v>20.893679999999996</v>
      </c>
      <c r="P28" s="94">
        <f t="shared" si="1"/>
        <v>1.4805600662285193E-3</v>
      </c>
      <c r="Q28" s="94">
        <f>O28/'סכום נכסי הקרן'!$C$42</f>
        <v>2.3795584351165114E-5</v>
      </c>
    </row>
    <row r="29" spans="2:49" s="129" customFormat="1">
      <c r="B29" s="86" t="s">
        <v>1745</v>
      </c>
      <c r="C29" s="96" t="s">
        <v>1661</v>
      </c>
      <c r="D29" s="83" t="s">
        <v>1665</v>
      </c>
      <c r="E29" s="83"/>
      <c r="F29" s="83" t="s">
        <v>526</v>
      </c>
      <c r="G29" s="106">
        <v>43285</v>
      </c>
      <c r="H29" s="83" t="s">
        <v>170</v>
      </c>
      <c r="I29" s="93">
        <v>9.6999999999999957</v>
      </c>
      <c r="J29" s="96" t="s">
        <v>174</v>
      </c>
      <c r="K29" s="97">
        <v>4.0099999999999997E-2</v>
      </c>
      <c r="L29" s="97">
        <v>3.5499999999999997E-2</v>
      </c>
      <c r="M29" s="93">
        <v>27046.779999999995</v>
      </c>
      <c r="N29" s="95">
        <v>103.19</v>
      </c>
      <c r="O29" s="93">
        <v>27.909580000000002</v>
      </c>
      <c r="P29" s="94">
        <f t="shared" si="1"/>
        <v>1.9777181240073632E-3</v>
      </c>
      <c r="Q29" s="94">
        <f>O29/'סכום נכסי הקרן'!$C$42</f>
        <v>3.1785916367800741E-5</v>
      </c>
    </row>
    <row r="30" spans="2:49" s="129" customFormat="1">
      <c r="B30" s="86" t="s">
        <v>1745</v>
      </c>
      <c r="C30" s="96" t="s">
        <v>1661</v>
      </c>
      <c r="D30" s="83" t="s">
        <v>1666</v>
      </c>
      <c r="E30" s="83"/>
      <c r="F30" s="83" t="s">
        <v>526</v>
      </c>
      <c r="G30" s="106">
        <v>42935</v>
      </c>
      <c r="H30" s="83" t="s">
        <v>170</v>
      </c>
      <c r="I30" s="93">
        <v>11.189999999999998</v>
      </c>
      <c r="J30" s="96" t="s">
        <v>174</v>
      </c>
      <c r="K30" s="97">
        <v>4.0800000000000003E-2</v>
      </c>
      <c r="L30" s="97">
        <v>3.3899999999999993E-2</v>
      </c>
      <c r="M30" s="93">
        <v>82646.749999999985</v>
      </c>
      <c r="N30" s="95">
        <v>107.27</v>
      </c>
      <c r="O30" s="93">
        <v>88.655160000000009</v>
      </c>
      <c r="P30" s="94">
        <f t="shared" si="1"/>
        <v>6.2822484866763544E-3</v>
      </c>
      <c r="Q30" s="94">
        <f>O30/'סכום נכסי הקרן'!$C$42</f>
        <v>1.0096839512934245E-4</v>
      </c>
    </row>
    <row r="31" spans="2:49" s="129" customFormat="1">
      <c r="B31" s="148" t="s">
        <v>1746</v>
      </c>
      <c r="C31" s="96" t="s">
        <v>1661</v>
      </c>
      <c r="D31" s="83" t="s">
        <v>1667</v>
      </c>
      <c r="E31" s="83"/>
      <c r="F31" s="83" t="s">
        <v>1668</v>
      </c>
      <c r="G31" s="106">
        <v>42680</v>
      </c>
      <c r="H31" s="83" t="s">
        <v>1656</v>
      </c>
      <c r="I31" s="93">
        <v>4.2</v>
      </c>
      <c r="J31" s="96" t="s">
        <v>174</v>
      </c>
      <c r="K31" s="97">
        <v>2.3E-2</v>
      </c>
      <c r="L31" s="97">
        <v>2.2700000000000001E-2</v>
      </c>
      <c r="M31" s="93">
        <v>3496.8499999999995</v>
      </c>
      <c r="N31" s="95">
        <v>102.14</v>
      </c>
      <c r="O31" s="93">
        <v>3.5716899999999998</v>
      </c>
      <c r="P31" s="94">
        <f t="shared" si="1"/>
        <v>2.530957487119426E-4</v>
      </c>
      <c r="Q31" s="94">
        <f>O31/'סכום נכסי הקרן'!$C$42</f>
        <v>4.0677587993696151E-6</v>
      </c>
    </row>
    <row r="32" spans="2:49" s="129" customFormat="1">
      <c r="B32" s="148" t="s">
        <v>1746</v>
      </c>
      <c r="C32" s="96" t="s">
        <v>1661</v>
      </c>
      <c r="D32" s="83" t="s">
        <v>1669</v>
      </c>
      <c r="E32" s="83"/>
      <c r="F32" s="83" t="s">
        <v>1668</v>
      </c>
      <c r="G32" s="106">
        <v>42680</v>
      </c>
      <c r="H32" s="83" t="s">
        <v>1656</v>
      </c>
      <c r="I32" s="93">
        <v>3.0100000000000002</v>
      </c>
      <c r="J32" s="96" t="s">
        <v>174</v>
      </c>
      <c r="K32" s="97">
        <v>2.2000000000000002E-2</v>
      </c>
      <c r="L32" s="97">
        <v>2.12E-2</v>
      </c>
      <c r="M32" s="93">
        <v>7452.7899999999991</v>
      </c>
      <c r="N32" s="95">
        <v>100.37</v>
      </c>
      <c r="O32" s="93">
        <v>7.4803699999999989</v>
      </c>
      <c r="P32" s="94">
        <f t="shared" si="1"/>
        <v>5.3007115561326816E-4</v>
      </c>
      <c r="Q32" s="94">
        <f>O32/'סכום נכסי הקרן'!$C$42</f>
        <v>8.51931183558497E-6</v>
      </c>
    </row>
    <row r="33" spans="2:17" s="129" customFormat="1">
      <c r="B33" s="148" t="s">
        <v>1746</v>
      </c>
      <c r="C33" s="96" t="s">
        <v>1661</v>
      </c>
      <c r="D33" s="83" t="s">
        <v>1670</v>
      </c>
      <c r="E33" s="83"/>
      <c r="F33" s="83" t="s">
        <v>1668</v>
      </c>
      <c r="G33" s="106">
        <v>42680</v>
      </c>
      <c r="H33" s="83" t="s">
        <v>1656</v>
      </c>
      <c r="I33" s="93">
        <v>4.1399999999999997</v>
      </c>
      <c r="J33" s="96" t="s">
        <v>174</v>
      </c>
      <c r="K33" s="97">
        <v>3.3700000000000001E-2</v>
      </c>
      <c r="L33" s="97">
        <v>3.3300000000000003E-2</v>
      </c>
      <c r="M33" s="93">
        <v>1773.9599999999998</v>
      </c>
      <c r="N33" s="95">
        <v>100.48</v>
      </c>
      <c r="O33" s="93">
        <v>1.7824799999999998</v>
      </c>
      <c r="P33" s="94">
        <f t="shared" si="1"/>
        <v>1.2630942499602805E-4</v>
      </c>
      <c r="Q33" s="94">
        <f>O33/'סכום נכסי הקרן'!$C$42</f>
        <v>2.0300470378729258E-6</v>
      </c>
    </row>
    <row r="34" spans="2:17" s="129" customFormat="1">
      <c r="B34" s="148" t="s">
        <v>1746</v>
      </c>
      <c r="C34" s="96" t="s">
        <v>1661</v>
      </c>
      <c r="D34" s="83" t="s">
        <v>1671</v>
      </c>
      <c r="E34" s="83"/>
      <c r="F34" s="83" t="s">
        <v>1668</v>
      </c>
      <c r="G34" s="106">
        <v>42717</v>
      </c>
      <c r="H34" s="83" t="s">
        <v>1656</v>
      </c>
      <c r="I34" s="93">
        <v>3.7299999999999995</v>
      </c>
      <c r="J34" s="96" t="s">
        <v>174</v>
      </c>
      <c r="K34" s="97">
        <v>3.85E-2</v>
      </c>
      <c r="L34" s="97">
        <v>3.9E-2</v>
      </c>
      <c r="M34" s="93">
        <v>488.37999999999994</v>
      </c>
      <c r="N34" s="95">
        <v>100.19</v>
      </c>
      <c r="O34" s="93">
        <v>0.48930999999999997</v>
      </c>
      <c r="P34" s="94">
        <f t="shared" si="1"/>
        <v>3.4673300539027921E-5</v>
      </c>
      <c r="Q34" s="94">
        <f>O34/'סכום נכסי הקרן'!$C$42</f>
        <v>5.572698241223472E-7</v>
      </c>
    </row>
    <row r="35" spans="2:17" s="129" customFormat="1">
      <c r="B35" s="148" t="s">
        <v>1746</v>
      </c>
      <c r="C35" s="96" t="s">
        <v>1661</v>
      </c>
      <c r="D35" s="83" t="s">
        <v>1672</v>
      </c>
      <c r="E35" s="83"/>
      <c r="F35" s="83" t="s">
        <v>1668</v>
      </c>
      <c r="G35" s="106">
        <v>42710</v>
      </c>
      <c r="H35" s="83" t="s">
        <v>1656</v>
      </c>
      <c r="I35" s="93">
        <v>3.73</v>
      </c>
      <c r="J35" s="96" t="s">
        <v>174</v>
      </c>
      <c r="K35" s="97">
        <v>3.8399999999999997E-2</v>
      </c>
      <c r="L35" s="97">
        <v>3.8900000000000004E-2</v>
      </c>
      <c r="M35" s="93">
        <v>1459.9</v>
      </c>
      <c r="N35" s="95">
        <v>100.2</v>
      </c>
      <c r="O35" s="93">
        <v>1.4628199999999998</v>
      </c>
      <c r="P35" s="94">
        <f t="shared" si="1"/>
        <v>1.0365779872575834E-4</v>
      </c>
      <c r="Q35" s="94">
        <f>O35/'סכום נכסי הקרן'!$C$42</f>
        <v>1.6659897490806479E-6</v>
      </c>
    </row>
    <row r="36" spans="2:17" s="129" customFormat="1">
      <c r="B36" s="148" t="s">
        <v>1746</v>
      </c>
      <c r="C36" s="96" t="s">
        <v>1661</v>
      </c>
      <c r="D36" s="83" t="s">
        <v>1673</v>
      </c>
      <c r="E36" s="83"/>
      <c r="F36" s="83" t="s">
        <v>1668</v>
      </c>
      <c r="G36" s="106">
        <v>42680</v>
      </c>
      <c r="H36" s="83" t="s">
        <v>1656</v>
      </c>
      <c r="I36" s="93">
        <v>5.1000000000000005</v>
      </c>
      <c r="J36" s="96" t="s">
        <v>174</v>
      </c>
      <c r="K36" s="97">
        <v>3.6699999999999997E-2</v>
      </c>
      <c r="L36" s="97">
        <v>3.6600000000000001E-2</v>
      </c>
      <c r="M36" s="93">
        <v>5809.7299999999987</v>
      </c>
      <c r="N36" s="95">
        <v>100.49</v>
      </c>
      <c r="O36" s="93">
        <v>5.8381999999999987</v>
      </c>
      <c r="P36" s="94">
        <f t="shared" si="1"/>
        <v>4.1370432487983639E-4</v>
      </c>
      <c r="Q36" s="94">
        <f>O36/'סכום נכסי הקרן'!$C$42</f>
        <v>6.6490623269319797E-6</v>
      </c>
    </row>
    <row r="37" spans="2:17" s="129" customFormat="1">
      <c r="B37" s="148" t="s">
        <v>1746</v>
      </c>
      <c r="C37" s="96" t="s">
        <v>1661</v>
      </c>
      <c r="D37" s="83" t="s">
        <v>1674</v>
      </c>
      <c r="E37" s="83"/>
      <c r="F37" s="83" t="s">
        <v>1668</v>
      </c>
      <c r="G37" s="106">
        <v>42680</v>
      </c>
      <c r="H37" s="83" t="s">
        <v>1656</v>
      </c>
      <c r="I37" s="93">
        <v>2.9800000000000004</v>
      </c>
      <c r="J37" s="96" t="s">
        <v>174</v>
      </c>
      <c r="K37" s="97">
        <v>3.1800000000000002E-2</v>
      </c>
      <c r="L37" s="97">
        <v>3.15E-2</v>
      </c>
      <c r="M37" s="93">
        <v>7556.3099999999986</v>
      </c>
      <c r="N37" s="95">
        <v>100.35</v>
      </c>
      <c r="O37" s="93">
        <v>7.582749999999999</v>
      </c>
      <c r="P37" s="94">
        <f t="shared" si="1"/>
        <v>5.3732596853183856E-4</v>
      </c>
      <c r="Q37" s="94">
        <f>O37/'סכום נכסי הקרן'!$C$42</f>
        <v>8.635911301350326E-6</v>
      </c>
    </row>
    <row r="38" spans="2:17" s="129" customFormat="1">
      <c r="B38" s="148" t="s">
        <v>1747</v>
      </c>
      <c r="C38" s="96" t="s">
        <v>1657</v>
      </c>
      <c r="D38" s="83" t="s">
        <v>1675</v>
      </c>
      <c r="E38" s="83"/>
      <c r="F38" s="83" t="s">
        <v>1668</v>
      </c>
      <c r="G38" s="106">
        <v>42884</v>
      </c>
      <c r="H38" s="83" t="s">
        <v>1656</v>
      </c>
      <c r="I38" s="93">
        <v>1.3899999999999995</v>
      </c>
      <c r="J38" s="96" t="s">
        <v>174</v>
      </c>
      <c r="K38" s="97">
        <v>2.2099999999999998E-2</v>
      </c>
      <c r="L38" s="97">
        <v>2.0299999999999995E-2</v>
      </c>
      <c r="M38" s="93">
        <v>6514.5899999999992</v>
      </c>
      <c r="N38" s="95">
        <v>100.46</v>
      </c>
      <c r="O38" s="93">
        <v>6.5445600000000006</v>
      </c>
      <c r="P38" s="94">
        <f t="shared" si="1"/>
        <v>4.6375814059737298E-4</v>
      </c>
      <c r="Q38" s="94">
        <f>O38/'סכום נכסי הקרן'!$C$42</f>
        <v>7.4535280295889088E-6</v>
      </c>
    </row>
    <row r="39" spans="2:17" s="129" customFormat="1">
      <c r="B39" s="148" t="s">
        <v>1747</v>
      </c>
      <c r="C39" s="96" t="s">
        <v>1657</v>
      </c>
      <c r="D39" s="83" t="s">
        <v>1676</v>
      </c>
      <c r="E39" s="83"/>
      <c r="F39" s="83" t="s">
        <v>1668</v>
      </c>
      <c r="G39" s="106">
        <v>43006</v>
      </c>
      <c r="H39" s="83" t="s">
        <v>1656</v>
      </c>
      <c r="I39" s="93">
        <v>1.59</v>
      </c>
      <c r="J39" s="96" t="s">
        <v>174</v>
      </c>
      <c r="K39" s="97">
        <v>2.0799999999999999E-2</v>
      </c>
      <c r="L39" s="97">
        <v>2.2600000000000002E-2</v>
      </c>
      <c r="M39" s="93">
        <v>7106.8199999999988</v>
      </c>
      <c r="N39" s="95">
        <v>99.75</v>
      </c>
      <c r="O39" s="93">
        <v>7.0890499999999994</v>
      </c>
      <c r="P39" s="94">
        <f t="shared" si="1"/>
        <v>5.0234158546973466E-4</v>
      </c>
      <c r="Q39" s="94">
        <f>O39/'סכום נכסי הקרן'!$C$42</f>
        <v>8.0736417540915276E-6</v>
      </c>
    </row>
    <row r="40" spans="2:17" s="129" customFormat="1">
      <c r="B40" s="148" t="s">
        <v>1747</v>
      </c>
      <c r="C40" s="96" t="s">
        <v>1657</v>
      </c>
      <c r="D40" s="83" t="s">
        <v>1677</v>
      </c>
      <c r="E40" s="83"/>
      <c r="F40" s="83" t="s">
        <v>1668</v>
      </c>
      <c r="G40" s="106">
        <v>43321</v>
      </c>
      <c r="H40" s="83" t="s">
        <v>1656</v>
      </c>
      <c r="I40" s="93">
        <v>1.9200000000000002</v>
      </c>
      <c r="J40" s="96" t="s">
        <v>174</v>
      </c>
      <c r="K40" s="97">
        <v>2.4E-2</v>
      </c>
      <c r="L40" s="97">
        <v>2.2000000000000002E-2</v>
      </c>
      <c r="M40" s="93">
        <v>337349.14</v>
      </c>
      <c r="N40" s="95">
        <v>100.77</v>
      </c>
      <c r="O40" s="93">
        <v>339.94673999999992</v>
      </c>
      <c r="P40" s="94">
        <f t="shared" si="1"/>
        <v>2.4089177583296442E-2</v>
      </c>
      <c r="Q40" s="94">
        <f>O40/'סכום נכסי הקרן'!$C$42</f>
        <v>3.8716163579482381E-4</v>
      </c>
    </row>
    <row r="41" spans="2:17" s="129" customFormat="1">
      <c r="B41" s="148" t="s">
        <v>1747</v>
      </c>
      <c r="C41" s="96" t="s">
        <v>1657</v>
      </c>
      <c r="D41" s="83" t="s">
        <v>1678</v>
      </c>
      <c r="E41" s="83"/>
      <c r="F41" s="83" t="s">
        <v>1668</v>
      </c>
      <c r="G41" s="106">
        <v>43343</v>
      </c>
      <c r="H41" s="83" t="s">
        <v>1656</v>
      </c>
      <c r="I41" s="93">
        <v>1.9799999999999998</v>
      </c>
      <c r="J41" s="96" t="s">
        <v>174</v>
      </c>
      <c r="K41" s="97">
        <v>2.3789999999999999E-2</v>
      </c>
      <c r="L41" s="97">
        <v>2.2800000000000001E-2</v>
      </c>
      <c r="M41" s="93">
        <v>337349.14</v>
      </c>
      <c r="N41" s="95">
        <v>100.42</v>
      </c>
      <c r="O41" s="93">
        <v>338.76600999999994</v>
      </c>
      <c r="P41" s="94">
        <f t="shared" si="1"/>
        <v>2.4005509139681053E-2</v>
      </c>
      <c r="Q41" s="94">
        <f>O41/'סכום נכסי הקרן'!$C$42</f>
        <v>3.8581691527115588E-4</v>
      </c>
    </row>
    <row r="42" spans="2:17" s="129" customFormat="1">
      <c r="B42" s="148" t="s">
        <v>1747</v>
      </c>
      <c r="C42" s="96" t="s">
        <v>1657</v>
      </c>
      <c r="D42" s="83" t="s">
        <v>1679</v>
      </c>
      <c r="E42" s="83"/>
      <c r="F42" s="83" t="s">
        <v>1668</v>
      </c>
      <c r="G42" s="106">
        <v>42828</v>
      </c>
      <c r="H42" s="83" t="s">
        <v>1656</v>
      </c>
      <c r="I42" s="93">
        <v>1.23</v>
      </c>
      <c r="J42" s="96" t="s">
        <v>174</v>
      </c>
      <c r="K42" s="97">
        <v>2.2700000000000001E-2</v>
      </c>
      <c r="L42" s="97">
        <v>1.9600000000000003E-2</v>
      </c>
      <c r="M42" s="93">
        <v>6514.5899999999992</v>
      </c>
      <c r="N42" s="95">
        <v>100.96</v>
      </c>
      <c r="O42" s="93">
        <v>6.5771299999999995</v>
      </c>
      <c r="P42" s="94">
        <f t="shared" si="1"/>
        <v>4.6606610364443131E-4</v>
      </c>
      <c r="Q42" s="94">
        <f>O42/'סכום נכסי הקרן'!$C$42</f>
        <v>7.490621647482809E-6</v>
      </c>
    </row>
    <row r="43" spans="2:17" s="129" customFormat="1">
      <c r="B43" s="148" t="s">
        <v>1747</v>
      </c>
      <c r="C43" s="96" t="s">
        <v>1657</v>
      </c>
      <c r="D43" s="83" t="s">
        <v>1680</v>
      </c>
      <c r="E43" s="83"/>
      <c r="F43" s="83" t="s">
        <v>1668</v>
      </c>
      <c r="G43" s="106">
        <v>42859</v>
      </c>
      <c r="H43" s="83" t="s">
        <v>1656</v>
      </c>
      <c r="I43" s="93">
        <v>1.3199999999999998</v>
      </c>
      <c r="J43" s="96" t="s">
        <v>174</v>
      </c>
      <c r="K43" s="97">
        <v>2.2799999999999997E-2</v>
      </c>
      <c r="L43" s="97">
        <v>1.9799999999999998E-2</v>
      </c>
      <c r="M43" s="93">
        <v>6514.5899999999992</v>
      </c>
      <c r="N43" s="95">
        <v>100.77</v>
      </c>
      <c r="O43" s="93">
        <v>6.5647499999999992</v>
      </c>
      <c r="P43" s="94">
        <f t="shared" si="1"/>
        <v>4.6518883675703238E-4</v>
      </c>
      <c r="Q43" s="94">
        <f>O43/'סכום נכסי הקרן'!$C$42</f>
        <v>7.4765222004601959E-6</v>
      </c>
    </row>
    <row r="44" spans="2:17" s="129" customFormat="1">
      <c r="B44" s="148" t="s">
        <v>1748</v>
      </c>
      <c r="C44" s="96" t="s">
        <v>1657</v>
      </c>
      <c r="D44" s="83" t="s">
        <v>1681</v>
      </c>
      <c r="E44" s="83"/>
      <c r="F44" s="83" t="s">
        <v>526</v>
      </c>
      <c r="G44" s="106">
        <v>42759</v>
      </c>
      <c r="H44" s="83" t="s">
        <v>332</v>
      </c>
      <c r="I44" s="93">
        <v>4.6099999999999994</v>
      </c>
      <c r="J44" s="96" t="s">
        <v>174</v>
      </c>
      <c r="K44" s="97">
        <v>2.4E-2</v>
      </c>
      <c r="L44" s="97">
        <v>1.21E-2</v>
      </c>
      <c r="M44" s="93">
        <v>100368.01999999997</v>
      </c>
      <c r="N44" s="95">
        <v>106.04</v>
      </c>
      <c r="O44" s="93">
        <v>106.43024999999999</v>
      </c>
      <c r="P44" s="94">
        <f t="shared" si="1"/>
        <v>7.541820205378749E-3</v>
      </c>
      <c r="Q44" s="94">
        <f>O44/'סכום נכסי הקרן'!$C$42</f>
        <v>1.2121225133105278E-4</v>
      </c>
    </row>
    <row r="45" spans="2:17" s="129" customFormat="1">
      <c r="B45" s="148" t="s">
        <v>1748</v>
      </c>
      <c r="C45" s="96" t="s">
        <v>1657</v>
      </c>
      <c r="D45" s="83" t="s">
        <v>1682</v>
      </c>
      <c r="E45" s="83"/>
      <c r="F45" s="83" t="s">
        <v>526</v>
      </c>
      <c r="G45" s="106">
        <v>42759</v>
      </c>
      <c r="H45" s="83" t="s">
        <v>332</v>
      </c>
      <c r="I45" s="93">
        <v>4.419999999999999</v>
      </c>
      <c r="J45" s="96" t="s">
        <v>174</v>
      </c>
      <c r="K45" s="97">
        <v>3.8800000000000001E-2</v>
      </c>
      <c r="L45" s="97">
        <v>3.0500000000000003E-2</v>
      </c>
      <c r="M45" s="93">
        <v>100368.01999999997</v>
      </c>
      <c r="N45" s="95">
        <v>104.48</v>
      </c>
      <c r="O45" s="93">
        <v>104.86450999999998</v>
      </c>
      <c r="P45" s="94">
        <f t="shared" si="1"/>
        <v>7.4308693284582334E-3</v>
      </c>
      <c r="Q45" s="94">
        <f>O45/'סכום נכסי הקרן'!$C$42</f>
        <v>1.1942904711609432E-4</v>
      </c>
    </row>
    <row r="46" spans="2:17" s="129" customFormat="1">
      <c r="B46" s="86" t="s">
        <v>1749</v>
      </c>
      <c r="C46" s="96" t="s">
        <v>1661</v>
      </c>
      <c r="D46" s="83" t="s">
        <v>1683</v>
      </c>
      <c r="E46" s="83"/>
      <c r="F46" s="83" t="s">
        <v>1684</v>
      </c>
      <c r="G46" s="106">
        <v>43093</v>
      </c>
      <c r="H46" s="83" t="s">
        <v>1656</v>
      </c>
      <c r="I46" s="93">
        <v>4.5600000000000005</v>
      </c>
      <c r="J46" s="96" t="s">
        <v>174</v>
      </c>
      <c r="K46" s="97">
        <v>2.6089999999999999E-2</v>
      </c>
      <c r="L46" s="97">
        <v>2.7699999999999995E-2</v>
      </c>
      <c r="M46" s="93">
        <v>109420.99999999999</v>
      </c>
      <c r="N46" s="95">
        <v>102.35</v>
      </c>
      <c r="O46" s="93">
        <v>111.99239999999998</v>
      </c>
      <c r="P46" s="94">
        <f t="shared" si="1"/>
        <v>7.9359631793485316E-3</v>
      </c>
      <c r="Q46" s="94">
        <f>O46/'סכום נכסי הקרן'!$C$42</f>
        <v>1.2754692332271882E-4</v>
      </c>
    </row>
    <row r="47" spans="2:17" s="129" customFormat="1">
      <c r="B47" s="86" t="s">
        <v>1749</v>
      </c>
      <c r="C47" s="96" t="s">
        <v>1661</v>
      </c>
      <c r="D47" s="83" t="s">
        <v>1685</v>
      </c>
      <c r="E47" s="83"/>
      <c r="F47" s="83" t="s">
        <v>1684</v>
      </c>
      <c r="G47" s="106">
        <v>43363</v>
      </c>
      <c r="H47" s="83" t="s">
        <v>1656</v>
      </c>
      <c r="I47" s="93">
        <v>4.6499999999999995</v>
      </c>
      <c r="J47" s="96" t="s">
        <v>174</v>
      </c>
      <c r="K47" s="97">
        <v>2.6849999999999999E-2</v>
      </c>
      <c r="L47" s="97">
        <v>2.3900000000000001E-2</v>
      </c>
      <c r="M47" s="93">
        <v>153189.4</v>
      </c>
      <c r="N47" s="95">
        <v>101.41</v>
      </c>
      <c r="O47" s="93">
        <v>155.34936999999999</v>
      </c>
      <c r="P47" s="94">
        <f t="shared" si="1"/>
        <v>1.1008308423205427E-2</v>
      </c>
      <c r="Q47" s="94">
        <f>O47/'סכום נכסי הקרן'!$C$42</f>
        <v>1.7692570374081346E-4</v>
      </c>
    </row>
    <row r="48" spans="2:17" s="129" customFormat="1">
      <c r="B48" s="148" t="s">
        <v>1750</v>
      </c>
      <c r="C48" s="96" t="s">
        <v>1661</v>
      </c>
      <c r="D48" s="83" t="s">
        <v>1686</v>
      </c>
      <c r="E48" s="83"/>
      <c r="F48" s="83" t="s">
        <v>553</v>
      </c>
      <c r="G48" s="106">
        <v>43301</v>
      </c>
      <c r="H48" s="83" t="s">
        <v>332</v>
      </c>
      <c r="I48" s="93">
        <v>2.21</v>
      </c>
      <c r="J48" s="96" t="s">
        <v>173</v>
      </c>
      <c r="K48" s="97">
        <v>6.0975000000000001E-2</v>
      </c>
      <c r="L48" s="97">
        <v>6.7000000000000004E-2</v>
      </c>
      <c r="M48" s="93">
        <v>212179.33999999997</v>
      </c>
      <c r="N48" s="95">
        <v>101.17</v>
      </c>
      <c r="O48" s="93">
        <v>778.57844999999986</v>
      </c>
      <c r="P48" s="94">
        <f t="shared" si="1"/>
        <v>5.5171332263923727E-2</v>
      </c>
      <c r="Q48" s="94">
        <f>O48/'סכום נכסי הקרן'!$C$42</f>
        <v>8.8671450797439175E-4</v>
      </c>
    </row>
    <row r="49" spans="2:17" s="129" customFormat="1">
      <c r="B49" s="148" t="s">
        <v>1750</v>
      </c>
      <c r="C49" s="96" t="s">
        <v>1661</v>
      </c>
      <c r="D49" s="83" t="s">
        <v>1687</v>
      </c>
      <c r="E49" s="83"/>
      <c r="F49" s="83" t="s">
        <v>553</v>
      </c>
      <c r="G49" s="106">
        <v>43301</v>
      </c>
      <c r="H49" s="83" t="s">
        <v>332</v>
      </c>
      <c r="I49" s="93">
        <v>2.21</v>
      </c>
      <c r="J49" s="96" t="s">
        <v>173</v>
      </c>
      <c r="K49" s="97">
        <v>6.0975000000000001E-2</v>
      </c>
      <c r="L49" s="97">
        <v>6.7000000000000004E-2</v>
      </c>
      <c r="M49" s="93">
        <v>40211.189999999995</v>
      </c>
      <c r="N49" s="95">
        <v>101.17</v>
      </c>
      <c r="O49" s="93">
        <v>147.55234999999999</v>
      </c>
      <c r="P49" s="94">
        <f t="shared" si="1"/>
        <v>1.045579893480582E-2</v>
      </c>
      <c r="Q49" s="94">
        <f>O49/'סכום נכסי הקרן'!$C$42</f>
        <v>1.680457626726186E-4</v>
      </c>
    </row>
    <row r="50" spans="2:17" s="129" customFormat="1">
      <c r="B50" s="148" t="s">
        <v>1750</v>
      </c>
      <c r="C50" s="96" t="s">
        <v>1661</v>
      </c>
      <c r="D50" s="83" t="s">
        <v>1688</v>
      </c>
      <c r="E50" s="83"/>
      <c r="F50" s="83" t="s">
        <v>553</v>
      </c>
      <c r="G50" s="106">
        <v>43301</v>
      </c>
      <c r="H50" s="83" t="s">
        <v>332</v>
      </c>
      <c r="I50" s="93">
        <v>2.21</v>
      </c>
      <c r="J50" s="96" t="s">
        <v>173</v>
      </c>
      <c r="K50" s="97">
        <v>6.0975000000000001E-2</v>
      </c>
      <c r="L50" s="97">
        <v>6.6700000000000009E-2</v>
      </c>
      <c r="M50" s="93">
        <v>32844.439999999995</v>
      </c>
      <c r="N50" s="95">
        <v>101.22</v>
      </c>
      <c r="O50" s="93">
        <v>120.58011999999998</v>
      </c>
      <c r="P50" s="94">
        <f t="shared" si="1"/>
        <v>8.544502952713107E-3</v>
      </c>
      <c r="Q50" s="94">
        <f>O50/'סכום נכסי הקרן'!$C$42</f>
        <v>1.3732738400002353E-4</v>
      </c>
    </row>
    <row r="51" spans="2:17" s="129" customFormat="1">
      <c r="B51" s="148" t="s">
        <v>1750</v>
      </c>
      <c r="C51" s="96" t="s">
        <v>1661</v>
      </c>
      <c r="D51" s="83" t="s">
        <v>1689</v>
      </c>
      <c r="E51" s="83"/>
      <c r="F51" s="83" t="s">
        <v>553</v>
      </c>
      <c r="G51" s="106">
        <v>43340</v>
      </c>
      <c r="H51" s="83" t="s">
        <v>332</v>
      </c>
      <c r="I51" s="93">
        <v>2.23</v>
      </c>
      <c r="J51" s="96" t="s">
        <v>173</v>
      </c>
      <c r="K51" s="97">
        <v>6.0975000000000001E-2</v>
      </c>
      <c r="L51" s="97">
        <v>6.6800000000000012E-2</v>
      </c>
      <c r="M51" s="93">
        <v>19192.349999999995</v>
      </c>
      <c r="N51" s="95">
        <v>100.54</v>
      </c>
      <c r="O51" s="93">
        <v>69.986529999999988</v>
      </c>
      <c r="P51" s="94">
        <f t="shared" si="1"/>
        <v>4.9593590737440343E-3</v>
      </c>
      <c r="Q51" s="94">
        <f>O51/'סכום נכסי הקרן'!$C$42</f>
        <v>7.9706895963772194E-5</v>
      </c>
    </row>
    <row r="52" spans="2:17" s="129" customFormat="1">
      <c r="B52" s="148" t="s">
        <v>1750</v>
      </c>
      <c r="C52" s="96" t="s">
        <v>1661</v>
      </c>
      <c r="D52" s="83" t="s">
        <v>1690</v>
      </c>
      <c r="E52" s="83"/>
      <c r="F52" s="83" t="s">
        <v>553</v>
      </c>
      <c r="G52" s="106">
        <v>43360</v>
      </c>
      <c r="H52" s="83" t="s">
        <v>332</v>
      </c>
      <c r="I52" s="93">
        <v>2.2299999999999995</v>
      </c>
      <c r="J52" s="96" t="s">
        <v>173</v>
      </c>
      <c r="K52" s="97">
        <v>6.0975000000000001E-2</v>
      </c>
      <c r="L52" s="97">
        <v>6.6699999999999982E-2</v>
      </c>
      <c r="M52" s="93">
        <v>12634.319999999998</v>
      </c>
      <c r="N52" s="95">
        <v>100.22</v>
      </c>
      <c r="O52" s="93">
        <v>45.925510000000003</v>
      </c>
      <c r="P52" s="94">
        <f t="shared" si="1"/>
        <v>3.2543561558891752E-3</v>
      </c>
      <c r="Q52" s="94">
        <f>O52/'סכום נכסי הקרן'!$C$42</f>
        <v>5.2304062619666674E-5</v>
      </c>
    </row>
    <row r="53" spans="2:17" s="129" customFormat="1">
      <c r="B53" s="149" t="s">
        <v>1751</v>
      </c>
      <c r="C53" s="96" t="s">
        <v>1657</v>
      </c>
      <c r="D53" s="83" t="s">
        <v>1691</v>
      </c>
      <c r="E53" s="83"/>
      <c r="F53" s="83" t="s">
        <v>1684</v>
      </c>
      <c r="G53" s="106">
        <v>42978</v>
      </c>
      <c r="H53" s="83" t="s">
        <v>1656</v>
      </c>
      <c r="I53" s="93">
        <v>3.5100000000000007</v>
      </c>
      <c r="J53" s="96" t="s">
        <v>174</v>
      </c>
      <c r="K53" s="97">
        <v>2.3E-2</v>
      </c>
      <c r="L53" s="97">
        <v>2.1099999999999997E-2</v>
      </c>
      <c r="M53" s="93">
        <v>40256.829999999994</v>
      </c>
      <c r="N53" s="95">
        <v>100.87</v>
      </c>
      <c r="O53" s="93">
        <v>40.60705999999999</v>
      </c>
      <c r="P53" s="94">
        <f t="shared" si="1"/>
        <v>2.8774821593393527E-3</v>
      </c>
      <c r="Q53" s="94">
        <f>O53/'סכום נכסי הקרן'!$C$42</f>
        <v>4.6246937900974012E-5</v>
      </c>
    </row>
    <row r="54" spans="2:17" s="129" customFormat="1">
      <c r="B54" s="149" t="s">
        <v>1751</v>
      </c>
      <c r="C54" s="96" t="s">
        <v>1657</v>
      </c>
      <c r="D54" s="83" t="s">
        <v>1692</v>
      </c>
      <c r="E54" s="83"/>
      <c r="F54" s="83" t="s">
        <v>1684</v>
      </c>
      <c r="G54" s="106">
        <v>42978</v>
      </c>
      <c r="H54" s="83" t="s">
        <v>1656</v>
      </c>
      <c r="I54" s="93">
        <v>3.4499999999999997</v>
      </c>
      <c r="J54" s="96" t="s">
        <v>174</v>
      </c>
      <c r="K54" s="97">
        <v>2.76E-2</v>
      </c>
      <c r="L54" s="97">
        <v>3.1299999999999994E-2</v>
      </c>
      <c r="M54" s="93">
        <v>93932.589999999982</v>
      </c>
      <c r="N54" s="95">
        <v>99.02</v>
      </c>
      <c r="O54" s="93">
        <v>93.012049999999988</v>
      </c>
      <c r="P54" s="94">
        <f t="shared" si="1"/>
        <v>6.5909847814291378E-3</v>
      </c>
      <c r="Q54" s="94">
        <f>O54/'סכום נכסי הקרן'!$C$42</f>
        <v>1.0593040964778761E-4</v>
      </c>
    </row>
    <row r="55" spans="2:17" s="129" customFormat="1">
      <c r="B55" s="86" t="s">
        <v>1752</v>
      </c>
      <c r="C55" s="96" t="s">
        <v>1661</v>
      </c>
      <c r="D55" s="83" t="s">
        <v>1693</v>
      </c>
      <c r="E55" s="83"/>
      <c r="F55" s="83" t="s">
        <v>553</v>
      </c>
      <c r="G55" s="106">
        <v>43227</v>
      </c>
      <c r="H55" s="83" t="s">
        <v>170</v>
      </c>
      <c r="I55" s="93">
        <v>9.9999999999999992E-2</v>
      </c>
      <c r="J55" s="96" t="s">
        <v>174</v>
      </c>
      <c r="K55" s="97">
        <v>2.6000000000000002E-2</v>
      </c>
      <c r="L55" s="97">
        <v>2.46E-2</v>
      </c>
      <c r="M55" s="93">
        <v>646.27999999999986</v>
      </c>
      <c r="N55" s="95">
        <v>100.18</v>
      </c>
      <c r="O55" s="93">
        <v>0.64744999999999997</v>
      </c>
      <c r="P55" s="94">
        <f t="shared" si="1"/>
        <v>4.5879357532021878E-5</v>
      </c>
      <c r="Q55" s="94">
        <f>O55/'סכום נכסי הקרן'!$C$42</f>
        <v>7.3737374594431688E-7</v>
      </c>
    </row>
    <row r="56" spans="2:17" s="129" customFormat="1">
      <c r="B56" s="86" t="s">
        <v>1752</v>
      </c>
      <c r="C56" s="96" t="s">
        <v>1661</v>
      </c>
      <c r="D56" s="83" t="s">
        <v>1694</v>
      </c>
      <c r="E56" s="83"/>
      <c r="F56" s="83" t="s">
        <v>553</v>
      </c>
      <c r="G56" s="106">
        <v>43279</v>
      </c>
      <c r="H56" s="83" t="s">
        <v>170</v>
      </c>
      <c r="I56" s="93">
        <v>8.0000000000000016E-2</v>
      </c>
      <c r="J56" s="96" t="s">
        <v>174</v>
      </c>
      <c r="K56" s="97">
        <v>2.6000000000000002E-2</v>
      </c>
      <c r="L56" s="97">
        <v>2.5600000000000005E-2</v>
      </c>
      <c r="M56" s="93">
        <v>2792.9899999999993</v>
      </c>
      <c r="N56" s="95">
        <v>100.24</v>
      </c>
      <c r="O56" s="93">
        <v>2.7996999999999992</v>
      </c>
      <c r="P56" s="94">
        <f t="shared" si="1"/>
        <v>1.9839128470523071E-4</v>
      </c>
      <c r="Q56" s="94">
        <f>O56/'סכום נכסי הקרן'!$C$42</f>
        <v>3.1885478052672848E-6</v>
      </c>
    </row>
    <row r="57" spans="2:17" s="129" customFormat="1">
      <c r="B57" s="86" t="s">
        <v>1752</v>
      </c>
      <c r="C57" s="96" t="s">
        <v>1661</v>
      </c>
      <c r="D57" s="83" t="s">
        <v>1695</v>
      </c>
      <c r="E57" s="83"/>
      <c r="F57" s="83" t="s">
        <v>553</v>
      </c>
      <c r="G57" s="106">
        <v>43321</v>
      </c>
      <c r="H57" s="83" t="s">
        <v>170</v>
      </c>
      <c r="I57" s="93">
        <v>3.0000000000000002E-2</v>
      </c>
      <c r="J57" s="96" t="s">
        <v>174</v>
      </c>
      <c r="K57" s="97">
        <v>2.6000000000000002E-2</v>
      </c>
      <c r="L57" s="150">
        <v>2.6800000000000001E-2</v>
      </c>
      <c r="M57" s="93">
        <v>12330.569999999998</v>
      </c>
      <c r="N57" s="95">
        <v>100.36</v>
      </c>
      <c r="O57" s="93">
        <v>12.374959999999998</v>
      </c>
      <c r="P57" s="94">
        <f t="shared" si="1"/>
        <v>8.7690974482117451E-4</v>
      </c>
      <c r="Q57" s="94">
        <f>O57/'סכום נכסי הקרן'!$C$42</f>
        <v>1.4093707021563181E-5</v>
      </c>
    </row>
    <row r="58" spans="2:17" s="129" customFormat="1">
      <c r="B58" s="86" t="s">
        <v>1752</v>
      </c>
      <c r="C58" s="96" t="s">
        <v>1661</v>
      </c>
      <c r="D58" s="83" t="s">
        <v>1696</v>
      </c>
      <c r="E58" s="83"/>
      <c r="F58" s="83" t="s">
        <v>553</v>
      </c>
      <c r="G58" s="106">
        <v>43138</v>
      </c>
      <c r="H58" s="83" t="s">
        <v>170</v>
      </c>
      <c r="I58" s="93">
        <v>1.9999999999999997E-2</v>
      </c>
      <c r="J58" s="96" t="s">
        <v>174</v>
      </c>
      <c r="K58" s="97">
        <v>2.6000000000000002E-2</v>
      </c>
      <c r="L58" s="97">
        <v>3.9299999999999995E-2</v>
      </c>
      <c r="M58" s="93">
        <v>2653.4899999999993</v>
      </c>
      <c r="N58" s="95">
        <v>100.36</v>
      </c>
      <c r="O58" s="93">
        <v>2.6630500000000001</v>
      </c>
      <c r="P58" s="94">
        <f t="shared" si="1"/>
        <v>1.8870804398123543E-4</v>
      </c>
      <c r="Q58" s="94">
        <f>O58/'סכום נכסי הקרן'!$C$42</f>
        <v>3.0329186101428887E-6</v>
      </c>
    </row>
    <row r="59" spans="2:17" s="129" customFormat="1">
      <c r="B59" s="86" t="s">
        <v>1752</v>
      </c>
      <c r="C59" s="96" t="s">
        <v>1661</v>
      </c>
      <c r="D59" s="83" t="s">
        <v>1697</v>
      </c>
      <c r="E59" s="83"/>
      <c r="F59" s="83" t="s">
        <v>553</v>
      </c>
      <c r="G59" s="106">
        <v>43227</v>
      </c>
      <c r="H59" s="83" t="s">
        <v>170</v>
      </c>
      <c r="I59" s="93">
        <v>9.9700000000000006</v>
      </c>
      <c r="J59" s="96" t="s">
        <v>174</v>
      </c>
      <c r="K59" s="97">
        <v>2.9805999999999999E-2</v>
      </c>
      <c r="L59" s="97">
        <v>2.86E-2</v>
      </c>
      <c r="M59" s="93">
        <v>14091.999999999998</v>
      </c>
      <c r="N59" s="95">
        <v>101.2</v>
      </c>
      <c r="O59" s="93">
        <v>14.261099999999999</v>
      </c>
      <c r="P59" s="94">
        <f t="shared" si="1"/>
        <v>1.0105646856126606E-3</v>
      </c>
      <c r="Q59" s="94">
        <f>O59/'סכום נכסי הקרן'!$C$42</f>
        <v>1.6241811303245806E-5</v>
      </c>
    </row>
    <row r="60" spans="2:17" s="129" customFormat="1">
      <c r="B60" s="86" t="s">
        <v>1752</v>
      </c>
      <c r="C60" s="96" t="s">
        <v>1661</v>
      </c>
      <c r="D60" s="83" t="s">
        <v>1698</v>
      </c>
      <c r="E60" s="83"/>
      <c r="F60" s="83" t="s">
        <v>553</v>
      </c>
      <c r="G60" s="106">
        <v>43279</v>
      </c>
      <c r="H60" s="83" t="s">
        <v>170</v>
      </c>
      <c r="I60" s="93">
        <v>9.9899999999999984</v>
      </c>
      <c r="J60" s="96" t="s">
        <v>174</v>
      </c>
      <c r="K60" s="97">
        <v>2.9796999999999997E-2</v>
      </c>
      <c r="L60" s="97">
        <v>2.75E-2</v>
      </c>
      <c r="M60" s="93">
        <v>16481.179999999997</v>
      </c>
      <c r="N60" s="95">
        <v>101.32</v>
      </c>
      <c r="O60" s="93">
        <v>16.698740000000001</v>
      </c>
      <c r="P60" s="94">
        <f t="shared" si="1"/>
        <v>1.1832998112507145E-3</v>
      </c>
      <c r="Q60" s="94">
        <f>O60/'סכום נכסי הקרן'!$C$42</f>
        <v>1.9018012922002013E-5</v>
      </c>
    </row>
    <row r="61" spans="2:17" s="129" customFormat="1">
      <c r="B61" s="86" t="s">
        <v>1752</v>
      </c>
      <c r="C61" s="96" t="s">
        <v>1661</v>
      </c>
      <c r="D61" s="83" t="s">
        <v>1699</v>
      </c>
      <c r="E61" s="83"/>
      <c r="F61" s="83" t="s">
        <v>553</v>
      </c>
      <c r="G61" s="106">
        <v>43321</v>
      </c>
      <c r="H61" s="83" t="s">
        <v>170</v>
      </c>
      <c r="I61" s="93">
        <v>10.000000000000002</v>
      </c>
      <c r="J61" s="96" t="s">
        <v>174</v>
      </c>
      <c r="K61" s="97">
        <v>3.0529000000000001E-2</v>
      </c>
      <c r="L61" s="97">
        <v>2.6800000000000001E-2</v>
      </c>
      <c r="M61" s="93">
        <v>92258.63</v>
      </c>
      <c r="N61" s="95">
        <v>102.64</v>
      </c>
      <c r="O61" s="93">
        <v>94.694269999999975</v>
      </c>
      <c r="P61" s="94">
        <f t="shared" si="1"/>
        <v>6.7101896201464395E-3</v>
      </c>
      <c r="Q61" s="94">
        <f>O61/'סכום נכסי הקרן'!$C$42</f>
        <v>1.0784627166478111E-4</v>
      </c>
    </row>
    <row r="62" spans="2:17" s="129" customFormat="1">
      <c r="B62" s="86" t="s">
        <v>1752</v>
      </c>
      <c r="C62" s="96" t="s">
        <v>1661</v>
      </c>
      <c r="D62" s="83" t="s">
        <v>1700</v>
      </c>
      <c r="E62" s="83"/>
      <c r="F62" s="83" t="s">
        <v>553</v>
      </c>
      <c r="G62" s="106">
        <v>43138</v>
      </c>
      <c r="H62" s="83" t="s">
        <v>170</v>
      </c>
      <c r="I62" s="93">
        <v>9.93</v>
      </c>
      <c r="J62" s="96" t="s">
        <v>174</v>
      </c>
      <c r="K62" s="97">
        <v>2.8239999999999998E-2</v>
      </c>
      <c r="L62" s="97">
        <v>3.1099999999999999E-2</v>
      </c>
      <c r="M62" s="93">
        <v>88495.059999999983</v>
      </c>
      <c r="N62" s="95">
        <v>97.13</v>
      </c>
      <c r="O62" s="93">
        <v>85.955249999999992</v>
      </c>
      <c r="P62" s="94">
        <f t="shared" si="1"/>
        <v>6.0909284832872399E-3</v>
      </c>
      <c r="Q62" s="94">
        <f>O62/'סכום נכסי הקרן'!$C$42</f>
        <v>9.789349706707891E-5</v>
      </c>
    </row>
    <row r="63" spans="2:17" s="129" customFormat="1">
      <c r="B63" s="86" t="s">
        <v>1753</v>
      </c>
      <c r="C63" s="96" t="s">
        <v>1661</v>
      </c>
      <c r="D63" s="83" t="s">
        <v>1701</v>
      </c>
      <c r="E63" s="83"/>
      <c r="F63" s="83" t="s">
        <v>1369</v>
      </c>
      <c r="G63" s="106">
        <v>43276</v>
      </c>
      <c r="H63" s="83"/>
      <c r="I63" s="93">
        <v>11.210000000000003</v>
      </c>
      <c r="J63" s="96" t="s">
        <v>174</v>
      </c>
      <c r="K63" s="97">
        <v>3.56E-2</v>
      </c>
      <c r="L63" s="97">
        <v>3.5799999999999998E-2</v>
      </c>
      <c r="M63" s="93">
        <v>52759.679999999993</v>
      </c>
      <c r="N63" s="95">
        <v>100.54</v>
      </c>
      <c r="O63" s="93">
        <v>53.044589999999992</v>
      </c>
      <c r="P63" s="94">
        <f t="shared" si="1"/>
        <v>3.7588257158846432E-3</v>
      </c>
      <c r="Q63" s="94">
        <f>O63/'סכום נכסי הקרן'!$C$42</f>
        <v>6.041190521334535E-5</v>
      </c>
    </row>
    <row r="64" spans="2:17" s="129" customFormat="1">
      <c r="B64" s="86" t="s">
        <v>1753</v>
      </c>
      <c r="C64" s="96" t="s">
        <v>1661</v>
      </c>
      <c r="D64" s="83" t="s">
        <v>1702</v>
      </c>
      <c r="E64" s="83"/>
      <c r="F64" s="83" t="s">
        <v>1369</v>
      </c>
      <c r="G64" s="106">
        <v>43222</v>
      </c>
      <c r="H64" s="83"/>
      <c r="I64" s="93">
        <v>11.21</v>
      </c>
      <c r="J64" s="96" t="s">
        <v>174</v>
      </c>
      <c r="K64" s="97">
        <v>3.5200000000000002E-2</v>
      </c>
      <c r="L64" s="97">
        <v>3.5800000000000005E-2</v>
      </c>
      <c r="M64" s="93">
        <v>252346.25999999995</v>
      </c>
      <c r="N64" s="95">
        <v>100.96</v>
      </c>
      <c r="O64" s="93">
        <v>254.76878999999994</v>
      </c>
      <c r="P64" s="94">
        <f t="shared" si="1"/>
        <v>1.8053329839231753E-2</v>
      </c>
      <c r="Q64" s="94">
        <f>O64/'סכום נכסי הקרן'!$C$42</f>
        <v>2.9015339722295307E-4</v>
      </c>
    </row>
    <row r="65" spans="2:17" s="129" customFormat="1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 s="129" customFormat="1">
      <c r="B66" s="80" t="s">
        <v>42</v>
      </c>
      <c r="C66" s="81"/>
      <c r="D66" s="81"/>
      <c r="E66" s="81"/>
      <c r="F66" s="81"/>
      <c r="G66" s="81"/>
      <c r="H66" s="81"/>
      <c r="I66" s="90">
        <v>6.55</v>
      </c>
      <c r="J66" s="81"/>
      <c r="K66" s="81"/>
      <c r="L66" s="103">
        <v>5.0900000000000001E-2</v>
      </c>
      <c r="M66" s="90"/>
      <c r="N66" s="92"/>
      <c r="O66" s="90">
        <f>O67</f>
        <v>1974.4540399999998</v>
      </c>
      <c r="P66" s="91">
        <f t="shared" ref="P66:P68" si="2">O66/$O$10</f>
        <v>0.13991301696147196</v>
      </c>
      <c r="Q66" s="91">
        <f>O66/'סכום נכסי הקרן'!$C$42</f>
        <v>2.2486841789631476E-3</v>
      </c>
    </row>
    <row r="67" spans="2:17" s="129" customFormat="1">
      <c r="B67" s="101" t="s">
        <v>40</v>
      </c>
      <c r="C67" s="81"/>
      <c r="D67" s="81"/>
      <c r="E67" s="81"/>
      <c r="F67" s="81"/>
      <c r="G67" s="81"/>
      <c r="H67" s="81"/>
      <c r="I67" s="90">
        <v>6.55</v>
      </c>
      <c r="J67" s="81"/>
      <c r="K67" s="81"/>
      <c r="L67" s="103">
        <v>5.0900000000000001E-2</v>
      </c>
      <c r="M67" s="90"/>
      <c r="N67" s="92"/>
      <c r="O67" s="90">
        <f>O68</f>
        <v>1974.4540399999998</v>
      </c>
      <c r="P67" s="91">
        <f t="shared" si="2"/>
        <v>0.13991301696147196</v>
      </c>
      <c r="Q67" s="91">
        <f>O67/'סכום נכסי הקרן'!$C$42</f>
        <v>2.2486841789631476E-3</v>
      </c>
    </row>
    <row r="68" spans="2:17" s="129" customFormat="1">
      <c r="B68" s="86" t="s">
        <v>1754</v>
      </c>
      <c r="C68" s="96" t="s">
        <v>1657</v>
      </c>
      <c r="D68" s="83" t="s">
        <v>1703</v>
      </c>
      <c r="E68" s="83"/>
      <c r="F68" s="83" t="s">
        <v>1704</v>
      </c>
      <c r="G68" s="106">
        <v>43186</v>
      </c>
      <c r="H68" s="83" t="s">
        <v>1656</v>
      </c>
      <c r="I68" s="93">
        <v>6.55</v>
      </c>
      <c r="J68" s="96" t="s">
        <v>173</v>
      </c>
      <c r="K68" s="97">
        <v>4.8000000000000001E-2</v>
      </c>
      <c r="L68" s="97">
        <v>5.0900000000000001E-2</v>
      </c>
      <c r="M68" s="93">
        <v>551434.99999999988</v>
      </c>
      <c r="N68" s="95">
        <v>98.72</v>
      </c>
      <c r="O68" s="93">
        <v>1974.4540399999998</v>
      </c>
      <c r="P68" s="94">
        <f t="shared" si="2"/>
        <v>0.13991301696147196</v>
      </c>
      <c r="Q68" s="94">
        <f>O68/'סכום נכסי הקרן'!$C$42</f>
        <v>2.2486841789631476E-3</v>
      </c>
    </row>
    <row r="72" spans="2:17">
      <c r="B72" s="98" t="s">
        <v>265</v>
      </c>
    </row>
    <row r="73" spans="2:17">
      <c r="B73" s="98" t="s">
        <v>122</v>
      </c>
    </row>
    <row r="74" spans="2:17">
      <c r="B74" s="98" t="s">
        <v>248</v>
      </c>
    </row>
    <row r="75" spans="2:17">
      <c r="B75" s="98" t="s">
        <v>256</v>
      </c>
    </row>
  </sheetData>
  <sheetProtection sheet="1" objects="1" scenarios="1"/>
  <mergeCells count="1">
    <mergeCell ref="B6:Q6"/>
  </mergeCells>
  <phoneticPr fontId="6" type="noConversion"/>
  <conditionalFormatting sqref="B65:B67">
    <cfRule type="cellIs" dxfId="52" priority="56" operator="equal">
      <formula>2958465</formula>
    </cfRule>
    <cfRule type="cellIs" dxfId="51" priority="57" operator="equal">
      <formula>"NR3"</formula>
    </cfRule>
    <cfRule type="cellIs" dxfId="50" priority="58" operator="equal">
      <formula>"דירוג פנימי"</formula>
    </cfRule>
  </conditionalFormatting>
  <conditionalFormatting sqref="B65:B67">
    <cfRule type="cellIs" dxfId="49" priority="55" operator="equal">
      <formula>2958465</formula>
    </cfRule>
  </conditionalFormatting>
  <conditionalFormatting sqref="B11:B12 B22:B23">
    <cfRule type="cellIs" dxfId="48" priority="54" operator="equal">
      <formula>"NR3"</formula>
    </cfRule>
  </conditionalFormatting>
  <conditionalFormatting sqref="B13:B21">
    <cfRule type="cellIs" dxfId="47" priority="44" operator="equal">
      <formula>"NR3"</formula>
    </cfRule>
  </conditionalFormatting>
  <conditionalFormatting sqref="B24">
    <cfRule type="cellIs" dxfId="46" priority="43" operator="equal">
      <formula>"NR3"</formula>
    </cfRule>
  </conditionalFormatting>
  <conditionalFormatting sqref="B25">
    <cfRule type="cellIs" dxfId="45" priority="42" operator="equal">
      <formula>"NR3"</formula>
    </cfRule>
  </conditionalFormatting>
  <conditionalFormatting sqref="B26:B30">
    <cfRule type="cellIs" dxfId="44" priority="39" operator="equal">
      <formula>2958465</formula>
    </cfRule>
    <cfRule type="cellIs" dxfId="43" priority="40" operator="equal">
      <formula>"NR3"</formula>
    </cfRule>
    <cfRule type="cellIs" dxfId="42" priority="41" operator="equal">
      <formula>"דירוג פנימי"</formula>
    </cfRule>
  </conditionalFormatting>
  <conditionalFormatting sqref="B26:B30">
    <cfRule type="cellIs" dxfId="41" priority="38" operator="equal">
      <formula>2958465</formula>
    </cfRule>
  </conditionalFormatting>
  <conditionalFormatting sqref="B31">
    <cfRule type="cellIs" dxfId="40" priority="35" operator="equal">
      <formula>2958465</formula>
    </cfRule>
    <cfRule type="cellIs" dxfId="39" priority="36" operator="equal">
      <formula>"NR3"</formula>
    </cfRule>
    <cfRule type="cellIs" dxfId="38" priority="37" operator="equal">
      <formula>"דירוג פנימי"</formula>
    </cfRule>
  </conditionalFormatting>
  <conditionalFormatting sqref="B31">
    <cfRule type="cellIs" dxfId="37" priority="34" operator="equal">
      <formula>2958465</formula>
    </cfRule>
  </conditionalFormatting>
  <conditionalFormatting sqref="B32:B37">
    <cfRule type="cellIs" dxfId="36" priority="31" operator="equal">
      <formula>2958465</formula>
    </cfRule>
    <cfRule type="cellIs" dxfId="35" priority="32" operator="equal">
      <formula>"NR3"</formula>
    </cfRule>
    <cfRule type="cellIs" dxfId="34" priority="33" operator="equal">
      <formula>"דירוג פנימי"</formula>
    </cfRule>
  </conditionalFormatting>
  <conditionalFormatting sqref="B32:B37">
    <cfRule type="cellIs" dxfId="33" priority="30" operator="equal">
      <formula>2958465</formula>
    </cfRule>
  </conditionalFormatting>
  <conditionalFormatting sqref="B38:B43">
    <cfRule type="cellIs" dxfId="32" priority="27" operator="equal">
      <formula>2958465</formula>
    </cfRule>
    <cfRule type="cellIs" dxfId="31" priority="28" operator="equal">
      <formula>"NR3"</formula>
    </cfRule>
    <cfRule type="cellIs" dxfId="30" priority="29" operator="equal">
      <formula>"דירוג פנימי"</formula>
    </cfRule>
  </conditionalFormatting>
  <conditionalFormatting sqref="B38:B43">
    <cfRule type="cellIs" dxfId="29" priority="26" operator="equal">
      <formula>2958465</formula>
    </cfRule>
  </conditionalFormatting>
  <conditionalFormatting sqref="B44:B45">
    <cfRule type="cellIs" dxfId="28" priority="23" operator="equal">
      <formula>2958465</formula>
    </cfRule>
    <cfRule type="cellIs" dxfId="27" priority="24" operator="equal">
      <formula>"NR3"</formula>
    </cfRule>
    <cfRule type="cellIs" dxfId="26" priority="25" operator="equal">
      <formula>"דירוג פנימי"</formula>
    </cfRule>
  </conditionalFormatting>
  <conditionalFormatting sqref="B44:B45">
    <cfRule type="cellIs" dxfId="25" priority="22" operator="equal">
      <formula>2958465</formula>
    </cfRule>
  </conditionalFormatting>
  <conditionalFormatting sqref="B46:B47">
    <cfRule type="cellIs" dxfId="24" priority="19" operator="equal">
      <formula>2958465</formula>
    </cfRule>
    <cfRule type="cellIs" dxfId="23" priority="20" operator="equal">
      <formula>"NR3"</formula>
    </cfRule>
    <cfRule type="cellIs" dxfId="22" priority="21" operator="equal">
      <formula>"דירוג פנימי"</formula>
    </cfRule>
  </conditionalFormatting>
  <conditionalFormatting sqref="B46:B47">
    <cfRule type="cellIs" dxfId="21" priority="18" operator="equal">
      <formula>2958465</formula>
    </cfRule>
  </conditionalFormatting>
  <conditionalFormatting sqref="B48:B52">
    <cfRule type="cellIs" dxfId="20" priority="15" operator="equal">
      <formula>2958465</formula>
    </cfRule>
    <cfRule type="cellIs" dxfId="19" priority="16" operator="equal">
      <formula>"NR3"</formula>
    </cfRule>
    <cfRule type="cellIs" dxfId="18" priority="17" operator="equal">
      <formula>"דירוג פנימי"</formula>
    </cfRule>
  </conditionalFormatting>
  <conditionalFormatting sqref="B48:B52">
    <cfRule type="cellIs" dxfId="17" priority="14" operator="equal">
      <formula>2958465</formula>
    </cfRule>
  </conditionalFormatting>
  <conditionalFormatting sqref="B53:B54">
    <cfRule type="cellIs" dxfId="16" priority="11" operator="equal">
      <formula>2958465</formula>
    </cfRule>
    <cfRule type="cellIs" dxfId="15" priority="12" operator="equal">
      <formula>"NR3"</formula>
    </cfRule>
    <cfRule type="cellIs" dxfId="14" priority="13" operator="equal">
      <formula>"דירוג פנימי"</formula>
    </cfRule>
  </conditionalFormatting>
  <conditionalFormatting sqref="B53:B54">
    <cfRule type="cellIs" dxfId="13" priority="10" operator="equal">
      <formula>2958465</formula>
    </cfRule>
  </conditionalFormatting>
  <conditionalFormatting sqref="B55:B62">
    <cfRule type="cellIs" dxfId="12" priority="7" operator="equal">
      <formula>2958465</formula>
    </cfRule>
    <cfRule type="cellIs" dxfId="11" priority="8" operator="equal">
      <formula>"NR3"</formula>
    </cfRule>
    <cfRule type="cellIs" dxfId="10" priority="9" operator="equal">
      <formula>"דירוג פנימי"</formula>
    </cfRule>
  </conditionalFormatting>
  <conditionalFormatting sqref="B55:B62">
    <cfRule type="cellIs" dxfId="9" priority="6" operator="equal">
      <formula>2958465</formula>
    </cfRule>
  </conditionalFormatting>
  <conditionalFormatting sqref="B63:B64">
    <cfRule type="cellIs" dxfId="8" priority="5" operator="equal">
      <formula>"NR3"</formula>
    </cfRule>
  </conditionalFormatting>
  <conditionalFormatting sqref="B68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68">
    <cfRule type="cellIs" dxfId="4" priority="1" operator="equal">
      <formula>2958465</formula>
    </cfRule>
  </conditionalFormatting>
  <dataValidations count="1">
    <dataValidation allowBlank="1" showInputMessage="1" showErrorMessage="1" sqref="D1:Q9 C5:C9 B1:B9 B69:Q1048576 V53:XFD56 A1:A1048576 B63:B64 R53:T56 R1:XFD52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8"/>
  <sheetViews>
    <sheetView rightToLeft="1" workbookViewId="0">
      <selection activeCell="O18" sqref="O18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189</v>
      </c>
      <c r="C1" s="77" t="s" vm="1">
        <v>266</v>
      </c>
    </row>
    <row r="2" spans="2:64">
      <c r="B2" s="56" t="s">
        <v>188</v>
      </c>
      <c r="C2" s="77" t="s">
        <v>267</v>
      </c>
    </row>
    <row r="3" spans="2:64">
      <c r="B3" s="56" t="s">
        <v>190</v>
      </c>
      <c r="C3" s="77" t="s">
        <v>268</v>
      </c>
    </row>
    <row r="4" spans="2:64">
      <c r="B4" s="56" t="s">
        <v>191</v>
      </c>
      <c r="C4" s="77">
        <v>8802</v>
      </c>
    </row>
    <row r="6" spans="2:64" ht="26.25" customHeight="1">
      <c r="B6" s="213" t="s">
        <v>222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</row>
    <row r="7" spans="2:64" s="3" customFormat="1" ht="63">
      <c r="B7" s="59" t="s">
        <v>126</v>
      </c>
      <c r="C7" s="60" t="s">
        <v>49</v>
      </c>
      <c r="D7" s="60" t="s">
        <v>127</v>
      </c>
      <c r="E7" s="60" t="s">
        <v>15</v>
      </c>
      <c r="F7" s="60" t="s">
        <v>70</v>
      </c>
      <c r="G7" s="60" t="s">
        <v>18</v>
      </c>
      <c r="H7" s="60" t="s">
        <v>111</v>
      </c>
      <c r="I7" s="60" t="s">
        <v>57</v>
      </c>
      <c r="J7" s="60" t="s">
        <v>19</v>
      </c>
      <c r="K7" s="60" t="s">
        <v>250</v>
      </c>
      <c r="L7" s="60" t="s">
        <v>249</v>
      </c>
      <c r="M7" s="60" t="s">
        <v>120</v>
      </c>
      <c r="N7" s="60" t="s">
        <v>192</v>
      </c>
      <c r="O7" s="62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257</v>
      </c>
      <c r="L8" s="32"/>
      <c r="M8" s="32" t="s">
        <v>253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7" t="s">
        <v>44</v>
      </c>
      <c r="C10" s="123"/>
      <c r="D10" s="123"/>
      <c r="E10" s="123"/>
      <c r="F10" s="123"/>
      <c r="G10" s="124">
        <v>0.25234781508483639</v>
      </c>
      <c r="H10" s="123"/>
      <c r="I10" s="123"/>
      <c r="J10" s="125">
        <v>2.6960096164484497E-3</v>
      </c>
      <c r="K10" s="124"/>
      <c r="L10" s="128"/>
      <c r="M10" s="124">
        <v>14038.480079999998</v>
      </c>
      <c r="N10" s="125">
        <f>M10/$M$10</f>
        <v>1</v>
      </c>
      <c r="O10" s="125">
        <f>M10/'סכום נכסי הקרן'!$C$42</f>
        <v>1.5988271903551274E-2</v>
      </c>
      <c r="P10" s="99"/>
      <c r="Q10" s="99"/>
      <c r="R10" s="99"/>
      <c r="S10" s="99"/>
      <c r="T10" s="99"/>
      <c r="U10" s="99"/>
      <c r="BL10" s="99"/>
    </row>
    <row r="11" spans="2:64" s="99" customFormat="1" ht="20.25" customHeight="1">
      <c r="B11" s="122" t="s">
        <v>244</v>
      </c>
      <c r="C11" s="123"/>
      <c r="D11" s="123"/>
      <c r="E11" s="123"/>
      <c r="F11" s="123"/>
      <c r="G11" s="124">
        <v>0.25234781508483639</v>
      </c>
      <c r="H11" s="123"/>
      <c r="I11" s="123"/>
      <c r="J11" s="125">
        <v>2.6960096164484497E-3</v>
      </c>
      <c r="K11" s="124"/>
      <c r="L11" s="128"/>
      <c r="M11" s="124">
        <v>14038.480079999998</v>
      </c>
      <c r="N11" s="125">
        <f t="shared" ref="N11:N18" si="0">M11/$M$10</f>
        <v>1</v>
      </c>
      <c r="O11" s="125">
        <f>M11/'סכום נכסי הקרן'!$C$42</f>
        <v>1.5988271903551274E-2</v>
      </c>
    </row>
    <row r="12" spans="2:64">
      <c r="B12" s="101" t="s">
        <v>65</v>
      </c>
      <c r="C12" s="81"/>
      <c r="D12" s="81"/>
      <c r="E12" s="81"/>
      <c r="F12" s="81"/>
      <c r="G12" s="90">
        <v>0.25234781508483639</v>
      </c>
      <c r="H12" s="81"/>
      <c r="I12" s="81"/>
      <c r="J12" s="91">
        <v>2.6960096164484497E-3</v>
      </c>
      <c r="K12" s="90"/>
      <c r="L12" s="92"/>
      <c r="M12" s="90">
        <v>14038.480079999998</v>
      </c>
      <c r="N12" s="91">
        <f t="shared" si="0"/>
        <v>1</v>
      </c>
      <c r="O12" s="91">
        <f>M12/'סכום נכסי הקרן'!$C$42</f>
        <v>1.5988271903551274E-2</v>
      </c>
    </row>
    <row r="13" spans="2:64">
      <c r="B13" s="86" t="s">
        <v>1705</v>
      </c>
      <c r="C13" s="83" t="s">
        <v>1706</v>
      </c>
      <c r="D13" s="83" t="s">
        <v>335</v>
      </c>
      <c r="E13" s="83" t="s">
        <v>331</v>
      </c>
      <c r="F13" s="83" t="s">
        <v>332</v>
      </c>
      <c r="G13" s="93">
        <v>0.19</v>
      </c>
      <c r="H13" s="96" t="s">
        <v>174</v>
      </c>
      <c r="I13" s="97">
        <v>3.3E-3</v>
      </c>
      <c r="J13" s="94">
        <v>2.6999999999999997E-3</v>
      </c>
      <c r="K13" s="93">
        <v>1699999.9999999998</v>
      </c>
      <c r="L13" s="95">
        <v>100.28</v>
      </c>
      <c r="M13" s="93">
        <v>1704.7600799999996</v>
      </c>
      <c r="N13" s="94">
        <f t="shared" si="0"/>
        <v>0.12143480421564269</v>
      </c>
      <c r="O13" s="94">
        <f>M13/'סכום נכסי הקרן'!$C$42</f>
        <v>1.9415326683542096E-3</v>
      </c>
    </row>
    <row r="14" spans="2:64">
      <c r="B14" s="86" t="s">
        <v>1707</v>
      </c>
      <c r="C14" s="83" t="s">
        <v>1708</v>
      </c>
      <c r="D14" s="83" t="s">
        <v>335</v>
      </c>
      <c r="E14" s="83" t="s">
        <v>331</v>
      </c>
      <c r="F14" s="83" t="s">
        <v>332</v>
      </c>
      <c r="G14" s="93">
        <v>0.37</v>
      </c>
      <c r="H14" s="96" t="s">
        <v>174</v>
      </c>
      <c r="I14" s="97">
        <v>2.3999999999999998E-3</v>
      </c>
      <c r="J14" s="94">
        <v>1.9000000000000006E-3</v>
      </c>
      <c r="K14" s="93">
        <v>2999999.9999999995</v>
      </c>
      <c r="L14" s="95">
        <v>100.17</v>
      </c>
      <c r="M14" s="93">
        <v>3005.0999399999996</v>
      </c>
      <c r="N14" s="94">
        <f t="shared" si="0"/>
        <v>0.21406163080868226</v>
      </c>
      <c r="O14" s="94">
        <f>M14/'סכום נכסי הקרן'!$C$42</f>
        <v>3.4224755574868201E-3</v>
      </c>
    </row>
    <row r="15" spans="2:64">
      <c r="B15" s="86" t="s">
        <v>1709</v>
      </c>
      <c r="C15" s="83" t="s">
        <v>1710</v>
      </c>
      <c r="D15" s="83" t="s">
        <v>335</v>
      </c>
      <c r="E15" s="83" t="s">
        <v>331</v>
      </c>
      <c r="F15" s="83" t="s">
        <v>332</v>
      </c>
      <c r="G15" s="93">
        <v>0.25999999999999995</v>
      </c>
      <c r="H15" s="96" t="s">
        <v>174</v>
      </c>
      <c r="I15" s="97">
        <v>3.7000000000000002E-3</v>
      </c>
      <c r="J15" s="94">
        <v>3.0999999999999999E-3</v>
      </c>
      <c r="K15" s="93">
        <v>1699999.9999999998</v>
      </c>
      <c r="L15" s="95">
        <v>100.29</v>
      </c>
      <c r="M15" s="93">
        <v>1704.9300399999997</v>
      </c>
      <c r="N15" s="94">
        <f t="shared" si="0"/>
        <v>0.12144691093937857</v>
      </c>
      <c r="O15" s="94">
        <f>M15/'סכום נכסי הקרן'!$C$42</f>
        <v>1.9417262339451601E-3</v>
      </c>
    </row>
    <row r="16" spans="2:64">
      <c r="B16" s="86" t="s">
        <v>1711</v>
      </c>
      <c r="C16" s="83" t="s">
        <v>1712</v>
      </c>
      <c r="D16" s="83" t="s">
        <v>335</v>
      </c>
      <c r="E16" s="83" t="s">
        <v>331</v>
      </c>
      <c r="F16" s="83" t="s">
        <v>332</v>
      </c>
      <c r="G16" s="93">
        <v>0.42999999999999988</v>
      </c>
      <c r="H16" s="96" t="s">
        <v>174</v>
      </c>
      <c r="I16" s="97">
        <v>3.7000000000000002E-3</v>
      </c>
      <c r="J16" s="94">
        <v>2.9999999999999988E-3</v>
      </c>
      <c r="K16" s="93">
        <v>2799999.9999999995</v>
      </c>
      <c r="L16" s="95">
        <v>100.24</v>
      </c>
      <c r="M16" s="93">
        <v>2806.7199100000003</v>
      </c>
      <c r="N16" s="94">
        <f t="shared" si="0"/>
        <v>0.19993046925347782</v>
      </c>
      <c r="O16" s="94">
        <f>M16/'סכום נכסי הקרן'!$C$42</f>
        <v>3.1965427042292011E-3</v>
      </c>
    </row>
    <row r="17" spans="2:15">
      <c r="B17" s="86" t="s">
        <v>1713</v>
      </c>
      <c r="C17" s="83" t="s">
        <v>1714</v>
      </c>
      <c r="D17" s="83" t="s">
        <v>335</v>
      </c>
      <c r="E17" s="83" t="s">
        <v>331</v>
      </c>
      <c r="F17" s="83" t="s">
        <v>332</v>
      </c>
      <c r="G17" s="93">
        <v>0.09</v>
      </c>
      <c r="H17" s="96" t="s">
        <v>174</v>
      </c>
      <c r="I17" s="97">
        <v>3.4000000000000002E-3</v>
      </c>
      <c r="J17" s="94">
        <v>2.1999999999999997E-3</v>
      </c>
      <c r="K17" s="93">
        <v>2499999.9999999995</v>
      </c>
      <c r="L17" s="95">
        <v>100.32</v>
      </c>
      <c r="M17" s="93">
        <v>2508.0000399999994</v>
      </c>
      <c r="N17" s="94">
        <f t="shared" si="0"/>
        <v>0.17865182168638302</v>
      </c>
      <c r="O17" s="94">
        <f>M17/'סכום נכסי הקרן'!$C$42</f>
        <v>2.8563339011866496E-3</v>
      </c>
    </row>
    <row r="18" spans="2:15">
      <c r="B18" s="86" t="s">
        <v>1715</v>
      </c>
      <c r="C18" s="83" t="s">
        <v>1716</v>
      </c>
      <c r="D18" s="83" t="s">
        <v>335</v>
      </c>
      <c r="E18" s="83" t="s">
        <v>331</v>
      </c>
      <c r="F18" s="83" t="s">
        <v>332</v>
      </c>
      <c r="G18" s="93">
        <v>0.10000000000000002</v>
      </c>
      <c r="H18" s="96" t="s">
        <v>174</v>
      </c>
      <c r="I18" s="97">
        <v>3.9000000000000003E-3</v>
      </c>
      <c r="J18" s="94">
        <v>3.5999999999999999E-3</v>
      </c>
      <c r="K18" s="93">
        <v>2299999.9999999995</v>
      </c>
      <c r="L18" s="95">
        <v>100.39</v>
      </c>
      <c r="M18" s="93">
        <v>2308.9700699999994</v>
      </c>
      <c r="N18" s="94">
        <f t="shared" si="0"/>
        <v>0.16447436309643571</v>
      </c>
      <c r="O18" s="94">
        <f>M18/'סכום נכסי הקרן'!$C$42</f>
        <v>2.6296608383492336E-3</v>
      </c>
    </row>
    <row r="19" spans="2:15">
      <c r="B19" s="82"/>
      <c r="C19" s="83"/>
      <c r="D19" s="83"/>
      <c r="E19" s="83"/>
      <c r="F19" s="83"/>
      <c r="G19" s="83"/>
      <c r="H19" s="83"/>
      <c r="I19" s="83"/>
      <c r="J19" s="94"/>
      <c r="K19" s="93"/>
      <c r="L19" s="95"/>
      <c r="M19" s="83"/>
      <c r="N19" s="94"/>
      <c r="O19" s="83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265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122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248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98" t="s">
        <v>256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A10" sqref="A10:XFD17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189</v>
      </c>
      <c r="C1" s="77" t="s" vm="1">
        <v>266</v>
      </c>
    </row>
    <row r="2" spans="2:56">
      <c r="B2" s="56" t="s">
        <v>188</v>
      </c>
      <c r="C2" s="77" t="s">
        <v>267</v>
      </c>
    </row>
    <row r="3" spans="2:56">
      <c r="B3" s="56" t="s">
        <v>190</v>
      </c>
      <c r="C3" s="77" t="s">
        <v>268</v>
      </c>
    </row>
    <row r="4" spans="2:56">
      <c r="B4" s="56" t="s">
        <v>191</v>
      </c>
      <c r="C4" s="77">
        <v>8802</v>
      </c>
    </row>
    <row r="6" spans="2:56" ht="26.25" customHeight="1">
      <c r="B6" s="213" t="s">
        <v>223</v>
      </c>
      <c r="C6" s="214"/>
      <c r="D6" s="214"/>
      <c r="E6" s="214"/>
      <c r="F6" s="214"/>
      <c r="G6" s="214"/>
      <c r="H6" s="214"/>
      <c r="I6" s="214"/>
      <c r="J6" s="215"/>
    </row>
    <row r="7" spans="2:56" s="3" customFormat="1" ht="78.75">
      <c r="B7" s="59" t="s">
        <v>126</v>
      </c>
      <c r="C7" s="61" t="s">
        <v>59</v>
      </c>
      <c r="D7" s="61" t="s">
        <v>94</v>
      </c>
      <c r="E7" s="61" t="s">
        <v>60</v>
      </c>
      <c r="F7" s="61" t="s">
        <v>111</v>
      </c>
      <c r="G7" s="61" t="s">
        <v>234</v>
      </c>
      <c r="H7" s="61" t="s">
        <v>192</v>
      </c>
      <c r="I7" s="63" t="s">
        <v>193</v>
      </c>
      <c r="J7" s="76" t="s">
        <v>260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38" customFormat="1" ht="18" customHeight="1">
      <c r="B10" s="127" t="s">
        <v>45</v>
      </c>
      <c r="C10" s="127"/>
      <c r="D10" s="127"/>
      <c r="E10" s="125">
        <v>7.7600000000000002E-2</v>
      </c>
      <c r="F10" s="123"/>
      <c r="G10" s="124">
        <v>1544.85934</v>
      </c>
      <c r="H10" s="125">
        <f>G10/$G$10</f>
        <v>1</v>
      </c>
      <c r="I10" s="125">
        <f>G10/'סכום נכסי הקרן'!$C$42</f>
        <v>1.7594234589433393E-3</v>
      </c>
      <c r="J10" s="123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</row>
    <row r="11" spans="2:56" s="144" customFormat="1" ht="22.5" customHeight="1">
      <c r="B11" s="122" t="s">
        <v>247</v>
      </c>
      <c r="C11" s="127"/>
      <c r="D11" s="127"/>
      <c r="E11" s="125">
        <v>7.7600000000000002E-2</v>
      </c>
      <c r="F11" s="132" t="s">
        <v>174</v>
      </c>
      <c r="G11" s="124">
        <v>1544.85934</v>
      </c>
      <c r="H11" s="125">
        <f t="shared" ref="H11:H13" si="0">G11/$G$10</f>
        <v>1</v>
      </c>
      <c r="I11" s="125">
        <f>G11/'סכום נכסי הקרן'!$C$42</f>
        <v>1.7594234589433393E-3</v>
      </c>
      <c r="J11" s="123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</row>
    <row r="12" spans="2:56" s="129" customFormat="1">
      <c r="B12" s="101" t="s">
        <v>95</v>
      </c>
      <c r="C12" s="105"/>
      <c r="D12" s="105"/>
      <c r="E12" s="125">
        <v>7.7600000000000002E-2</v>
      </c>
      <c r="F12" s="121" t="s">
        <v>174</v>
      </c>
      <c r="G12" s="90">
        <v>1544.85934</v>
      </c>
      <c r="H12" s="91">
        <f t="shared" si="0"/>
        <v>1</v>
      </c>
      <c r="I12" s="91">
        <f>G12/'סכום נכסי הקרן'!$C$42</f>
        <v>1.7594234589433393E-3</v>
      </c>
      <c r="J12" s="8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</row>
    <row r="13" spans="2:56" s="129" customFormat="1">
      <c r="B13" s="86" t="s">
        <v>1717</v>
      </c>
      <c r="C13" s="106">
        <v>43100</v>
      </c>
      <c r="D13" s="100" t="s">
        <v>1718</v>
      </c>
      <c r="E13" s="94">
        <v>7.7600000000000002E-2</v>
      </c>
      <c r="F13" s="96" t="s">
        <v>174</v>
      </c>
      <c r="G13" s="93">
        <v>1544.85934</v>
      </c>
      <c r="H13" s="94">
        <f t="shared" si="0"/>
        <v>1</v>
      </c>
      <c r="I13" s="94">
        <f>G13/'סכום נכסי הקרן'!$C$42</f>
        <v>1.7594234589433393E-3</v>
      </c>
      <c r="J13" s="83" t="s">
        <v>1719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</row>
    <row r="14" spans="2:56" s="129" customFormat="1">
      <c r="B14" s="104"/>
      <c r="C14" s="100"/>
      <c r="D14" s="100"/>
      <c r="E14" s="83"/>
      <c r="F14" s="83"/>
      <c r="G14" s="83"/>
      <c r="H14" s="94"/>
      <c r="I14" s="83"/>
      <c r="J14" s="83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2:56" s="129" customFormat="1">
      <c r="B15" s="100"/>
      <c r="C15" s="100"/>
      <c r="D15" s="100"/>
      <c r="E15" s="100"/>
      <c r="F15" s="100"/>
      <c r="G15" s="100"/>
      <c r="H15" s="100"/>
      <c r="I15" s="100"/>
      <c r="J15" s="100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2:56" s="129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</row>
    <row r="17" spans="2:56" s="129" customFormat="1">
      <c r="B17" s="151"/>
      <c r="C17" s="100"/>
      <c r="D17" s="100"/>
      <c r="E17" s="100"/>
      <c r="F17" s="100"/>
      <c r="G17" s="100"/>
      <c r="H17" s="100"/>
      <c r="I17" s="100"/>
      <c r="J17" s="100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</row>
    <row r="18" spans="2:56">
      <c r="B18" s="116"/>
      <c r="C18" s="100"/>
      <c r="D18" s="100"/>
      <c r="E18" s="100"/>
      <c r="F18" s="100"/>
      <c r="G18" s="100"/>
      <c r="H18" s="100"/>
      <c r="I18" s="100"/>
      <c r="J18" s="100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topLeftCell="A4" workbookViewId="0">
      <selection activeCell="K32" sqref="K32:K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7" t="s" vm="1">
        <v>266</v>
      </c>
    </row>
    <row r="2" spans="2:60">
      <c r="B2" s="56" t="s">
        <v>188</v>
      </c>
      <c r="C2" s="77" t="s">
        <v>267</v>
      </c>
    </row>
    <row r="3" spans="2:60">
      <c r="B3" s="56" t="s">
        <v>190</v>
      </c>
      <c r="C3" s="77" t="s">
        <v>268</v>
      </c>
    </row>
    <row r="4" spans="2:60">
      <c r="B4" s="56" t="s">
        <v>191</v>
      </c>
      <c r="C4" s="77">
        <v>8802</v>
      </c>
    </row>
    <row r="6" spans="2:60" ht="26.25" customHeight="1">
      <c r="B6" s="213" t="s">
        <v>224</v>
      </c>
      <c r="C6" s="214"/>
      <c r="D6" s="214"/>
      <c r="E6" s="214"/>
      <c r="F6" s="214"/>
      <c r="G6" s="214"/>
      <c r="H6" s="214"/>
      <c r="I6" s="214"/>
      <c r="J6" s="214"/>
      <c r="K6" s="215"/>
    </row>
    <row r="7" spans="2:60" s="3" customFormat="1" ht="66">
      <c r="B7" s="59" t="s">
        <v>126</v>
      </c>
      <c r="C7" s="59" t="s">
        <v>127</v>
      </c>
      <c r="D7" s="59" t="s">
        <v>15</v>
      </c>
      <c r="E7" s="59" t="s">
        <v>16</v>
      </c>
      <c r="F7" s="59" t="s">
        <v>61</v>
      </c>
      <c r="G7" s="59" t="s">
        <v>111</v>
      </c>
      <c r="H7" s="59" t="s">
        <v>58</v>
      </c>
      <c r="I7" s="59" t="s">
        <v>120</v>
      </c>
      <c r="J7" s="59" t="s">
        <v>192</v>
      </c>
      <c r="K7" s="59" t="s">
        <v>193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6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3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2.85546875" style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6" t="s">
        <v>189</v>
      </c>
      <c r="C1" s="77" t="s" vm="1">
        <v>266</v>
      </c>
    </row>
    <row r="2" spans="1:60">
      <c r="B2" s="56" t="s">
        <v>188</v>
      </c>
      <c r="C2" s="77" t="s">
        <v>267</v>
      </c>
    </row>
    <row r="3" spans="1:60">
      <c r="B3" s="56" t="s">
        <v>190</v>
      </c>
      <c r="C3" s="77" t="s">
        <v>268</v>
      </c>
    </row>
    <row r="4" spans="1:60">
      <c r="B4" s="56" t="s">
        <v>191</v>
      </c>
      <c r="C4" s="77">
        <v>8802</v>
      </c>
    </row>
    <row r="6" spans="1:60" ht="26.25" customHeight="1">
      <c r="B6" s="213" t="s">
        <v>225</v>
      </c>
      <c r="C6" s="214"/>
      <c r="D6" s="214"/>
      <c r="E6" s="214"/>
      <c r="F6" s="214"/>
      <c r="G6" s="214"/>
      <c r="H6" s="214"/>
      <c r="I6" s="214"/>
      <c r="J6" s="214"/>
      <c r="K6" s="215"/>
    </row>
    <row r="7" spans="1:60" s="3" customFormat="1" ht="78.75">
      <c r="B7" s="59" t="s">
        <v>126</v>
      </c>
      <c r="C7" s="61" t="s">
        <v>49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58</v>
      </c>
      <c r="I7" s="61" t="s">
        <v>120</v>
      </c>
      <c r="J7" s="61" t="s">
        <v>192</v>
      </c>
      <c r="K7" s="63" t="s">
        <v>193</v>
      </c>
    </row>
    <row r="8" spans="1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253</v>
      </c>
      <c r="J8" s="32" t="s">
        <v>20</v>
      </c>
      <c r="K8" s="17" t="s">
        <v>20</v>
      </c>
    </row>
    <row r="9" spans="1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57"/>
      <c r="B10" s="192" t="s">
        <v>1760</v>
      </c>
      <c r="C10" s="190"/>
      <c r="D10" s="189"/>
      <c r="E10" s="189"/>
      <c r="F10" s="189"/>
      <c r="G10" s="189"/>
      <c r="H10" s="189"/>
      <c r="I10" s="194">
        <v>2927.8304599999997</v>
      </c>
      <c r="J10" s="196">
        <v>1</v>
      </c>
      <c r="K10" s="198">
        <v>3.3456301064093627E-3</v>
      </c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6"/>
    </row>
    <row r="11" spans="1:60" ht="21" customHeight="1">
      <c r="A11" s="155"/>
      <c r="B11" s="192" t="s">
        <v>244</v>
      </c>
      <c r="C11" s="190"/>
      <c r="D11" s="189"/>
      <c r="E11" s="189"/>
      <c r="F11" s="189"/>
      <c r="G11" s="189"/>
      <c r="H11" s="189"/>
      <c r="I11" s="194">
        <v>2927.8304599999997</v>
      </c>
      <c r="J11" s="196">
        <v>1</v>
      </c>
      <c r="K11" s="198">
        <v>3.3456301064093627E-3</v>
      </c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</row>
    <row r="12" spans="1:60">
      <c r="A12" s="155"/>
      <c r="B12" s="191" t="s">
        <v>1761</v>
      </c>
      <c r="C12" s="189"/>
      <c r="D12" s="189"/>
      <c r="E12" s="189"/>
      <c r="F12" s="189"/>
      <c r="G12" s="189"/>
      <c r="H12" s="189"/>
      <c r="I12" s="193">
        <v>2927.8304599999997</v>
      </c>
      <c r="J12" s="195">
        <v>1</v>
      </c>
      <c r="K12" s="197">
        <v>3.3456301064093627E-3</v>
      </c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5"/>
      <c r="BF12" s="185"/>
      <c r="BG12" s="185"/>
      <c r="BH12" s="185"/>
    </row>
    <row r="13" spans="1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N107"/>
  <sheetViews>
    <sheetView rightToLeft="1" topLeftCell="A2" workbookViewId="0">
      <selection activeCell="B11" sqref="B11:B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6" t="s">
        <v>189</v>
      </c>
      <c r="C1" s="77" t="s" vm="1">
        <v>266</v>
      </c>
    </row>
    <row r="2" spans="2:40">
      <c r="B2" s="56" t="s">
        <v>188</v>
      </c>
      <c r="C2" s="77" t="s">
        <v>267</v>
      </c>
    </row>
    <row r="3" spans="2:40">
      <c r="B3" s="56" t="s">
        <v>190</v>
      </c>
      <c r="C3" s="77" t="s">
        <v>268</v>
      </c>
    </row>
    <row r="4" spans="2:40">
      <c r="B4" s="56" t="s">
        <v>191</v>
      </c>
      <c r="C4" s="77">
        <v>8802</v>
      </c>
    </row>
    <row r="6" spans="2:40" ht="26.25" customHeight="1">
      <c r="B6" s="213" t="s">
        <v>226</v>
      </c>
      <c r="C6" s="214"/>
      <c r="D6" s="215"/>
    </row>
    <row r="7" spans="2:40" s="3" customFormat="1" ht="33">
      <c r="B7" s="59" t="s">
        <v>126</v>
      </c>
      <c r="C7" s="64" t="s">
        <v>117</v>
      </c>
      <c r="D7" s="65" t="s">
        <v>116</v>
      </c>
    </row>
    <row r="8" spans="2:40" s="3" customFormat="1">
      <c r="B8" s="15"/>
      <c r="C8" s="32" t="s">
        <v>253</v>
      </c>
      <c r="D8" s="17" t="s">
        <v>22</v>
      </c>
    </row>
    <row r="9" spans="2:40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</row>
    <row r="10" spans="2:40" s="4" customFormat="1" ht="18" customHeight="1">
      <c r="B10" s="105" t="s">
        <v>1740</v>
      </c>
      <c r="C10" s="124">
        <f>C11+C19</f>
        <v>35668.366316613901</v>
      </c>
      <c r="D10" s="100"/>
      <c r="E10" s="3"/>
      <c r="F10" s="3"/>
      <c r="G10" s="3"/>
      <c r="H10" s="3"/>
      <c r="I10" s="3"/>
      <c r="J10" s="3"/>
    </row>
    <row r="11" spans="2:40">
      <c r="B11" s="105" t="s">
        <v>28</v>
      </c>
      <c r="C11" s="124">
        <f>SUM(C12:C17)</f>
        <v>4452.795446979886</v>
      </c>
      <c r="D11" s="100"/>
    </row>
    <row r="12" spans="2:40">
      <c r="B12" s="152" t="s">
        <v>1755</v>
      </c>
      <c r="C12" s="134">
        <v>715.51664000000005</v>
      </c>
      <c r="D12" s="135">
        <v>44246</v>
      </c>
    </row>
    <row r="13" spans="2:40">
      <c r="B13" s="152" t="s">
        <v>1756</v>
      </c>
      <c r="C13" s="134">
        <v>876.97846363805979</v>
      </c>
      <c r="D13" s="135">
        <v>46100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2:40">
      <c r="B14" s="152" t="s">
        <v>1757</v>
      </c>
      <c r="C14" s="134">
        <v>563.88499999999999</v>
      </c>
      <c r="D14" s="135">
        <v>43800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2:40">
      <c r="B15" s="152" t="s">
        <v>1758</v>
      </c>
      <c r="C15" s="134">
        <v>582.25416999999993</v>
      </c>
      <c r="D15" s="135">
        <v>44739</v>
      </c>
    </row>
    <row r="16" spans="2:40">
      <c r="B16" s="153" t="s">
        <v>1538</v>
      </c>
      <c r="C16" s="134">
        <v>364.08047029887103</v>
      </c>
      <c r="D16" s="135">
        <v>46631</v>
      </c>
    </row>
    <row r="17" spans="2:40">
      <c r="B17" s="152" t="s">
        <v>1759</v>
      </c>
      <c r="C17" s="134">
        <v>1350.0807030429548</v>
      </c>
      <c r="D17" s="135">
        <v>44255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2:40">
      <c r="B18" s="153"/>
      <c r="C18" s="134"/>
      <c r="D18" s="135"/>
    </row>
    <row r="19" spans="2:40">
      <c r="B19" s="105" t="s">
        <v>1739</v>
      </c>
      <c r="C19" s="136">
        <f>SUM(C20:C46)</f>
        <v>31215.570869634015</v>
      </c>
      <c r="D19" s="135"/>
    </row>
    <row r="20" spans="2:40">
      <c r="B20" s="153" t="s">
        <v>1732</v>
      </c>
      <c r="C20" s="134">
        <v>2216.129473647532</v>
      </c>
      <c r="D20" s="135">
        <v>45778</v>
      </c>
    </row>
    <row r="21" spans="2:40">
      <c r="B21" s="153" t="s">
        <v>1727</v>
      </c>
      <c r="C21" s="134">
        <v>763.31855936277623</v>
      </c>
      <c r="D21" s="135">
        <v>46601</v>
      </c>
    </row>
    <row r="22" spans="2:40">
      <c r="B22" s="153" t="s">
        <v>1724</v>
      </c>
      <c r="C22" s="134">
        <v>583.22260613940375</v>
      </c>
      <c r="D22" s="135">
        <v>45382</v>
      </c>
    </row>
    <row r="23" spans="2:40">
      <c r="B23" s="133" t="s">
        <v>1733</v>
      </c>
      <c r="C23" s="134">
        <v>2095.0778170550384</v>
      </c>
      <c r="D23" s="135">
        <v>46742</v>
      </c>
    </row>
    <row r="24" spans="2:40">
      <c r="B24" s="133" t="s">
        <v>1550</v>
      </c>
      <c r="C24" s="134">
        <v>2494.0018747799995</v>
      </c>
      <c r="D24" s="135">
        <v>45557</v>
      </c>
    </row>
    <row r="25" spans="2:40">
      <c r="B25" s="133" t="s">
        <v>1551</v>
      </c>
      <c r="C25" s="134">
        <v>3426.500082253388</v>
      </c>
      <c r="D25" s="135">
        <v>50041</v>
      </c>
    </row>
    <row r="26" spans="2:40">
      <c r="B26" s="133" t="s">
        <v>1736</v>
      </c>
      <c r="C26" s="134">
        <v>606.48557919628752</v>
      </c>
      <c r="D26" s="135">
        <v>46971</v>
      </c>
    </row>
    <row r="27" spans="2:40">
      <c r="B27" s="133" t="s">
        <v>1723</v>
      </c>
      <c r="C27" s="134">
        <v>474.42020760553078</v>
      </c>
      <c r="D27" s="135">
        <v>46012</v>
      </c>
    </row>
    <row r="28" spans="2:40">
      <c r="B28" s="133" t="s">
        <v>1554</v>
      </c>
      <c r="C28" s="134">
        <v>46.496012385985559</v>
      </c>
      <c r="D28" s="135">
        <v>46199</v>
      </c>
    </row>
    <row r="29" spans="2:40">
      <c r="B29" s="133" t="s">
        <v>1725</v>
      </c>
      <c r="C29" s="134">
        <v>132.62880405364257</v>
      </c>
      <c r="D29" s="135">
        <v>46201</v>
      </c>
    </row>
    <row r="30" spans="2:40">
      <c r="B30" s="133" t="s">
        <v>1556</v>
      </c>
      <c r="C30" s="134">
        <v>139.16026612121419</v>
      </c>
      <c r="D30" s="135">
        <v>46201</v>
      </c>
    </row>
    <row r="31" spans="2:40">
      <c r="B31" s="133" t="s">
        <v>1540</v>
      </c>
      <c r="C31" s="134">
        <v>429.3233330020276</v>
      </c>
      <c r="D31" s="135">
        <v>47262</v>
      </c>
    </row>
    <row r="32" spans="2:40">
      <c r="B32" s="133" t="s">
        <v>1728</v>
      </c>
      <c r="C32" s="134">
        <v>1567.7261627040002</v>
      </c>
      <c r="D32" s="135">
        <v>45485</v>
      </c>
    </row>
    <row r="33" spans="2:4">
      <c r="B33" s="133" t="s">
        <v>1557</v>
      </c>
      <c r="C33" s="134">
        <v>2300.8051187789929</v>
      </c>
      <c r="D33" s="135">
        <v>45777</v>
      </c>
    </row>
    <row r="34" spans="2:4">
      <c r="B34" s="133" t="s">
        <v>1559</v>
      </c>
      <c r="C34" s="134">
        <v>1582.890689160233</v>
      </c>
      <c r="D34" s="135">
        <v>47178</v>
      </c>
    </row>
    <row r="35" spans="2:4">
      <c r="B35" s="133" t="s">
        <v>1560</v>
      </c>
      <c r="C35" s="134">
        <v>119.56978565999999</v>
      </c>
      <c r="D35" s="135">
        <v>46201</v>
      </c>
    </row>
    <row r="36" spans="2:4">
      <c r="B36" s="133" t="s">
        <v>1561</v>
      </c>
      <c r="C36" s="134">
        <v>1097.1318632760001</v>
      </c>
      <c r="D36" s="135">
        <v>45710</v>
      </c>
    </row>
    <row r="37" spans="2:4">
      <c r="B37" s="133" t="s">
        <v>1730</v>
      </c>
      <c r="C37" s="134">
        <v>2095.7490135392827</v>
      </c>
      <c r="D37" s="135">
        <v>46844</v>
      </c>
    </row>
    <row r="38" spans="2:4">
      <c r="B38" s="133" t="s">
        <v>1722</v>
      </c>
      <c r="C38" s="134">
        <v>706.84500155607088</v>
      </c>
      <c r="D38" s="135">
        <v>46201</v>
      </c>
    </row>
    <row r="39" spans="2:4">
      <c r="B39" s="133" t="s">
        <v>1729</v>
      </c>
      <c r="C39" s="134">
        <v>1059.7038905699997</v>
      </c>
      <c r="D39" s="135">
        <v>44258</v>
      </c>
    </row>
    <row r="40" spans="2:4">
      <c r="B40" s="133" t="s">
        <v>1735</v>
      </c>
      <c r="C40" s="134">
        <v>826.08548372999985</v>
      </c>
      <c r="D40" s="135">
        <v>47992</v>
      </c>
    </row>
    <row r="41" spans="2:4">
      <c r="B41" s="133" t="s">
        <v>1731</v>
      </c>
      <c r="C41" s="134">
        <v>1571.811760154462</v>
      </c>
      <c r="D41" s="135">
        <v>44044</v>
      </c>
    </row>
    <row r="42" spans="2:4">
      <c r="B42" s="133" t="s">
        <v>1737</v>
      </c>
      <c r="C42" s="134">
        <v>370.08629131995986</v>
      </c>
      <c r="D42" s="135">
        <v>48213</v>
      </c>
    </row>
    <row r="43" spans="2:4">
      <c r="B43" s="133" t="s">
        <v>1734</v>
      </c>
      <c r="C43" s="134">
        <v>979.24196783266098</v>
      </c>
      <c r="D43" s="135">
        <v>48723</v>
      </c>
    </row>
    <row r="44" spans="2:4">
      <c r="B44" s="133" t="s">
        <v>1738</v>
      </c>
      <c r="C44" s="134">
        <v>1787.01122106</v>
      </c>
      <c r="D44" s="135">
        <v>46637</v>
      </c>
    </row>
    <row r="45" spans="2:4">
      <c r="B45" s="133" t="s">
        <v>1542</v>
      </c>
      <c r="C45" s="134">
        <v>1323.323588729525</v>
      </c>
      <c r="D45" s="135">
        <v>48069</v>
      </c>
    </row>
    <row r="46" spans="2:4">
      <c r="B46" s="133" t="s">
        <v>1726</v>
      </c>
      <c r="C46" s="134">
        <v>420.82441595999995</v>
      </c>
      <c r="D46" s="135">
        <v>46482</v>
      </c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</sheetData>
  <sheetProtection sheet="1" objects="1" scenarios="1"/>
  <sortState ref="B22:E48">
    <sortCondition ref="B22"/>
  </sortState>
  <mergeCells count="1">
    <mergeCell ref="B6:D6"/>
  </mergeCells>
  <phoneticPr fontId="6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7">
    <cfRule type="cellIs" dxfId="0" priority="1" operator="equal">
      <formula>"NR3"</formula>
    </cfRule>
  </conditionalFormatting>
  <dataValidations count="1">
    <dataValidation allowBlank="1" showInputMessage="1" showErrorMessage="1" sqref="AA26:XFD27 C5:C11 A1:B11 A12:A1048576 C12:D1048576 B12 B14:B1048576 D1:XFD11 E12:XFD25 E28:XFD1048576 E26:Y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8802</v>
      </c>
    </row>
    <row r="6" spans="2:18" ht="26.25" customHeight="1">
      <c r="B6" s="213" t="s">
        <v>229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255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1" sqref="B1:L5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4" t="s">
        <v>189</v>
      </c>
      <c r="C1" s="165" t="s" vm="1">
        <v>266</v>
      </c>
      <c r="D1" s="154"/>
      <c r="E1" s="154"/>
      <c r="F1" s="154"/>
      <c r="G1" s="154"/>
      <c r="H1" s="154"/>
      <c r="I1" s="154"/>
      <c r="J1" s="154"/>
      <c r="K1" s="154"/>
      <c r="L1" s="154"/>
    </row>
    <row r="2" spans="2:13">
      <c r="B2" s="164" t="s">
        <v>188</v>
      </c>
      <c r="C2" s="165" t="s">
        <v>267</v>
      </c>
      <c r="D2" s="154"/>
      <c r="E2" s="154"/>
      <c r="F2" s="154"/>
      <c r="G2" s="154"/>
      <c r="H2" s="154"/>
      <c r="I2" s="154"/>
      <c r="J2" s="154"/>
      <c r="K2" s="154"/>
      <c r="L2" s="154"/>
    </row>
    <row r="3" spans="2:13">
      <c r="B3" s="164" t="s">
        <v>190</v>
      </c>
      <c r="C3" s="165" t="s">
        <v>268</v>
      </c>
      <c r="D3" s="154"/>
      <c r="E3" s="154"/>
      <c r="F3" s="154"/>
      <c r="G3" s="154"/>
      <c r="H3" s="154"/>
      <c r="I3" s="154"/>
      <c r="J3" s="154"/>
      <c r="K3" s="154"/>
      <c r="L3" s="154"/>
    </row>
    <row r="4" spans="2:13">
      <c r="B4" s="164" t="s">
        <v>191</v>
      </c>
      <c r="C4" s="165">
        <v>8802</v>
      </c>
      <c r="D4" s="154"/>
      <c r="E4" s="154"/>
      <c r="F4" s="154"/>
      <c r="G4" s="154"/>
      <c r="H4" s="154"/>
      <c r="I4" s="154"/>
      <c r="J4" s="154"/>
      <c r="K4" s="154"/>
      <c r="L4" s="154"/>
    </row>
    <row r="6" spans="2:13" ht="26.25" customHeight="1">
      <c r="B6" s="202" t="s">
        <v>218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2:13" s="3" customFormat="1" ht="63">
      <c r="B7" s="158" t="s">
        <v>125</v>
      </c>
      <c r="C7" s="159" t="s">
        <v>49</v>
      </c>
      <c r="D7" s="159" t="s">
        <v>127</v>
      </c>
      <c r="E7" s="159" t="s">
        <v>15</v>
      </c>
      <c r="F7" s="159" t="s">
        <v>70</v>
      </c>
      <c r="G7" s="159" t="s">
        <v>111</v>
      </c>
      <c r="H7" s="159" t="s">
        <v>17</v>
      </c>
      <c r="I7" s="159" t="s">
        <v>19</v>
      </c>
      <c r="J7" s="159" t="s">
        <v>66</v>
      </c>
      <c r="K7" s="159" t="s">
        <v>192</v>
      </c>
      <c r="L7" s="159" t="s">
        <v>193</v>
      </c>
      <c r="M7" s="1"/>
    </row>
    <row r="8" spans="2:13" s="3" customFormat="1" ht="28.5" customHeight="1">
      <c r="B8" s="160"/>
      <c r="C8" s="161"/>
      <c r="D8" s="161"/>
      <c r="E8" s="161"/>
      <c r="F8" s="161"/>
      <c r="G8" s="161"/>
      <c r="H8" s="161" t="s">
        <v>20</v>
      </c>
      <c r="I8" s="161" t="s">
        <v>20</v>
      </c>
      <c r="J8" s="161" t="s">
        <v>253</v>
      </c>
      <c r="K8" s="161" t="s">
        <v>20</v>
      </c>
      <c r="L8" s="161" t="s">
        <v>20</v>
      </c>
    </row>
    <row r="9" spans="2:13" s="4" customFormat="1" ht="18" customHeight="1">
      <c r="B9" s="162"/>
      <c r="C9" s="163" t="s">
        <v>1</v>
      </c>
      <c r="D9" s="163" t="s">
        <v>2</v>
      </c>
      <c r="E9" s="163" t="s">
        <v>3</v>
      </c>
      <c r="F9" s="163" t="s">
        <v>4</v>
      </c>
      <c r="G9" s="163" t="s">
        <v>5</v>
      </c>
      <c r="H9" s="163" t="s">
        <v>6</v>
      </c>
      <c r="I9" s="163" t="s">
        <v>7</v>
      </c>
      <c r="J9" s="163" t="s">
        <v>8</v>
      </c>
      <c r="K9" s="163" t="s">
        <v>9</v>
      </c>
      <c r="L9" s="163" t="s">
        <v>10</v>
      </c>
    </row>
    <row r="10" spans="2:13" s="4" customFormat="1" ht="18" customHeight="1">
      <c r="B10" s="184" t="s">
        <v>48</v>
      </c>
      <c r="C10" s="181"/>
      <c r="D10" s="181"/>
      <c r="E10" s="181"/>
      <c r="F10" s="181"/>
      <c r="G10" s="181"/>
      <c r="H10" s="181"/>
      <c r="I10" s="181"/>
      <c r="J10" s="182">
        <v>70092.390630698006</v>
      </c>
      <c r="K10" s="183">
        <v>1</v>
      </c>
      <c r="L10" s="183">
        <v>8.0094532633651475E-2</v>
      </c>
    </row>
    <row r="11" spans="2:13" s="99" customFormat="1">
      <c r="B11" s="180" t="s">
        <v>244</v>
      </c>
      <c r="C11" s="181"/>
      <c r="D11" s="181"/>
      <c r="E11" s="181"/>
      <c r="F11" s="181"/>
      <c r="G11" s="181"/>
      <c r="H11" s="181"/>
      <c r="I11" s="181"/>
      <c r="J11" s="182">
        <v>70092.390630698006</v>
      </c>
      <c r="K11" s="183">
        <v>1</v>
      </c>
      <c r="L11" s="183">
        <v>8.0094532633651475E-2</v>
      </c>
    </row>
    <row r="12" spans="2:13">
      <c r="B12" s="178" t="s">
        <v>46</v>
      </c>
      <c r="C12" s="166"/>
      <c r="D12" s="166"/>
      <c r="E12" s="166"/>
      <c r="F12" s="166"/>
      <c r="G12" s="166"/>
      <c r="H12" s="166"/>
      <c r="I12" s="166"/>
      <c r="J12" s="170">
        <v>64883.250510698002</v>
      </c>
      <c r="K12" s="171">
        <v>0.92568180264465705</v>
      </c>
      <c r="L12" s="171">
        <v>7.4142051350299817E-2</v>
      </c>
    </row>
    <row r="13" spans="2:13">
      <c r="B13" s="169" t="s">
        <v>1642</v>
      </c>
      <c r="C13" s="168" t="s">
        <v>1643</v>
      </c>
      <c r="D13" s="168">
        <v>12</v>
      </c>
      <c r="E13" s="168" t="s">
        <v>331</v>
      </c>
      <c r="F13" s="168" t="s">
        <v>332</v>
      </c>
      <c r="G13" s="174" t="s">
        <v>174</v>
      </c>
      <c r="H13" s="175">
        <v>0</v>
      </c>
      <c r="I13" s="175">
        <v>0</v>
      </c>
      <c r="J13" s="172">
        <v>58.610510697999992</v>
      </c>
      <c r="K13" s="173">
        <v>8.3618935194843598E-4</v>
      </c>
      <c r="L13" s="173">
        <v>6.6974195337545888E-5</v>
      </c>
    </row>
    <row r="14" spans="2:13">
      <c r="B14" s="169" t="s">
        <v>1644</v>
      </c>
      <c r="C14" s="168" t="s">
        <v>1645</v>
      </c>
      <c r="D14" s="168">
        <v>10</v>
      </c>
      <c r="E14" s="168" t="s">
        <v>331</v>
      </c>
      <c r="F14" s="168" t="s">
        <v>332</v>
      </c>
      <c r="G14" s="174" t="s">
        <v>174</v>
      </c>
      <c r="H14" s="175">
        <v>0</v>
      </c>
      <c r="I14" s="175">
        <v>0</v>
      </c>
      <c r="J14" s="172">
        <v>64824.639999999999</v>
      </c>
      <c r="K14" s="173">
        <v>0.92484561329270865</v>
      </c>
      <c r="L14" s="173">
        <v>7.4075077154962268E-2</v>
      </c>
    </row>
    <row r="15" spans="2:13">
      <c r="B15" s="167"/>
      <c r="C15" s="168"/>
      <c r="D15" s="168"/>
      <c r="E15" s="168"/>
      <c r="F15" s="168"/>
      <c r="G15" s="168"/>
      <c r="H15" s="168"/>
      <c r="I15" s="168"/>
      <c r="J15" s="168"/>
      <c r="K15" s="173"/>
      <c r="L15" s="168"/>
    </row>
    <row r="16" spans="2:13">
      <c r="B16" s="178" t="s">
        <v>47</v>
      </c>
      <c r="C16" s="166"/>
      <c r="D16" s="166"/>
      <c r="E16" s="166"/>
      <c r="F16" s="166"/>
      <c r="G16" s="166"/>
      <c r="H16" s="166"/>
      <c r="I16" s="166"/>
      <c r="J16" s="170">
        <v>5209.1401199999991</v>
      </c>
      <c r="K16" s="171">
        <v>7.4318197355342855E-2</v>
      </c>
      <c r="L16" s="171">
        <v>5.9524812833516598E-3</v>
      </c>
    </row>
    <row r="17" spans="2:12">
      <c r="B17" s="169" t="s">
        <v>1644</v>
      </c>
      <c r="C17" s="168" t="s">
        <v>1646</v>
      </c>
      <c r="D17" s="168">
        <v>10</v>
      </c>
      <c r="E17" s="168" t="s">
        <v>331</v>
      </c>
      <c r="F17" s="168" t="s">
        <v>332</v>
      </c>
      <c r="G17" s="174" t="s">
        <v>177</v>
      </c>
      <c r="H17" s="175">
        <v>0</v>
      </c>
      <c r="I17" s="175">
        <v>0</v>
      </c>
      <c r="J17" s="172">
        <v>26.226629999999993</v>
      </c>
      <c r="K17" s="173">
        <v>3.7417228552215554E-4</v>
      </c>
      <c r="L17" s="173">
        <v>2.9969154333362243E-5</v>
      </c>
    </row>
    <row r="18" spans="2:12">
      <c r="B18" s="169" t="s">
        <v>1644</v>
      </c>
      <c r="C18" s="168" t="s">
        <v>1647</v>
      </c>
      <c r="D18" s="168">
        <v>10</v>
      </c>
      <c r="E18" s="168" t="s">
        <v>331</v>
      </c>
      <c r="F18" s="168" t="s">
        <v>332</v>
      </c>
      <c r="G18" s="174" t="s">
        <v>182</v>
      </c>
      <c r="H18" s="175">
        <v>0</v>
      </c>
      <c r="I18" s="175">
        <v>0</v>
      </c>
      <c r="J18" s="172">
        <v>17.116859999999996</v>
      </c>
      <c r="K18" s="173">
        <v>2.4420425449868182E-4</v>
      </c>
      <c r="L18" s="173">
        <v>1.95594256312212E-5</v>
      </c>
    </row>
    <row r="19" spans="2:12">
      <c r="B19" s="169" t="s">
        <v>1644</v>
      </c>
      <c r="C19" s="168" t="s">
        <v>1648</v>
      </c>
      <c r="D19" s="168">
        <v>10</v>
      </c>
      <c r="E19" s="168" t="s">
        <v>331</v>
      </c>
      <c r="F19" s="168" t="s">
        <v>332</v>
      </c>
      <c r="G19" s="174" t="s">
        <v>176</v>
      </c>
      <c r="H19" s="175">
        <v>0</v>
      </c>
      <c r="I19" s="175">
        <v>0</v>
      </c>
      <c r="J19" s="172">
        <v>29.464039999999994</v>
      </c>
      <c r="K19" s="173">
        <v>4.2036003815649255E-4</v>
      </c>
      <c r="L19" s="173">
        <v>3.366854079400817E-5</v>
      </c>
    </row>
    <row r="20" spans="2:12">
      <c r="B20" s="169" t="s">
        <v>1644</v>
      </c>
      <c r="C20" s="168" t="s">
        <v>1649</v>
      </c>
      <c r="D20" s="168">
        <v>10</v>
      </c>
      <c r="E20" s="168" t="s">
        <v>331</v>
      </c>
      <c r="F20" s="168" t="s">
        <v>332</v>
      </c>
      <c r="G20" s="174" t="s">
        <v>180</v>
      </c>
      <c r="H20" s="175">
        <v>0</v>
      </c>
      <c r="I20" s="175">
        <v>0</v>
      </c>
      <c r="J20" s="172">
        <v>1.1989999999999998</v>
      </c>
      <c r="K20" s="173">
        <v>1.7105993806335948E-5</v>
      </c>
      <c r="L20" s="173">
        <v>1.3700965791526146E-6</v>
      </c>
    </row>
    <row r="21" spans="2:12">
      <c r="B21" s="169" t="s">
        <v>1644</v>
      </c>
      <c r="C21" s="168" t="s">
        <v>1650</v>
      </c>
      <c r="D21" s="168">
        <v>10</v>
      </c>
      <c r="E21" s="168" t="s">
        <v>331</v>
      </c>
      <c r="F21" s="168" t="s">
        <v>332</v>
      </c>
      <c r="G21" s="174" t="s">
        <v>178</v>
      </c>
      <c r="H21" s="175">
        <v>0</v>
      </c>
      <c r="I21" s="175">
        <v>0</v>
      </c>
      <c r="J21" s="172">
        <v>4.4963999999999986</v>
      </c>
      <c r="K21" s="173">
        <v>6.4149616806346069E-5</v>
      </c>
      <c r="L21" s="173">
        <v>5.1380335767321224E-6</v>
      </c>
    </row>
    <row r="22" spans="2:12">
      <c r="B22" s="169" t="s">
        <v>1644</v>
      </c>
      <c r="C22" s="168" t="s">
        <v>1651</v>
      </c>
      <c r="D22" s="168">
        <v>10</v>
      </c>
      <c r="E22" s="168" t="s">
        <v>331</v>
      </c>
      <c r="F22" s="168" t="s">
        <v>332</v>
      </c>
      <c r="G22" s="174" t="s">
        <v>183</v>
      </c>
      <c r="H22" s="175">
        <v>0</v>
      </c>
      <c r="I22" s="175">
        <v>0</v>
      </c>
      <c r="J22" s="172">
        <v>0.21947999999999995</v>
      </c>
      <c r="K22" s="173">
        <v>3.1312956802457158E-6</v>
      </c>
      <c r="L22" s="173">
        <v>2.5079966404705241E-7</v>
      </c>
    </row>
    <row r="23" spans="2:12">
      <c r="B23" s="169" t="s">
        <v>1644</v>
      </c>
      <c r="C23" s="168" t="s">
        <v>1652</v>
      </c>
      <c r="D23" s="168">
        <v>10</v>
      </c>
      <c r="E23" s="168" t="s">
        <v>331</v>
      </c>
      <c r="F23" s="168" t="s">
        <v>332</v>
      </c>
      <c r="G23" s="174" t="s">
        <v>173</v>
      </c>
      <c r="H23" s="175">
        <v>0</v>
      </c>
      <c r="I23" s="175">
        <v>0</v>
      </c>
      <c r="J23" s="172">
        <v>5006.4839699999984</v>
      </c>
      <c r="K23" s="173">
        <v>7.1426925589941778E-2</v>
      </c>
      <c r="L23" s="173">
        <v>5.7209062225849873E-3</v>
      </c>
    </row>
    <row r="24" spans="2:12">
      <c r="B24" s="169" t="s">
        <v>1644</v>
      </c>
      <c r="C24" s="168" t="s">
        <v>1653</v>
      </c>
      <c r="D24" s="168">
        <v>10</v>
      </c>
      <c r="E24" s="168" t="s">
        <v>331</v>
      </c>
      <c r="F24" s="168" t="s">
        <v>332</v>
      </c>
      <c r="G24" s="174" t="s">
        <v>175</v>
      </c>
      <c r="H24" s="175">
        <v>0</v>
      </c>
      <c r="I24" s="175">
        <v>0</v>
      </c>
      <c r="J24" s="172">
        <v>71.712199999999996</v>
      </c>
      <c r="K24" s="173">
        <v>1.0231096322257922E-3</v>
      </c>
      <c r="L24" s="173">
        <v>8.1945487826111865E-5</v>
      </c>
    </row>
    <row r="25" spans="2:12">
      <c r="B25" s="169" t="s">
        <v>1644</v>
      </c>
      <c r="C25" s="168" t="s">
        <v>1654</v>
      </c>
      <c r="D25" s="168">
        <v>10</v>
      </c>
      <c r="E25" s="168" t="s">
        <v>331</v>
      </c>
      <c r="F25" s="168" t="s">
        <v>332</v>
      </c>
      <c r="G25" s="174" t="s">
        <v>181</v>
      </c>
      <c r="H25" s="175">
        <v>0</v>
      </c>
      <c r="I25" s="175">
        <v>0</v>
      </c>
      <c r="J25" s="172">
        <v>9.3239999999999976E-2</v>
      </c>
      <c r="K25" s="173">
        <v>1.3302442556319962E-6</v>
      </c>
      <c r="L25" s="173">
        <v>1.0654529194344434E-7</v>
      </c>
    </row>
    <row r="26" spans="2:12">
      <c r="B26" s="169" t="s">
        <v>1644</v>
      </c>
      <c r="C26" s="168" t="s">
        <v>1655</v>
      </c>
      <c r="D26" s="168">
        <v>10</v>
      </c>
      <c r="E26" s="168" t="s">
        <v>331</v>
      </c>
      <c r="F26" s="168" t="s">
        <v>332</v>
      </c>
      <c r="G26" s="174" t="s">
        <v>979</v>
      </c>
      <c r="H26" s="175">
        <v>0</v>
      </c>
      <c r="I26" s="175">
        <v>0</v>
      </c>
      <c r="J26" s="172">
        <v>52.128300000000003</v>
      </c>
      <c r="K26" s="173">
        <v>7.4370840444939307E-4</v>
      </c>
      <c r="L26" s="173">
        <v>5.9566977070092787E-5</v>
      </c>
    </row>
    <row r="27" spans="2:12">
      <c r="B27" s="167"/>
      <c r="C27" s="168"/>
      <c r="D27" s="168"/>
      <c r="E27" s="168"/>
      <c r="F27" s="168"/>
      <c r="G27" s="168"/>
      <c r="H27" s="168"/>
      <c r="I27" s="168"/>
      <c r="J27" s="168"/>
      <c r="K27" s="173"/>
      <c r="L27" s="168"/>
    </row>
    <row r="28" spans="2:12">
      <c r="B28" s="167"/>
      <c r="C28" s="168"/>
      <c r="D28" s="168"/>
      <c r="E28" s="168"/>
      <c r="F28" s="168"/>
      <c r="G28" s="168"/>
      <c r="H28" s="168"/>
      <c r="I28" s="168"/>
      <c r="J28" s="168"/>
      <c r="K28" s="173"/>
      <c r="L28" s="168"/>
    </row>
    <row r="29" spans="2:12" s="99" customFormat="1"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</row>
    <row r="30" spans="2:12" s="99" customFormat="1"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</row>
    <row r="31" spans="2:12">
      <c r="B31" s="176" t="s">
        <v>265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</row>
    <row r="32" spans="2:12">
      <c r="B32" s="179"/>
      <c r="C32" s="177"/>
      <c r="D32" s="177"/>
      <c r="E32" s="177"/>
      <c r="F32" s="177"/>
      <c r="G32" s="177"/>
      <c r="H32" s="177"/>
      <c r="I32" s="177"/>
      <c r="J32" s="177"/>
      <c r="K32" s="177"/>
      <c r="L32" s="177"/>
    </row>
    <row r="33" spans="2:12"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</row>
    <row r="34" spans="2:12"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</row>
    <row r="35" spans="2:12"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</row>
    <row r="36" spans="2:12"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</row>
    <row r="37" spans="2:12"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</row>
    <row r="38" spans="2:12"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</row>
    <row r="39" spans="2:12"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2:12"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2:12"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</row>
    <row r="42" spans="2:12"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</row>
    <row r="43" spans="2:12"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</row>
    <row r="44" spans="2:12"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</row>
    <row r="45" spans="2:12"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</row>
    <row r="46" spans="2:12"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</row>
    <row r="47" spans="2:12"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</row>
    <row r="48" spans="2:12"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</row>
    <row r="49" spans="2:12"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</row>
    <row r="50" spans="2:12"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</row>
    <row r="51" spans="2:12"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</row>
    <row r="52" spans="2:12"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</row>
    <row r="53" spans="2:12"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</row>
    <row r="54" spans="2:12"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</row>
    <row r="55" spans="2:12"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</row>
    <row r="56" spans="2:12"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</row>
    <row r="57" spans="2:12"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</row>
    <row r="58" spans="2:12"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</row>
    <row r="59" spans="2:12"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</row>
    <row r="60" spans="2:12"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</row>
    <row r="61" spans="2:12"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</row>
    <row r="62" spans="2:12"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</row>
    <row r="63" spans="2:12"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</row>
    <row r="64" spans="2:12"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</row>
    <row r="65" spans="2:12"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</row>
    <row r="66" spans="2:12"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</row>
    <row r="67" spans="2:12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</row>
    <row r="68" spans="2:12"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</row>
    <row r="69" spans="2:12"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</row>
    <row r="70" spans="2:12"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</row>
    <row r="71" spans="2:12"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</row>
    <row r="72" spans="2:12"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</row>
    <row r="73" spans="2:12"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</row>
    <row r="74" spans="2:12"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</row>
    <row r="75" spans="2:12"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</row>
    <row r="76" spans="2:12"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</row>
    <row r="77" spans="2:12"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</row>
    <row r="78" spans="2:12"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</row>
    <row r="79" spans="2:12"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</row>
    <row r="80" spans="2:12"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</row>
    <row r="81" spans="2:12"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</row>
    <row r="82" spans="2:12"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</row>
    <row r="83" spans="2:12"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</row>
    <row r="84" spans="2:12"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</row>
    <row r="85" spans="2:12"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</row>
    <row r="86" spans="2:12"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</row>
    <row r="87" spans="2:12"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</row>
    <row r="88" spans="2:12"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</row>
    <row r="89" spans="2:12"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</row>
    <row r="90" spans="2:12"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</row>
    <row r="91" spans="2:12"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</row>
    <row r="92" spans="2:12"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</row>
    <row r="93" spans="2:12"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</row>
    <row r="94" spans="2:12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</row>
    <row r="95" spans="2:12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</row>
    <row r="96" spans="2:12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</row>
    <row r="97" spans="2:12"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</row>
    <row r="98" spans="2:12"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</row>
    <row r="99" spans="2:12"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</row>
    <row r="100" spans="2:12"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</row>
    <row r="101" spans="2:12"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</row>
    <row r="102" spans="2:12"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</row>
    <row r="103" spans="2:12"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</row>
    <row r="104" spans="2:12"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</row>
    <row r="105" spans="2:12"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</row>
    <row r="106" spans="2:12"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</row>
    <row r="107" spans="2:12"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</row>
    <row r="108" spans="2:12"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</row>
    <row r="109" spans="2:12"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</row>
    <row r="110" spans="2:12"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</row>
    <row r="111" spans="2:12"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</row>
    <row r="112" spans="2:12"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</row>
    <row r="113" spans="2:12"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</row>
    <row r="114" spans="2:12"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</row>
    <row r="115" spans="2:12"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</row>
    <row r="116" spans="2:12"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</row>
    <row r="117" spans="2:12"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</row>
    <row r="118" spans="2:12"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</row>
    <row r="119" spans="2:12"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</row>
    <row r="120" spans="2:12"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</row>
    <row r="121" spans="2:12"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</row>
    <row r="122" spans="2:12"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</row>
    <row r="123" spans="2:12"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</row>
    <row r="124" spans="2:12"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</row>
    <row r="125" spans="2:12"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</row>
    <row r="126" spans="2:12"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</row>
    <row r="127" spans="2:12"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</row>
    <row r="128" spans="2:12">
      <c r="B128" s="154"/>
      <c r="C128" s="154"/>
      <c r="D128" s="155"/>
      <c r="E128" s="154"/>
      <c r="F128" s="154"/>
      <c r="G128" s="154"/>
      <c r="H128" s="154"/>
      <c r="I128" s="154"/>
      <c r="J128" s="154"/>
      <c r="K128" s="154"/>
      <c r="L128" s="154"/>
    </row>
    <row r="129" spans="2:12">
      <c r="B129" s="100"/>
      <c r="C129" s="100"/>
      <c r="D129" s="155"/>
      <c r="E129" s="100"/>
      <c r="F129" s="100"/>
      <c r="G129" s="100"/>
      <c r="H129" s="100"/>
      <c r="I129" s="100"/>
      <c r="J129" s="100"/>
      <c r="K129" s="100"/>
      <c r="L129" s="100"/>
    </row>
    <row r="130" spans="2:12">
      <c r="B130" s="100"/>
      <c r="C130" s="100"/>
      <c r="D130" s="155"/>
      <c r="E130" s="100"/>
      <c r="F130" s="100"/>
      <c r="G130" s="100"/>
      <c r="H130" s="100"/>
      <c r="I130" s="100"/>
      <c r="J130" s="100"/>
      <c r="K130" s="100"/>
      <c r="L130" s="100"/>
    </row>
    <row r="131" spans="2:12">
      <c r="B131" s="100"/>
      <c r="C131" s="100"/>
      <c r="D131" s="155"/>
      <c r="E131" s="100"/>
      <c r="F131" s="100"/>
      <c r="G131" s="100"/>
      <c r="H131" s="100"/>
      <c r="I131" s="100"/>
      <c r="J131" s="100"/>
      <c r="K131" s="100"/>
      <c r="L131" s="100"/>
    </row>
    <row r="132" spans="2:12">
      <c r="D132" s="155"/>
    </row>
    <row r="133" spans="2:12">
      <c r="D133" s="155"/>
    </row>
    <row r="134" spans="2:12">
      <c r="D134" s="155"/>
    </row>
    <row r="135" spans="2:12">
      <c r="D135" s="155"/>
    </row>
    <row r="136" spans="2:12">
      <c r="D136" s="155"/>
    </row>
    <row r="137" spans="2:12">
      <c r="D137" s="155"/>
    </row>
    <row r="138" spans="2:12">
      <c r="D138" s="155"/>
    </row>
    <row r="139" spans="2:12">
      <c r="D139" s="155"/>
    </row>
    <row r="140" spans="2:12">
      <c r="D140" s="155"/>
    </row>
    <row r="141" spans="2:12">
      <c r="D141" s="155"/>
    </row>
    <row r="142" spans="2:12">
      <c r="D142" s="155"/>
    </row>
    <row r="143" spans="2:12">
      <c r="D143" s="155"/>
    </row>
    <row r="144" spans="2:12">
      <c r="D144" s="155"/>
    </row>
    <row r="145" spans="4:4">
      <c r="D145" s="155"/>
    </row>
    <row r="146" spans="4:4">
      <c r="D146" s="155"/>
    </row>
    <row r="147" spans="4:4">
      <c r="D147" s="155"/>
    </row>
    <row r="148" spans="4:4">
      <c r="D148" s="155"/>
    </row>
    <row r="149" spans="4:4">
      <c r="D149" s="155"/>
    </row>
    <row r="150" spans="4:4">
      <c r="D150" s="155"/>
    </row>
    <row r="151" spans="4:4">
      <c r="D151" s="155"/>
    </row>
    <row r="152" spans="4:4">
      <c r="D152" s="155"/>
    </row>
    <row r="153" spans="4:4">
      <c r="D153" s="155"/>
    </row>
    <row r="154" spans="4:4">
      <c r="D154" s="155"/>
    </row>
    <row r="155" spans="4:4">
      <c r="D155" s="155"/>
    </row>
    <row r="156" spans="4:4">
      <c r="D156" s="155"/>
    </row>
    <row r="157" spans="4:4">
      <c r="D157" s="155"/>
    </row>
    <row r="158" spans="4:4">
      <c r="D158" s="155"/>
    </row>
    <row r="159" spans="4:4">
      <c r="D159" s="155"/>
    </row>
    <row r="160" spans="4:4">
      <c r="D160" s="155"/>
    </row>
    <row r="161" spans="4:4">
      <c r="D161" s="155"/>
    </row>
    <row r="162" spans="4:4">
      <c r="D162" s="155"/>
    </row>
    <row r="163" spans="4:4">
      <c r="D163" s="155"/>
    </row>
    <row r="164" spans="4:4">
      <c r="D164" s="155"/>
    </row>
    <row r="165" spans="4:4">
      <c r="D165" s="155"/>
    </row>
    <row r="166" spans="4:4">
      <c r="D166" s="155"/>
    </row>
    <row r="167" spans="4:4">
      <c r="D167" s="155"/>
    </row>
    <row r="168" spans="4:4">
      <c r="D168" s="155"/>
    </row>
    <row r="169" spans="4:4">
      <c r="D169" s="155"/>
    </row>
    <row r="170" spans="4:4">
      <c r="D170" s="155"/>
    </row>
    <row r="171" spans="4:4">
      <c r="D171" s="155"/>
    </row>
    <row r="172" spans="4:4">
      <c r="D172" s="155"/>
    </row>
    <row r="173" spans="4:4">
      <c r="D173" s="155"/>
    </row>
    <row r="174" spans="4:4">
      <c r="D174" s="155"/>
    </row>
    <row r="175" spans="4:4">
      <c r="D175" s="155"/>
    </row>
    <row r="176" spans="4:4">
      <c r="D176" s="155"/>
    </row>
    <row r="177" spans="4:4">
      <c r="D177" s="155"/>
    </row>
    <row r="178" spans="4:4">
      <c r="D178" s="155"/>
    </row>
    <row r="179" spans="4:4">
      <c r="D179" s="155"/>
    </row>
    <row r="180" spans="4:4">
      <c r="D180" s="155"/>
    </row>
    <row r="181" spans="4:4">
      <c r="D181" s="155"/>
    </row>
    <row r="182" spans="4:4">
      <c r="D182" s="155"/>
    </row>
    <row r="183" spans="4:4">
      <c r="D183" s="155"/>
    </row>
    <row r="184" spans="4:4">
      <c r="D184" s="155"/>
    </row>
    <row r="185" spans="4:4">
      <c r="D185" s="155"/>
    </row>
    <row r="186" spans="4:4">
      <c r="D186" s="155"/>
    </row>
    <row r="187" spans="4:4">
      <c r="D187" s="155"/>
    </row>
    <row r="188" spans="4:4">
      <c r="D188" s="155"/>
    </row>
    <row r="189" spans="4:4">
      <c r="D189" s="155"/>
    </row>
    <row r="190" spans="4:4">
      <c r="D190" s="155"/>
    </row>
    <row r="191" spans="4:4">
      <c r="D191" s="155"/>
    </row>
    <row r="192" spans="4:4">
      <c r="D192" s="155"/>
    </row>
    <row r="193" spans="4:4">
      <c r="D193" s="155"/>
    </row>
    <row r="194" spans="4:4">
      <c r="D194" s="155"/>
    </row>
    <row r="195" spans="4:4">
      <c r="D195" s="155"/>
    </row>
    <row r="196" spans="4:4">
      <c r="D196" s="155"/>
    </row>
    <row r="197" spans="4:4">
      <c r="D197" s="155"/>
    </row>
    <row r="198" spans="4:4">
      <c r="D198" s="155"/>
    </row>
    <row r="199" spans="4:4">
      <c r="D199" s="155"/>
    </row>
    <row r="200" spans="4:4">
      <c r="D200" s="155"/>
    </row>
    <row r="201" spans="4:4">
      <c r="D201" s="155"/>
    </row>
    <row r="202" spans="4:4">
      <c r="D202" s="155"/>
    </row>
    <row r="203" spans="4:4">
      <c r="D203" s="155"/>
    </row>
    <row r="204" spans="4:4">
      <c r="D204" s="155"/>
    </row>
    <row r="205" spans="4:4">
      <c r="D205" s="155"/>
    </row>
    <row r="206" spans="4:4">
      <c r="D206" s="155"/>
    </row>
    <row r="207" spans="4:4">
      <c r="D207" s="155"/>
    </row>
    <row r="208" spans="4:4">
      <c r="D208" s="155"/>
    </row>
    <row r="209" spans="4:4">
      <c r="D209" s="155"/>
    </row>
    <row r="210" spans="4:4">
      <c r="D210" s="155"/>
    </row>
    <row r="211" spans="4:4">
      <c r="D211" s="155"/>
    </row>
    <row r="212" spans="4:4">
      <c r="D212" s="155"/>
    </row>
    <row r="213" spans="4:4">
      <c r="D213" s="155"/>
    </row>
    <row r="214" spans="4:4">
      <c r="D214" s="155"/>
    </row>
    <row r="215" spans="4:4">
      <c r="D215" s="155"/>
    </row>
    <row r="216" spans="4:4">
      <c r="D216" s="155"/>
    </row>
    <row r="217" spans="4:4">
      <c r="D217" s="155"/>
    </row>
    <row r="218" spans="4:4">
      <c r="D218" s="155"/>
    </row>
    <row r="219" spans="4:4">
      <c r="D219" s="155"/>
    </row>
    <row r="220" spans="4:4">
      <c r="D220" s="155"/>
    </row>
    <row r="221" spans="4:4">
      <c r="D221" s="155"/>
    </row>
    <row r="222" spans="4:4">
      <c r="D222" s="155"/>
    </row>
    <row r="223" spans="4:4">
      <c r="D223" s="155"/>
    </row>
    <row r="224" spans="4:4">
      <c r="D224" s="155"/>
    </row>
    <row r="225" spans="4:4">
      <c r="D225" s="155"/>
    </row>
    <row r="226" spans="4:4">
      <c r="D226" s="155"/>
    </row>
    <row r="227" spans="4:4">
      <c r="D227" s="155"/>
    </row>
    <row r="228" spans="4:4">
      <c r="D228" s="155"/>
    </row>
    <row r="229" spans="4:4">
      <c r="D229" s="155"/>
    </row>
    <row r="230" spans="4:4">
      <c r="D230" s="155"/>
    </row>
    <row r="231" spans="4:4">
      <c r="D231" s="155"/>
    </row>
    <row r="232" spans="4:4">
      <c r="D232" s="155"/>
    </row>
    <row r="233" spans="4:4">
      <c r="D233" s="155"/>
    </row>
    <row r="234" spans="4:4">
      <c r="D234" s="155"/>
    </row>
    <row r="235" spans="4:4">
      <c r="D235" s="155"/>
    </row>
    <row r="236" spans="4:4">
      <c r="D236" s="155"/>
    </row>
    <row r="237" spans="4:4">
      <c r="D237" s="155"/>
    </row>
    <row r="238" spans="4:4">
      <c r="D238" s="155"/>
    </row>
    <row r="239" spans="4:4">
      <c r="D239" s="155"/>
    </row>
    <row r="240" spans="4:4">
      <c r="D240" s="155"/>
    </row>
    <row r="241" spans="4:4">
      <c r="D241" s="155"/>
    </row>
    <row r="242" spans="4:4">
      <c r="D242" s="155"/>
    </row>
    <row r="243" spans="4:4">
      <c r="D243" s="155"/>
    </row>
    <row r="244" spans="4:4">
      <c r="D244" s="155"/>
    </row>
    <row r="245" spans="4:4">
      <c r="D245" s="155"/>
    </row>
    <row r="246" spans="4:4">
      <c r="D246" s="155"/>
    </row>
    <row r="247" spans="4:4">
      <c r="D247" s="155"/>
    </row>
    <row r="248" spans="4:4">
      <c r="D248" s="155"/>
    </row>
    <row r="249" spans="4:4">
      <c r="D249" s="155"/>
    </row>
    <row r="250" spans="4:4">
      <c r="D250" s="155"/>
    </row>
    <row r="251" spans="4:4">
      <c r="D251" s="155"/>
    </row>
    <row r="252" spans="4:4">
      <c r="D252" s="155"/>
    </row>
    <row r="253" spans="4:4">
      <c r="D253" s="155"/>
    </row>
    <row r="254" spans="4:4">
      <c r="D254" s="155"/>
    </row>
    <row r="255" spans="4:4">
      <c r="D255" s="155"/>
    </row>
    <row r="256" spans="4:4">
      <c r="D256" s="155"/>
    </row>
    <row r="257" spans="4:4">
      <c r="D257" s="155"/>
    </row>
    <row r="258" spans="4:4">
      <c r="D258" s="155"/>
    </row>
    <row r="259" spans="4:4">
      <c r="D259" s="155"/>
    </row>
    <row r="260" spans="4:4">
      <c r="D260" s="155"/>
    </row>
    <row r="261" spans="4:4">
      <c r="D261" s="155"/>
    </row>
    <row r="262" spans="4:4">
      <c r="D262" s="155"/>
    </row>
    <row r="263" spans="4:4">
      <c r="D263" s="155"/>
    </row>
    <row r="264" spans="4:4">
      <c r="D264" s="155"/>
    </row>
    <row r="265" spans="4:4">
      <c r="D265" s="155"/>
    </row>
    <row r="266" spans="4:4">
      <c r="D266" s="155"/>
    </row>
    <row r="267" spans="4:4">
      <c r="D267" s="155"/>
    </row>
    <row r="268" spans="4:4">
      <c r="D268" s="155"/>
    </row>
    <row r="269" spans="4:4">
      <c r="D269" s="155"/>
    </row>
    <row r="270" spans="4:4">
      <c r="D270" s="155"/>
    </row>
    <row r="271" spans="4:4">
      <c r="D271" s="155"/>
    </row>
    <row r="272" spans="4:4">
      <c r="D272" s="155"/>
    </row>
    <row r="273" spans="4:4">
      <c r="D273" s="155"/>
    </row>
    <row r="274" spans="4:4">
      <c r="D274" s="155"/>
    </row>
    <row r="275" spans="4:4">
      <c r="D275" s="155"/>
    </row>
    <row r="276" spans="4:4">
      <c r="D276" s="155"/>
    </row>
    <row r="277" spans="4:4">
      <c r="D277" s="155"/>
    </row>
    <row r="278" spans="4:4">
      <c r="D278" s="155"/>
    </row>
    <row r="279" spans="4:4">
      <c r="D279" s="155"/>
    </row>
    <row r="280" spans="4:4">
      <c r="D280" s="155"/>
    </row>
    <row r="281" spans="4:4">
      <c r="D281" s="155"/>
    </row>
    <row r="282" spans="4:4">
      <c r="D282" s="155"/>
    </row>
    <row r="283" spans="4:4">
      <c r="D283" s="155"/>
    </row>
    <row r="284" spans="4:4">
      <c r="D284" s="155"/>
    </row>
    <row r="285" spans="4:4">
      <c r="D285" s="155"/>
    </row>
    <row r="286" spans="4:4">
      <c r="D286" s="155"/>
    </row>
    <row r="287" spans="4:4">
      <c r="D287" s="155"/>
    </row>
    <row r="288" spans="4:4">
      <c r="D288" s="155"/>
    </row>
    <row r="289" spans="4:4">
      <c r="D289" s="155"/>
    </row>
    <row r="290" spans="4:4">
      <c r="D290" s="155"/>
    </row>
    <row r="291" spans="4:4">
      <c r="D291" s="155"/>
    </row>
    <row r="292" spans="4:4">
      <c r="D292" s="155"/>
    </row>
    <row r="293" spans="4:4">
      <c r="D293" s="155"/>
    </row>
    <row r="294" spans="4:4">
      <c r="D294" s="155"/>
    </row>
    <row r="295" spans="4:4">
      <c r="D295" s="155"/>
    </row>
    <row r="296" spans="4:4">
      <c r="D296" s="155"/>
    </row>
    <row r="297" spans="4:4">
      <c r="D297" s="155"/>
    </row>
    <row r="298" spans="4:4">
      <c r="D298" s="155"/>
    </row>
    <row r="299" spans="4:4">
      <c r="D299" s="155"/>
    </row>
    <row r="300" spans="4:4">
      <c r="D300" s="155"/>
    </row>
    <row r="301" spans="4:4">
      <c r="D301" s="155"/>
    </row>
    <row r="302" spans="4:4">
      <c r="D302" s="155"/>
    </row>
    <row r="303" spans="4:4">
      <c r="D303" s="155"/>
    </row>
    <row r="304" spans="4:4">
      <c r="D304" s="155"/>
    </row>
    <row r="305" spans="4:4">
      <c r="D305" s="155"/>
    </row>
    <row r="306" spans="4:4">
      <c r="D306" s="155"/>
    </row>
    <row r="307" spans="4:4">
      <c r="D307" s="155"/>
    </row>
    <row r="308" spans="4:4">
      <c r="D308" s="155"/>
    </row>
    <row r="309" spans="4:4">
      <c r="D309" s="155"/>
    </row>
    <row r="310" spans="4:4">
      <c r="D310" s="155"/>
    </row>
    <row r="311" spans="4:4">
      <c r="D311" s="155"/>
    </row>
    <row r="312" spans="4:4">
      <c r="D312" s="155"/>
    </row>
    <row r="313" spans="4:4">
      <c r="D313" s="155"/>
    </row>
    <row r="314" spans="4:4">
      <c r="D314" s="155"/>
    </row>
    <row r="315" spans="4:4">
      <c r="D315" s="155"/>
    </row>
    <row r="316" spans="4:4">
      <c r="D316" s="155"/>
    </row>
    <row r="317" spans="4:4">
      <c r="D317" s="155"/>
    </row>
    <row r="318" spans="4:4">
      <c r="D318" s="155"/>
    </row>
    <row r="319" spans="4:4">
      <c r="D319" s="155"/>
    </row>
    <row r="320" spans="4:4">
      <c r="D320" s="155"/>
    </row>
    <row r="321" spans="4:4">
      <c r="D321" s="155"/>
    </row>
    <row r="322" spans="4:4">
      <c r="D322" s="155"/>
    </row>
    <row r="323" spans="4:4">
      <c r="D323" s="155"/>
    </row>
    <row r="324" spans="4:4">
      <c r="D324" s="155"/>
    </row>
    <row r="325" spans="4:4">
      <c r="D325" s="155"/>
    </row>
    <row r="326" spans="4:4">
      <c r="D326" s="155"/>
    </row>
    <row r="327" spans="4:4">
      <c r="D327" s="155"/>
    </row>
    <row r="328" spans="4:4">
      <c r="D328" s="155"/>
    </row>
    <row r="329" spans="4:4">
      <c r="D329" s="155"/>
    </row>
    <row r="330" spans="4:4">
      <c r="D330" s="155"/>
    </row>
    <row r="331" spans="4:4">
      <c r="D331" s="155"/>
    </row>
    <row r="332" spans="4:4">
      <c r="D332" s="155"/>
    </row>
    <row r="333" spans="4:4">
      <c r="D333" s="155"/>
    </row>
    <row r="334" spans="4:4">
      <c r="D334" s="155"/>
    </row>
    <row r="335" spans="4:4">
      <c r="D335" s="155"/>
    </row>
    <row r="336" spans="4:4">
      <c r="D336" s="155"/>
    </row>
    <row r="337" spans="4:4">
      <c r="D337" s="155"/>
    </row>
    <row r="338" spans="4:4">
      <c r="D338" s="155"/>
    </row>
    <row r="339" spans="4:4">
      <c r="D339" s="155"/>
    </row>
    <row r="340" spans="4:4">
      <c r="D340" s="155"/>
    </row>
    <row r="341" spans="4:4">
      <c r="D341" s="155"/>
    </row>
    <row r="342" spans="4:4">
      <c r="D342" s="155"/>
    </row>
    <row r="343" spans="4:4">
      <c r="D343" s="155"/>
    </row>
    <row r="344" spans="4:4">
      <c r="D344" s="155"/>
    </row>
    <row r="345" spans="4:4">
      <c r="D345" s="155"/>
    </row>
    <row r="346" spans="4:4">
      <c r="D346" s="155"/>
    </row>
    <row r="347" spans="4:4">
      <c r="D347" s="155"/>
    </row>
    <row r="348" spans="4:4">
      <c r="D348" s="155"/>
    </row>
    <row r="349" spans="4:4">
      <c r="D349" s="155"/>
    </row>
    <row r="350" spans="4:4">
      <c r="D350" s="155"/>
    </row>
    <row r="351" spans="4:4">
      <c r="D351" s="155"/>
    </row>
    <row r="352" spans="4:4">
      <c r="D352" s="155"/>
    </row>
    <row r="353" spans="4:4">
      <c r="D353" s="155"/>
    </row>
    <row r="354" spans="4:4">
      <c r="D354" s="155"/>
    </row>
    <row r="355" spans="4:4">
      <c r="D355" s="155"/>
    </row>
    <row r="356" spans="4:4">
      <c r="D356" s="155"/>
    </row>
    <row r="357" spans="4:4">
      <c r="D357" s="155"/>
    </row>
    <row r="358" spans="4:4">
      <c r="D358" s="155"/>
    </row>
    <row r="359" spans="4:4">
      <c r="D359" s="155"/>
    </row>
    <row r="360" spans="4:4">
      <c r="D360" s="155"/>
    </row>
    <row r="361" spans="4:4">
      <c r="D361" s="155"/>
    </row>
    <row r="362" spans="4:4">
      <c r="D362" s="155"/>
    </row>
    <row r="363" spans="4:4">
      <c r="D363" s="155"/>
    </row>
    <row r="364" spans="4:4">
      <c r="D364" s="155"/>
    </row>
    <row r="365" spans="4:4">
      <c r="D365" s="155"/>
    </row>
    <row r="366" spans="4:4">
      <c r="D366" s="155"/>
    </row>
    <row r="367" spans="4:4">
      <c r="D367" s="155"/>
    </row>
    <row r="368" spans="4:4">
      <c r="D368" s="155"/>
    </row>
    <row r="369" spans="4:4">
      <c r="D369" s="155"/>
    </row>
    <row r="370" spans="4:4">
      <c r="D370" s="155"/>
    </row>
    <row r="371" spans="4:4">
      <c r="D371" s="155"/>
    </row>
    <row r="372" spans="4:4">
      <c r="D372" s="155"/>
    </row>
    <row r="373" spans="4:4">
      <c r="D373" s="155"/>
    </row>
    <row r="374" spans="4:4">
      <c r="D374" s="155"/>
    </row>
    <row r="375" spans="4:4">
      <c r="D375" s="155"/>
    </row>
    <row r="376" spans="4:4">
      <c r="D376" s="155"/>
    </row>
    <row r="377" spans="4:4">
      <c r="D377" s="155"/>
    </row>
    <row r="378" spans="4:4">
      <c r="D378" s="155"/>
    </row>
    <row r="379" spans="4:4">
      <c r="D379" s="155"/>
    </row>
    <row r="380" spans="4:4">
      <c r="D380" s="155"/>
    </row>
    <row r="381" spans="4:4">
      <c r="D381" s="155"/>
    </row>
    <row r="382" spans="4:4">
      <c r="D382" s="155"/>
    </row>
    <row r="383" spans="4:4">
      <c r="D383" s="155"/>
    </row>
    <row r="384" spans="4:4">
      <c r="D384" s="155"/>
    </row>
    <row r="385" spans="4:4">
      <c r="D385" s="155"/>
    </row>
    <row r="386" spans="4:4">
      <c r="D386" s="155"/>
    </row>
    <row r="387" spans="4:4">
      <c r="D387" s="155"/>
    </row>
    <row r="388" spans="4:4">
      <c r="D388" s="155"/>
    </row>
    <row r="389" spans="4:4">
      <c r="D389" s="155"/>
    </row>
    <row r="390" spans="4:4">
      <c r="D390" s="155"/>
    </row>
    <row r="391" spans="4:4">
      <c r="D391" s="155"/>
    </row>
    <row r="392" spans="4:4">
      <c r="D392" s="155"/>
    </row>
    <row r="393" spans="4:4">
      <c r="D393" s="155"/>
    </row>
    <row r="394" spans="4:4">
      <c r="D394" s="155"/>
    </row>
    <row r="395" spans="4:4">
      <c r="D395" s="155"/>
    </row>
    <row r="396" spans="4:4">
      <c r="D396" s="155"/>
    </row>
    <row r="397" spans="4:4">
      <c r="D397" s="155"/>
    </row>
    <row r="398" spans="4:4">
      <c r="D398" s="155"/>
    </row>
    <row r="399" spans="4:4">
      <c r="D399" s="155"/>
    </row>
    <row r="400" spans="4:4">
      <c r="D400" s="155"/>
    </row>
    <row r="401" spans="4:4">
      <c r="D401" s="155"/>
    </row>
    <row r="402" spans="4:4">
      <c r="D402" s="155"/>
    </row>
    <row r="403" spans="4:4">
      <c r="D403" s="155"/>
    </row>
    <row r="404" spans="4:4">
      <c r="D404" s="155"/>
    </row>
    <row r="405" spans="4:4">
      <c r="D405" s="155"/>
    </row>
    <row r="406" spans="4:4">
      <c r="D406" s="155"/>
    </row>
    <row r="407" spans="4:4">
      <c r="D407" s="155"/>
    </row>
    <row r="408" spans="4:4">
      <c r="D408" s="155"/>
    </row>
    <row r="409" spans="4:4">
      <c r="D409" s="155"/>
    </row>
    <row r="410" spans="4:4">
      <c r="D410" s="155"/>
    </row>
    <row r="411" spans="4:4">
      <c r="D411" s="155"/>
    </row>
    <row r="412" spans="4:4">
      <c r="D412" s="155"/>
    </row>
    <row r="413" spans="4:4">
      <c r="D413" s="155"/>
    </row>
    <row r="414" spans="4:4">
      <c r="D414" s="155"/>
    </row>
    <row r="415" spans="4:4">
      <c r="D415" s="155"/>
    </row>
    <row r="416" spans="4:4">
      <c r="D416" s="155"/>
    </row>
    <row r="417" spans="4:4">
      <c r="D417" s="155"/>
    </row>
    <row r="418" spans="4:4">
      <c r="D418" s="155"/>
    </row>
    <row r="419" spans="4:4">
      <c r="D419" s="155"/>
    </row>
    <row r="420" spans="4:4">
      <c r="D420" s="155"/>
    </row>
    <row r="421" spans="4:4">
      <c r="D421" s="155"/>
    </row>
    <row r="422" spans="4:4">
      <c r="D422" s="155"/>
    </row>
    <row r="423" spans="4:4">
      <c r="D423" s="155"/>
    </row>
    <row r="424" spans="4:4">
      <c r="D424" s="155"/>
    </row>
    <row r="425" spans="4:4">
      <c r="D425" s="155"/>
    </row>
    <row r="426" spans="4:4">
      <c r="D426" s="155"/>
    </row>
    <row r="427" spans="4:4">
      <c r="D427" s="155"/>
    </row>
    <row r="428" spans="4:4">
      <c r="D428" s="155"/>
    </row>
    <row r="429" spans="4:4">
      <c r="D429" s="155"/>
    </row>
    <row r="430" spans="4:4">
      <c r="D430" s="155"/>
    </row>
    <row r="431" spans="4:4">
      <c r="D431" s="155"/>
    </row>
    <row r="432" spans="4:4">
      <c r="D432" s="155"/>
    </row>
    <row r="433" spans="4:4">
      <c r="D433" s="155"/>
    </row>
    <row r="434" spans="4:4">
      <c r="D434" s="155"/>
    </row>
    <row r="435" spans="4:4">
      <c r="D435" s="155"/>
    </row>
    <row r="436" spans="4:4">
      <c r="D436" s="155"/>
    </row>
    <row r="437" spans="4:4">
      <c r="D437" s="155"/>
    </row>
    <row r="438" spans="4:4">
      <c r="D438" s="155"/>
    </row>
    <row r="439" spans="4:4">
      <c r="D439" s="155"/>
    </row>
    <row r="440" spans="4:4">
      <c r="D440" s="155"/>
    </row>
    <row r="441" spans="4:4">
      <c r="D441" s="155"/>
    </row>
    <row r="442" spans="4:4">
      <c r="D442" s="155"/>
    </row>
    <row r="443" spans="4:4">
      <c r="D443" s="155"/>
    </row>
    <row r="444" spans="4:4">
      <c r="D444" s="155"/>
    </row>
    <row r="445" spans="4:4">
      <c r="D445" s="155"/>
    </row>
    <row r="446" spans="4:4">
      <c r="D446" s="155"/>
    </row>
    <row r="447" spans="4:4">
      <c r="D447" s="155"/>
    </row>
    <row r="448" spans="4:4">
      <c r="D448" s="155"/>
    </row>
    <row r="449" spans="4:4">
      <c r="D449" s="155"/>
    </row>
    <row r="450" spans="4:4">
      <c r="D450" s="155"/>
    </row>
    <row r="451" spans="4:4">
      <c r="D451" s="155"/>
    </row>
    <row r="452" spans="4:4">
      <c r="D452" s="155"/>
    </row>
    <row r="453" spans="4:4">
      <c r="D453" s="155"/>
    </row>
    <row r="454" spans="4:4">
      <c r="D454" s="155"/>
    </row>
    <row r="455" spans="4:4">
      <c r="D455" s="155"/>
    </row>
    <row r="456" spans="4:4">
      <c r="D456" s="155"/>
    </row>
    <row r="457" spans="4:4">
      <c r="D457" s="155"/>
    </row>
    <row r="458" spans="4:4">
      <c r="D458" s="155"/>
    </row>
    <row r="459" spans="4:4">
      <c r="D459" s="155"/>
    </row>
    <row r="460" spans="4:4">
      <c r="D460" s="155"/>
    </row>
    <row r="461" spans="4:4">
      <c r="D461" s="155"/>
    </row>
    <row r="462" spans="4:4">
      <c r="D462" s="155"/>
    </row>
    <row r="463" spans="4:4">
      <c r="D463" s="155"/>
    </row>
    <row r="464" spans="4:4">
      <c r="D464" s="155"/>
    </row>
    <row r="465" spans="4:4">
      <c r="D465" s="155"/>
    </row>
    <row r="466" spans="4:4">
      <c r="D466" s="155"/>
    </row>
    <row r="467" spans="4:4">
      <c r="D467" s="155"/>
    </row>
    <row r="468" spans="4:4">
      <c r="D468" s="155"/>
    </row>
    <row r="469" spans="4:4">
      <c r="D469" s="155"/>
    </row>
    <row r="470" spans="4:4">
      <c r="D470" s="155"/>
    </row>
    <row r="471" spans="4:4">
      <c r="D471" s="155"/>
    </row>
    <row r="472" spans="4:4">
      <c r="D472" s="155"/>
    </row>
    <row r="473" spans="4:4">
      <c r="D473" s="155"/>
    </row>
    <row r="474" spans="4:4">
      <c r="D474" s="155"/>
    </row>
    <row r="475" spans="4:4">
      <c r="D475" s="155"/>
    </row>
    <row r="476" spans="4:4">
      <c r="D476" s="155"/>
    </row>
    <row r="477" spans="4:4">
      <c r="D477" s="155"/>
    </row>
    <row r="478" spans="4:4">
      <c r="D478" s="155"/>
    </row>
    <row r="479" spans="4:4">
      <c r="D479" s="155"/>
    </row>
    <row r="480" spans="4:4">
      <c r="D480" s="155"/>
    </row>
    <row r="481" spans="4:4">
      <c r="D481" s="155"/>
    </row>
    <row r="482" spans="4:4">
      <c r="D482" s="155"/>
    </row>
    <row r="483" spans="4:4">
      <c r="D483" s="155"/>
    </row>
    <row r="484" spans="4:4">
      <c r="D484" s="155"/>
    </row>
    <row r="485" spans="4:4">
      <c r="D485" s="155"/>
    </row>
    <row r="486" spans="4:4">
      <c r="D486" s="155"/>
    </row>
    <row r="487" spans="4:4">
      <c r="D487" s="155"/>
    </row>
    <row r="488" spans="4:4">
      <c r="D488" s="155"/>
    </row>
    <row r="489" spans="4:4">
      <c r="D489" s="155"/>
    </row>
    <row r="490" spans="4:4">
      <c r="D490" s="155"/>
    </row>
    <row r="491" spans="4:4">
      <c r="D491" s="155"/>
    </row>
    <row r="492" spans="4:4">
      <c r="D492" s="155"/>
    </row>
    <row r="493" spans="4:4">
      <c r="D493" s="155"/>
    </row>
    <row r="494" spans="4:4">
      <c r="D494" s="155"/>
    </row>
    <row r="495" spans="4:4">
      <c r="D495" s="155"/>
    </row>
    <row r="496" spans="4:4">
      <c r="D496" s="155"/>
    </row>
    <row r="497" spans="4:4">
      <c r="D497" s="155"/>
    </row>
    <row r="498" spans="4:4">
      <c r="D498" s="155"/>
    </row>
    <row r="499" spans="4:4">
      <c r="D499" s="155"/>
    </row>
    <row r="500" spans="4:4">
      <c r="D500" s="155"/>
    </row>
    <row r="501" spans="4:4">
      <c r="D501" s="155"/>
    </row>
    <row r="502" spans="4:4">
      <c r="D502" s="155"/>
    </row>
    <row r="503" spans="4:4">
      <c r="D503" s="155"/>
    </row>
    <row r="504" spans="4:4">
      <c r="D504" s="155"/>
    </row>
    <row r="505" spans="4:4">
      <c r="D505" s="155"/>
    </row>
    <row r="506" spans="4:4">
      <c r="D506" s="155"/>
    </row>
    <row r="507" spans="4:4">
      <c r="D507" s="155"/>
    </row>
    <row r="508" spans="4:4">
      <c r="D508" s="155"/>
    </row>
    <row r="509" spans="4:4">
      <c r="D509" s="155"/>
    </row>
    <row r="510" spans="4:4">
      <c r="D510" s="155"/>
    </row>
    <row r="511" spans="4:4">
      <c r="D511" s="155"/>
    </row>
    <row r="512" spans="4:4">
      <c r="D512" s="155"/>
    </row>
    <row r="513" spans="4:5">
      <c r="D513" s="1"/>
      <c r="E513" s="156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8802</v>
      </c>
    </row>
    <row r="6" spans="2:18" ht="26.25" customHeight="1">
      <c r="B6" s="213" t="s">
        <v>230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250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8802</v>
      </c>
    </row>
    <row r="6" spans="2:18" ht="26.25" customHeight="1">
      <c r="B6" s="213" t="s">
        <v>232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5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250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40" workbookViewId="0">
      <selection activeCell="R28" sqref="R2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189</v>
      </c>
      <c r="C1" s="77" t="s" vm="1">
        <v>266</v>
      </c>
    </row>
    <row r="2" spans="2:53">
      <c r="B2" s="56" t="s">
        <v>188</v>
      </c>
      <c r="C2" s="77" t="s">
        <v>267</v>
      </c>
    </row>
    <row r="3" spans="2:53">
      <c r="B3" s="56" t="s">
        <v>190</v>
      </c>
      <c r="C3" s="77" t="s">
        <v>268</v>
      </c>
    </row>
    <row r="4" spans="2:53">
      <c r="B4" s="56" t="s">
        <v>191</v>
      </c>
      <c r="C4" s="77">
        <v>8802</v>
      </c>
    </row>
    <row r="6" spans="2:53" ht="21.75" customHeight="1">
      <c r="B6" s="204" t="s">
        <v>219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6"/>
    </row>
    <row r="7" spans="2:53" ht="27.75" customHeight="1">
      <c r="B7" s="207" t="s">
        <v>96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9"/>
      <c r="AU7" s="3"/>
      <c r="AV7" s="3"/>
    </row>
    <row r="8" spans="2:53" s="3" customFormat="1" ht="66" customHeight="1">
      <c r="B8" s="22" t="s">
        <v>125</v>
      </c>
      <c r="C8" s="30" t="s">
        <v>49</v>
      </c>
      <c r="D8" s="30" t="s">
        <v>129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264</v>
      </c>
      <c r="O8" s="30" t="s">
        <v>66</v>
      </c>
      <c r="P8" s="30" t="s">
        <v>252</v>
      </c>
      <c r="Q8" s="30" t="s">
        <v>192</v>
      </c>
      <c r="R8" s="71" t="s">
        <v>194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16" t="s">
        <v>253</v>
      </c>
      <c r="O9" s="32" t="s">
        <v>258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20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5.5485548836940728</v>
      </c>
      <c r="I11" s="79"/>
      <c r="J11" s="79"/>
      <c r="K11" s="88">
        <v>8.1006138658548405E-3</v>
      </c>
      <c r="L11" s="87"/>
      <c r="M11" s="89"/>
      <c r="N11" s="79"/>
      <c r="O11" s="87">
        <v>112325.976040628</v>
      </c>
      <c r="P11" s="79"/>
      <c r="Q11" s="88">
        <f>O11/$O$11</f>
        <v>1</v>
      </c>
      <c r="R11" s="88">
        <f>O11/'סכום נכסי הקרן'!$C$42</f>
        <v>0.12792682943845773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244</v>
      </c>
      <c r="C12" s="81"/>
      <c r="D12" s="81"/>
      <c r="E12" s="81"/>
      <c r="F12" s="81"/>
      <c r="G12" s="81"/>
      <c r="H12" s="90">
        <v>5.5485548836940719</v>
      </c>
      <c r="I12" s="81"/>
      <c r="J12" s="81"/>
      <c r="K12" s="91">
        <v>8.1006138658548405E-3</v>
      </c>
      <c r="L12" s="90"/>
      <c r="M12" s="92"/>
      <c r="N12" s="81"/>
      <c r="O12" s="90">
        <v>112325.976040628</v>
      </c>
      <c r="P12" s="81"/>
      <c r="Q12" s="91">
        <f t="shared" ref="Q12:Q25" si="0">O12/$O$11</f>
        <v>1</v>
      </c>
      <c r="R12" s="91">
        <f>O12/'סכום נכסי הקרן'!$C$42</f>
        <v>0.12792682943845773</v>
      </c>
      <c r="AW12" s="4"/>
    </row>
    <row r="13" spans="2:53" s="99" customFormat="1">
      <c r="B13" s="126" t="s">
        <v>27</v>
      </c>
      <c r="C13" s="123"/>
      <c r="D13" s="123"/>
      <c r="E13" s="123"/>
      <c r="F13" s="123"/>
      <c r="G13" s="123"/>
      <c r="H13" s="124">
        <v>5.4439601650001723</v>
      </c>
      <c r="I13" s="123"/>
      <c r="J13" s="123"/>
      <c r="K13" s="125">
        <v>-1.7551763418506164E-3</v>
      </c>
      <c r="L13" s="124"/>
      <c r="M13" s="128"/>
      <c r="N13" s="123"/>
      <c r="O13" s="124">
        <v>36767.692610627993</v>
      </c>
      <c r="P13" s="123"/>
      <c r="Q13" s="125">
        <f t="shared" si="0"/>
        <v>0.3273302748540482</v>
      </c>
      <c r="R13" s="125">
        <f>O13/'סכום נכסי הקרן'!$C$42</f>
        <v>4.1874324241297313E-2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5.4439601650001723</v>
      </c>
      <c r="I14" s="81"/>
      <c r="J14" s="81"/>
      <c r="K14" s="91">
        <v>-1.7551763418506164E-3</v>
      </c>
      <c r="L14" s="90"/>
      <c r="M14" s="92"/>
      <c r="N14" s="81"/>
      <c r="O14" s="90">
        <v>36767.692610627993</v>
      </c>
      <c r="P14" s="81"/>
      <c r="Q14" s="91">
        <f t="shared" si="0"/>
        <v>0.3273302748540482</v>
      </c>
      <c r="R14" s="91">
        <f>O14/'סכום נכסי הקרן'!$C$42</f>
        <v>4.1874324241297313E-2</v>
      </c>
    </row>
    <row r="15" spans="2:53">
      <c r="B15" s="85" t="s">
        <v>269</v>
      </c>
      <c r="C15" s="83" t="s">
        <v>270</v>
      </c>
      <c r="D15" s="96" t="s">
        <v>130</v>
      </c>
      <c r="E15" s="83" t="s">
        <v>271</v>
      </c>
      <c r="F15" s="83"/>
      <c r="G15" s="83"/>
      <c r="H15" s="93">
        <v>2.7300000000001772</v>
      </c>
      <c r="I15" s="96" t="s">
        <v>174</v>
      </c>
      <c r="J15" s="97">
        <v>0.04</v>
      </c>
      <c r="K15" s="94">
        <v>-5.8000000000003648E-3</v>
      </c>
      <c r="L15" s="93">
        <v>4050779.4426759994</v>
      </c>
      <c r="M15" s="95">
        <v>148.85</v>
      </c>
      <c r="N15" s="83"/>
      <c r="O15" s="93">
        <v>6029.5849612409993</v>
      </c>
      <c r="P15" s="94">
        <v>2.6053702896337725E-4</v>
      </c>
      <c r="Q15" s="94">
        <f t="shared" si="0"/>
        <v>5.3679346254334931E-2</v>
      </c>
      <c r="R15" s="94">
        <f>O15/'סכום נכסי הקרן'!$C$42</f>
        <v>6.8670285726462194E-3</v>
      </c>
    </row>
    <row r="16" spans="2:53" ht="20.25">
      <c r="B16" s="85" t="s">
        <v>272</v>
      </c>
      <c r="C16" s="83" t="s">
        <v>273</v>
      </c>
      <c r="D16" s="96" t="s">
        <v>130</v>
      </c>
      <c r="E16" s="83" t="s">
        <v>271</v>
      </c>
      <c r="F16" s="83"/>
      <c r="G16" s="83"/>
      <c r="H16" s="93">
        <v>5.3600000000007135</v>
      </c>
      <c r="I16" s="96" t="s">
        <v>174</v>
      </c>
      <c r="J16" s="97">
        <v>0.04</v>
      </c>
      <c r="K16" s="94">
        <v>-2.999999999998123E-4</v>
      </c>
      <c r="L16" s="93">
        <v>1385657.7248299997</v>
      </c>
      <c r="M16" s="95">
        <v>153.77000000000001</v>
      </c>
      <c r="N16" s="83"/>
      <c r="O16" s="93">
        <v>2130.7258430679994</v>
      </c>
      <c r="P16" s="94">
        <v>1.3106500110855786E-4</v>
      </c>
      <c r="Q16" s="94">
        <f t="shared" si="0"/>
        <v>1.8969128229941415E-2</v>
      </c>
      <c r="R16" s="94">
        <f>O16/'סכום נכסי הקרן'!$C$42</f>
        <v>2.426660431667949E-3</v>
      </c>
      <c r="AU16" s="4"/>
    </row>
    <row r="17" spans="2:48" ht="20.25">
      <c r="B17" s="85" t="s">
        <v>274</v>
      </c>
      <c r="C17" s="83" t="s">
        <v>275</v>
      </c>
      <c r="D17" s="96" t="s">
        <v>130</v>
      </c>
      <c r="E17" s="83" t="s">
        <v>271</v>
      </c>
      <c r="F17" s="83"/>
      <c r="G17" s="83"/>
      <c r="H17" s="93">
        <v>8.4200000000004351</v>
      </c>
      <c r="I17" s="96" t="s">
        <v>174</v>
      </c>
      <c r="J17" s="97">
        <v>7.4999999999999997E-3</v>
      </c>
      <c r="K17" s="94">
        <v>4.1000000000000272E-3</v>
      </c>
      <c r="L17" s="93">
        <v>3572489.8184409994</v>
      </c>
      <c r="M17" s="95">
        <v>104.47</v>
      </c>
      <c r="N17" s="83"/>
      <c r="O17" s="93">
        <v>3732.1801964389992</v>
      </c>
      <c r="P17" s="94">
        <v>3.3695438755863702E-4</v>
      </c>
      <c r="Q17" s="94">
        <f t="shared" si="0"/>
        <v>3.3226332216237144E-2</v>
      </c>
      <c r="R17" s="94">
        <f>O17/'סכום נכסי הקרן'!$C$42</f>
        <v>4.250539334292102E-3</v>
      </c>
      <c r="AV17" s="4"/>
    </row>
    <row r="18" spans="2:48">
      <c r="B18" s="85" t="s">
        <v>276</v>
      </c>
      <c r="C18" s="83" t="s">
        <v>277</v>
      </c>
      <c r="D18" s="96" t="s">
        <v>130</v>
      </c>
      <c r="E18" s="83" t="s">
        <v>271</v>
      </c>
      <c r="F18" s="83"/>
      <c r="G18" s="83"/>
      <c r="H18" s="93">
        <v>13.809999999999603</v>
      </c>
      <c r="I18" s="96" t="s">
        <v>174</v>
      </c>
      <c r="J18" s="97">
        <v>0.04</v>
      </c>
      <c r="K18" s="94">
        <v>1.0500000000000202E-2</v>
      </c>
      <c r="L18" s="93">
        <v>2815687.1338729993</v>
      </c>
      <c r="M18" s="95">
        <v>177.18</v>
      </c>
      <c r="N18" s="83"/>
      <c r="O18" s="93">
        <v>4988.8344032579989</v>
      </c>
      <c r="P18" s="94">
        <v>1.7357638045222777E-4</v>
      </c>
      <c r="Q18" s="94">
        <f t="shared" si="0"/>
        <v>4.4413897649583312E-2</v>
      </c>
      <c r="R18" s="94">
        <f>O18/'סכום נכסי הקרן'!$C$42</f>
        <v>5.6817291093153623E-3</v>
      </c>
      <c r="AU18" s="3"/>
    </row>
    <row r="19" spans="2:48">
      <c r="B19" s="85" t="s">
        <v>278</v>
      </c>
      <c r="C19" s="83" t="s">
        <v>279</v>
      </c>
      <c r="D19" s="96" t="s">
        <v>130</v>
      </c>
      <c r="E19" s="83" t="s">
        <v>271</v>
      </c>
      <c r="F19" s="83"/>
      <c r="G19" s="83"/>
      <c r="H19" s="93">
        <v>18.039999999990876</v>
      </c>
      <c r="I19" s="96" t="s">
        <v>174</v>
      </c>
      <c r="J19" s="97">
        <v>2.75E-2</v>
      </c>
      <c r="K19" s="94">
        <v>1.2999999999993839E-2</v>
      </c>
      <c r="L19" s="93">
        <v>586791.57902099984</v>
      </c>
      <c r="M19" s="95">
        <v>138.25</v>
      </c>
      <c r="N19" s="83"/>
      <c r="O19" s="93">
        <v>811.23939203499992</v>
      </c>
      <c r="P19" s="94">
        <v>3.3198831949038716E-5</v>
      </c>
      <c r="Q19" s="94">
        <f t="shared" si="0"/>
        <v>7.2221886746977994E-3</v>
      </c>
      <c r="R19" s="94">
        <f>O19/'סכום נכסי הקרן'!$C$42</f>
        <v>9.239116987604265E-4</v>
      </c>
      <c r="AV19" s="3"/>
    </row>
    <row r="20" spans="2:48">
      <c r="B20" s="85" t="s">
        <v>280</v>
      </c>
      <c r="C20" s="83" t="s">
        <v>281</v>
      </c>
      <c r="D20" s="96" t="s">
        <v>130</v>
      </c>
      <c r="E20" s="83" t="s">
        <v>271</v>
      </c>
      <c r="F20" s="83"/>
      <c r="G20" s="83"/>
      <c r="H20" s="93">
        <v>4.8499999999985892</v>
      </c>
      <c r="I20" s="96" t="s">
        <v>174</v>
      </c>
      <c r="J20" s="97">
        <v>1.7500000000000002E-2</v>
      </c>
      <c r="K20" s="94">
        <v>-1.6999999999999314E-3</v>
      </c>
      <c r="L20" s="93">
        <v>1298025.1925259999</v>
      </c>
      <c r="M20" s="95">
        <v>111.8</v>
      </c>
      <c r="N20" s="83"/>
      <c r="O20" s="93">
        <v>1451.1921553529994</v>
      </c>
      <c r="P20" s="94">
        <v>9.0637381574992936E-5</v>
      </c>
      <c r="Q20" s="94">
        <f t="shared" si="0"/>
        <v>1.2919470691517582E-2</v>
      </c>
      <c r="R20" s="94">
        <f>O20/'סכום נכסי הקרן'!$C$42</f>
        <v>1.6527469235889231E-3</v>
      </c>
    </row>
    <row r="21" spans="2:48">
      <c r="B21" s="85" t="s">
        <v>282</v>
      </c>
      <c r="C21" s="83" t="s">
        <v>283</v>
      </c>
      <c r="D21" s="96" t="s">
        <v>130</v>
      </c>
      <c r="E21" s="83" t="s">
        <v>271</v>
      </c>
      <c r="F21" s="83"/>
      <c r="G21" s="83"/>
      <c r="H21" s="93">
        <v>1.0600000000000034</v>
      </c>
      <c r="I21" s="96" t="s">
        <v>174</v>
      </c>
      <c r="J21" s="97">
        <v>0.03</v>
      </c>
      <c r="K21" s="94">
        <v>-8.9000000000002116E-3</v>
      </c>
      <c r="L21" s="93">
        <v>5216399.6507569989</v>
      </c>
      <c r="M21" s="95">
        <v>118.16</v>
      </c>
      <c r="N21" s="83"/>
      <c r="O21" s="93">
        <v>6163.6976336829985</v>
      </c>
      <c r="P21" s="94">
        <v>3.4026820099758258E-4</v>
      </c>
      <c r="Q21" s="94">
        <f t="shared" si="0"/>
        <v>5.4873305809990079E-2</v>
      </c>
      <c r="R21" s="94">
        <f>O21/'סכום נכסי הקרן'!$C$42</f>
        <v>7.019768033078932E-3</v>
      </c>
    </row>
    <row r="22" spans="2:48">
      <c r="B22" s="85" t="s">
        <v>284</v>
      </c>
      <c r="C22" s="83" t="s">
        <v>285</v>
      </c>
      <c r="D22" s="96" t="s">
        <v>130</v>
      </c>
      <c r="E22" s="83" t="s">
        <v>271</v>
      </c>
      <c r="F22" s="83"/>
      <c r="G22" s="83"/>
      <c r="H22" s="93">
        <v>2.0899999999999075</v>
      </c>
      <c r="I22" s="96" t="s">
        <v>174</v>
      </c>
      <c r="J22" s="97">
        <v>1E-3</v>
      </c>
      <c r="K22" s="94">
        <v>-6.8999999999999851E-3</v>
      </c>
      <c r="L22" s="93">
        <v>6397969.9158959994</v>
      </c>
      <c r="M22" s="95">
        <v>102.87</v>
      </c>
      <c r="N22" s="83"/>
      <c r="O22" s="93">
        <v>6581.5916068289989</v>
      </c>
      <c r="P22" s="94">
        <v>4.2215668684331738E-4</v>
      </c>
      <c r="Q22" s="94">
        <f t="shared" si="0"/>
        <v>5.8593673866216445E-2</v>
      </c>
      <c r="R22" s="94">
        <f>O22/'סכום נכסי הקרן'!$C$42</f>
        <v>7.4957029228560892E-3</v>
      </c>
    </row>
    <row r="23" spans="2:48">
      <c r="B23" s="85" t="s">
        <v>286</v>
      </c>
      <c r="C23" s="83" t="s">
        <v>287</v>
      </c>
      <c r="D23" s="96" t="s">
        <v>130</v>
      </c>
      <c r="E23" s="83" t="s">
        <v>271</v>
      </c>
      <c r="F23" s="83"/>
      <c r="G23" s="83"/>
      <c r="H23" s="93">
        <v>6.8999999999989665</v>
      </c>
      <c r="I23" s="96" t="s">
        <v>174</v>
      </c>
      <c r="J23" s="97">
        <v>7.4999999999999997E-3</v>
      </c>
      <c r="K23" s="94">
        <v>1.7999999999960506E-3</v>
      </c>
      <c r="L23" s="93">
        <v>1008806.8628849998</v>
      </c>
      <c r="M23" s="95">
        <v>105.4</v>
      </c>
      <c r="N23" s="83"/>
      <c r="O23" s="93">
        <v>1063.2824254689997</v>
      </c>
      <c r="P23" s="94">
        <v>7.2382132503532248E-5</v>
      </c>
      <c r="Q23" s="94">
        <f t="shared" si="0"/>
        <v>9.4660421653884712E-3</v>
      </c>
      <c r="R23" s="94">
        <f>O23/'סכום נכסי הקרן'!$C$42</f>
        <v>1.2109607615489E-3</v>
      </c>
    </row>
    <row r="24" spans="2:48">
      <c r="B24" s="85" t="s">
        <v>288</v>
      </c>
      <c r="C24" s="83" t="s">
        <v>289</v>
      </c>
      <c r="D24" s="96" t="s">
        <v>130</v>
      </c>
      <c r="E24" s="83" t="s">
        <v>271</v>
      </c>
      <c r="F24" s="83"/>
      <c r="G24" s="83"/>
      <c r="H24" s="93">
        <v>23.219999999998144</v>
      </c>
      <c r="I24" s="96" t="s">
        <v>174</v>
      </c>
      <c r="J24" s="97">
        <v>0.01</v>
      </c>
      <c r="K24" s="94">
        <v>1.5299999999994143E-2</v>
      </c>
      <c r="L24" s="93">
        <v>456288.98846699996</v>
      </c>
      <c r="M24" s="95">
        <v>89.81</v>
      </c>
      <c r="N24" s="83"/>
      <c r="O24" s="93">
        <v>409.79317250799994</v>
      </c>
      <c r="P24" s="94">
        <v>4.3555787114163302E-5</v>
      </c>
      <c r="Q24" s="94">
        <f t="shared" si="0"/>
        <v>3.6482493805331268E-3</v>
      </c>
      <c r="R24" s="94">
        <f>O24/'סכום נכסי הקרן'!$C$42</f>
        <v>4.6670897625242041E-4</v>
      </c>
    </row>
    <row r="25" spans="2:48">
      <c r="B25" s="85" t="s">
        <v>290</v>
      </c>
      <c r="C25" s="83" t="s">
        <v>291</v>
      </c>
      <c r="D25" s="96" t="s">
        <v>130</v>
      </c>
      <c r="E25" s="83" t="s">
        <v>271</v>
      </c>
      <c r="F25" s="83"/>
      <c r="G25" s="83"/>
      <c r="H25" s="93">
        <v>3.8600000000000878</v>
      </c>
      <c r="I25" s="96" t="s">
        <v>174</v>
      </c>
      <c r="J25" s="97">
        <v>2.75E-2</v>
      </c>
      <c r="K25" s="94">
        <v>-3.7000000000010276E-3</v>
      </c>
      <c r="L25" s="93">
        <v>2911241.9507169994</v>
      </c>
      <c r="M25" s="95">
        <v>116.98</v>
      </c>
      <c r="N25" s="83"/>
      <c r="O25" s="93">
        <v>3405.5708207449998</v>
      </c>
      <c r="P25" s="94">
        <v>1.7557444139985908E-4</v>
      </c>
      <c r="Q25" s="94">
        <f t="shared" si="0"/>
        <v>3.0318639915607893E-2</v>
      </c>
      <c r="R25" s="94">
        <f>O25/'סכום נכסי הקרן'!$C$42</f>
        <v>3.8785674772899873E-3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26" t="s">
        <v>50</v>
      </c>
      <c r="C27" s="123"/>
      <c r="D27" s="123"/>
      <c r="E27" s="123"/>
      <c r="F27" s="123"/>
      <c r="G27" s="123"/>
      <c r="H27" s="124">
        <v>5.5994521022524477</v>
      </c>
      <c r="I27" s="123"/>
      <c r="J27" s="123"/>
      <c r="K27" s="125">
        <v>1.2896575980683313E-2</v>
      </c>
      <c r="L27" s="124"/>
      <c r="M27" s="128"/>
      <c r="N27" s="123"/>
      <c r="O27" s="124">
        <v>75558.28343000001</v>
      </c>
      <c r="P27" s="123"/>
      <c r="Q27" s="125">
        <f t="shared" ref="Q27:Q30" si="1">O27/$O$11</f>
        <v>0.67266972514595191</v>
      </c>
      <c r="R27" s="125">
        <f>O27/'סכום נכסי הקרן'!$C$42</f>
        <v>8.6052505197160428E-2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0.42485643439258014</v>
      </c>
      <c r="I28" s="81"/>
      <c r="J28" s="81"/>
      <c r="K28" s="91">
        <v>1.4026633604987074E-3</v>
      </c>
      <c r="L28" s="90"/>
      <c r="M28" s="92"/>
      <c r="N28" s="81"/>
      <c r="O28" s="90">
        <v>5811.3845299999984</v>
      </c>
      <c r="P28" s="81"/>
      <c r="Q28" s="91">
        <f t="shared" si="1"/>
        <v>5.1736781952360124E-2</v>
      </c>
      <c r="R28" s="91">
        <f>O28/'סכום נכסי הקרן'!$C$42</f>
        <v>6.6185224805142516E-3</v>
      </c>
    </row>
    <row r="29" spans="2:48">
      <c r="B29" s="85" t="s">
        <v>292</v>
      </c>
      <c r="C29" s="83" t="s">
        <v>293</v>
      </c>
      <c r="D29" s="96" t="s">
        <v>130</v>
      </c>
      <c r="E29" s="83" t="s">
        <v>271</v>
      </c>
      <c r="F29" s="83"/>
      <c r="G29" s="83"/>
      <c r="H29" s="93">
        <v>0.36</v>
      </c>
      <c r="I29" s="96" t="s">
        <v>174</v>
      </c>
      <c r="J29" s="97">
        <v>0</v>
      </c>
      <c r="K29" s="94">
        <v>1.1000000000000001E-3</v>
      </c>
      <c r="L29" s="93">
        <v>3299999.9999999995</v>
      </c>
      <c r="M29" s="95">
        <v>99.96</v>
      </c>
      <c r="N29" s="83"/>
      <c r="O29" s="93">
        <v>3298.6799999999994</v>
      </c>
      <c r="P29" s="94">
        <v>4.1249999999999994E-4</v>
      </c>
      <c r="Q29" s="94">
        <f t="shared" si="1"/>
        <v>2.9367027256517013E-2</v>
      </c>
      <c r="R29" s="94">
        <f>O29/'סכום נכסי הקרן'!$C$42</f>
        <v>3.7568306869589911E-3</v>
      </c>
    </row>
    <row r="30" spans="2:48">
      <c r="B30" s="85" t="s">
        <v>294</v>
      </c>
      <c r="C30" s="83" t="s">
        <v>295</v>
      </c>
      <c r="D30" s="96" t="s">
        <v>130</v>
      </c>
      <c r="E30" s="83" t="s">
        <v>271</v>
      </c>
      <c r="F30" s="83"/>
      <c r="G30" s="83"/>
      <c r="H30" s="93">
        <v>0.51</v>
      </c>
      <c r="I30" s="96" t="s">
        <v>174</v>
      </c>
      <c r="J30" s="97">
        <v>0</v>
      </c>
      <c r="K30" s="94">
        <v>1.8000000000000002E-3</v>
      </c>
      <c r="L30" s="93">
        <v>2514967.9999999995</v>
      </c>
      <c r="M30" s="95">
        <v>99.91</v>
      </c>
      <c r="N30" s="83"/>
      <c r="O30" s="93">
        <v>2512.7045299999995</v>
      </c>
      <c r="P30" s="94">
        <v>3.1437099999999992E-4</v>
      </c>
      <c r="Q30" s="94">
        <f t="shared" si="1"/>
        <v>2.2369754695843118E-2</v>
      </c>
      <c r="R30" s="94">
        <f>O30/'סכום נכסי הקרן'!$C$42</f>
        <v>2.861691793555261E-3</v>
      </c>
    </row>
    <row r="31" spans="2:48">
      <c r="B31" s="86"/>
      <c r="C31" s="83"/>
      <c r="D31" s="83"/>
      <c r="E31" s="83"/>
      <c r="F31" s="83"/>
      <c r="G31" s="83"/>
      <c r="H31" s="83"/>
      <c r="I31" s="83"/>
      <c r="J31" s="83"/>
      <c r="K31" s="94"/>
      <c r="L31" s="93"/>
      <c r="M31" s="95"/>
      <c r="N31" s="83"/>
      <c r="O31" s="83"/>
      <c r="P31" s="83"/>
      <c r="Q31" s="94"/>
      <c r="R31" s="83"/>
    </row>
    <row r="32" spans="2:48">
      <c r="B32" s="84" t="s">
        <v>24</v>
      </c>
      <c r="C32" s="81"/>
      <c r="D32" s="81"/>
      <c r="E32" s="81"/>
      <c r="F32" s="81"/>
      <c r="G32" s="81"/>
      <c r="H32" s="90">
        <v>6.1199566022471474</v>
      </c>
      <c r="I32" s="81"/>
      <c r="J32" s="81"/>
      <c r="K32" s="91">
        <v>1.4218284841341021E-2</v>
      </c>
      <c r="L32" s="90"/>
      <c r="M32" s="92"/>
      <c r="N32" s="81"/>
      <c r="O32" s="90">
        <v>67634.322220000002</v>
      </c>
      <c r="P32" s="81"/>
      <c r="Q32" s="91">
        <f t="shared" ref="Q32:Q47" si="2">O32/$O$11</f>
        <v>0.60212539079595317</v>
      </c>
      <c r="R32" s="91">
        <f>O32/'סכום נכסי הקרן'!$C$42</f>
        <v>7.7027992168918605E-2</v>
      </c>
    </row>
    <row r="33" spans="2:18">
      <c r="B33" s="85" t="s">
        <v>296</v>
      </c>
      <c r="C33" s="83" t="s">
        <v>297</v>
      </c>
      <c r="D33" s="96" t="s">
        <v>130</v>
      </c>
      <c r="E33" s="83" t="s">
        <v>271</v>
      </c>
      <c r="F33" s="83"/>
      <c r="G33" s="83"/>
      <c r="H33" s="93">
        <v>0.4200000000000001</v>
      </c>
      <c r="I33" s="96" t="s">
        <v>174</v>
      </c>
      <c r="J33" s="97">
        <v>0.06</v>
      </c>
      <c r="K33" s="94">
        <v>1.4000000000000002E-3</v>
      </c>
      <c r="L33" s="93">
        <v>1321901.9999999998</v>
      </c>
      <c r="M33" s="95">
        <v>105.94</v>
      </c>
      <c r="N33" s="83"/>
      <c r="O33" s="93">
        <v>1400.4229599999996</v>
      </c>
      <c r="P33" s="94">
        <v>9.2952219054242926E-5</v>
      </c>
      <c r="Q33" s="94">
        <f t="shared" si="2"/>
        <v>1.2467489795000494E-2</v>
      </c>
      <c r="R33" s="94">
        <f>O33/'סכום נכסי הקרן'!$C$42</f>
        <v>1.5949264405307406E-3</v>
      </c>
    </row>
    <row r="34" spans="2:18">
      <c r="B34" s="85" t="s">
        <v>298</v>
      </c>
      <c r="C34" s="83" t="s">
        <v>299</v>
      </c>
      <c r="D34" s="96" t="s">
        <v>130</v>
      </c>
      <c r="E34" s="83" t="s">
        <v>271</v>
      </c>
      <c r="F34" s="83"/>
      <c r="G34" s="83"/>
      <c r="H34" s="93">
        <v>6.5299999999999994</v>
      </c>
      <c r="I34" s="96" t="s">
        <v>174</v>
      </c>
      <c r="J34" s="97">
        <v>6.25E-2</v>
      </c>
      <c r="K34" s="94">
        <v>1.9000000000000003E-2</v>
      </c>
      <c r="L34" s="93">
        <v>1971142.9999999998</v>
      </c>
      <c r="M34" s="95">
        <v>138.05000000000001</v>
      </c>
      <c r="N34" s="83"/>
      <c r="O34" s="93">
        <v>2721.1629500000004</v>
      </c>
      <c r="P34" s="94">
        <v>1.1620667211930992E-4</v>
      </c>
      <c r="Q34" s="94">
        <f t="shared" si="2"/>
        <v>2.4225589181755814E-2</v>
      </c>
      <c r="R34" s="94">
        <f>O34/'סכום נכסי הקרן'!$C$42</f>
        <v>3.0991028153006229E-3</v>
      </c>
    </row>
    <row r="35" spans="2:18">
      <c r="B35" s="85" t="s">
        <v>300</v>
      </c>
      <c r="C35" s="83" t="s">
        <v>301</v>
      </c>
      <c r="D35" s="96" t="s">
        <v>130</v>
      </c>
      <c r="E35" s="83" t="s">
        <v>271</v>
      </c>
      <c r="F35" s="83"/>
      <c r="G35" s="83"/>
      <c r="H35" s="93">
        <v>5.03</v>
      </c>
      <c r="I35" s="96" t="s">
        <v>174</v>
      </c>
      <c r="J35" s="97">
        <v>3.7499999999999999E-2</v>
      </c>
      <c r="K35" s="94">
        <v>1.44E-2</v>
      </c>
      <c r="L35" s="93">
        <v>5580465.9999999991</v>
      </c>
      <c r="M35" s="95">
        <v>114.03</v>
      </c>
      <c r="N35" s="83"/>
      <c r="O35" s="93">
        <v>6363.4054299999989</v>
      </c>
      <c r="P35" s="94">
        <v>3.5528560348879149E-4</v>
      </c>
      <c r="Q35" s="94">
        <f t="shared" si="2"/>
        <v>5.6651236466428501E-2</v>
      </c>
      <c r="R35" s="94">
        <f>O35/'סכום נכסי הקרן'!$C$42</f>
        <v>7.2472130649185356E-3</v>
      </c>
    </row>
    <row r="36" spans="2:18">
      <c r="B36" s="85" t="s">
        <v>302</v>
      </c>
      <c r="C36" s="83" t="s">
        <v>303</v>
      </c>
      <c r="D36" s="96" t="s">
        <v>130</v>
      </c>
      <c r="E36" s="83" t="s">
        <v>271</v>
      </c>
      <c r="F36" s="83"/>
      <c r="G36" s="83"/>
      <c r="H36" s="93">
        <v>18.199999999999996</v>
      </c>
      <c r="I36" s="96" t="s">
        <v>174</v>
      </c>
      <c r="J36" s="97">
        <v>3.7499999999999999E-2</v>
      </c>
      <c r="K36" s="94">
        <v>3.209999999999999E-2</v>
      </c>
      <c r="L36" s="93">
        <v>3014043.9999999995</v>
      </c>
      <c r="M36" s="95">
        <v>111.75</v>
      </c>
      <c r="N36" s="83"/>
      <c r="O36" s="93">
        <v>3368.1942000000004</v>
      </c>
      <c r="P36" s="94">
        <v>3.9761130645463849E-4</v>
      </c>
      <c r="Q36" s="94">
        <f t="shared" si="2"/>
        <v>2.9985888560467383E-2</v>
      </c>
      <c r="R36" s="94">
        <f>O36/'סכום נכסי הקרן'!$C$42</f>
        <v>3.8359996514355115E-3</v>
      </c>
    </row>
    <row r="37" spans="2:18">
      <c r="B37" s="85" t="s">
        <v>304</v>
      </c>
      <c r="C37" s="83" t="s">
        <v>305</v>
      </c>
      <c r="D37" s="96" t="s">
        <v>130</v>
      </c>
      <c r="E37" s="83" t="s">
        <v>271</v>
      </c>
      <c r="F37" s="83"/>
      <c r="G37" s="83"/>
      <c r="H37" s="93">
        <v>0.66999999999999993</v>
      </c>
      <c r="I37" s="96" t="s">
        <v>174</v>
      </c>
      <c r="J37" s="97">
        <v>2.2499999999999999E-2</v>
      </c>
      <c r="K37" s="94">
        <v>1.8E-3</v>
      </c>
      <c r="L37" s="93">
        <v>7123843.9999999991</v>
      </c>
      <c r="M37" s="95">
        <v>102.13</v>
      </c>
      <c r="N37" s="83"/>
      <c r="O37" s="93">
        <v>7275.5822199999984</v>
      </c>
      <c r="P37" s="94">
        <v>3.7057591900834956E-4</v>
      </c>
      <c r="Q37" s="94">
        <f t="shared" si="2"/>
        <v>6.4772036499985017E-2</v>
      </c>
      <c r="R37" s="94">
        <f>O37/'סכום נכסי הקרן'!$C$42</f>
        <v>8.2860812657151416E-3</v>
      </c>
    </row>
    <row r="38" spans="2:18">
      <c r="B38" s="85" t="s">
        <v>306</v>
      </c>
      <c r="C38" s="83" t="s">
        <v>307</v>
      </c>
      <c r="D38" s="96" t="s">
        <v>130</v>
      </c>
      <c r="E38" s="83" t="s">
        <v>271</v>
      </c>
      <c r="F38" s="83"/>
      <c r="G38" s="83"/>
      <c r="H38" s="93">
        <v>4.05</v>
      </c>
      <c r="I38" s="96" t="s">
        <v>174</v>
      </c>
      <c r="J38" s="97">
        <v>1.2500000000000001E-2</v>
      </c>
      <c r="K38" s="94">
        <v>1.15E-2</v>
      </c>
      <c r="L38" s="93">
        <v>762862.99999999988</v>
      </c>
      <c r="M38" s="95">
        <v>101.44</v>
      </c>
      <c r="N38" s="83"/>
      <c r="O38" s="93">
        <v>773.84819999999979</v>
      </c>
      <c r="P38" s="94">
        <v>6.022753200408957E-5</v>
      </c>
      <c r="Q38" s="94">
        <f t="shared" si="2"/>
        <v>6.8893075963132608E-3</v>
      </c>
      <c r="R38" s="94">
        <f>O38/'סכום נכסי הקרן'!$C$42</f>
        <v>8.8132727782263773E-4</v>
      </c>
    </row>
    <row r="39" spans="2:18">
      <c r="B39" s="85" t="s">
        <v>308</v>
      </c>
      <c r="C39" s="83" t="s">
        <v>309</v>
      </c>
      <c r="D39" s="96" t="s">
        <v>130</v>
      </c>
      <c r="E39" s="83" t="s">
        <v>271</v>
      </c>
      <c r="F39" s="83"/>
      <c r="G39" s="83"/>
      <c r="H39" s="93">
        <v>2.33</v>
      </c>
      <c r="I39" s="96" t="s">
        <v>174</v>
      </c>
      <c r="J39" s="97">
        <v>5.0000000000000001E-3</v>
      </c>
      <c r="K39" s="94">
        <v>6.0999999999999995E-3</v>
      </c>
      <c r="L39" s="93">
        <v>5365834.9999999991</v>
      </c>
      <c r="M39" s="95">
        <v>100.08</v>
      </c>
      <c r="N39" s="83"/>
      <c r="O39" s="93">
        <v>5370.1274999999987</v>
      </c>
      <c r="P39" s="94">
        <v>6.7837723030009559E-4</v>
      </c>
      <c r="Q39" s="94">
        <f t="shared" si="2"/>
        <v>4.7808420538964544E-2</v>
      </c>
      <c r="R39" s="94">
        <f>O39/'סכום נכסי הקרן'!$C$42</f>
        <v>6.1159796600101764E-3</v>
      </c>
    </row>
    <row r="40" spans="2:18">
      <c r="B40" s="85" t="s">
        <v>310</v>
      </c>
      <c r="C40" s="83" t="s">
        <v>311</v>
      </c>
      <c r="D40" s="96" t="s">
        <v>130</v>
      </c>
      <c r="E40" s="83" t="s">
        <v>271</v>
      </c>
      <c r="F40" s="83"/>
      <c r="G40" s="83"/>
      <c r="H40" s="93">
        <v>3.0700000000000003</v>
      </c>
      <c r="I40" s="96" t="s">
        <v>174</v>
      </c>
      <c r="J40" s="97">
        <v>5.5E-2</v>
      </c>
      <c r="K40" s="94">
        <v>8.9000000000000017E-3</v>
      </c>
      <c r="L40" s="93">
        <v>5433278.9999999991</v>
      </c>
      <c r="M40" s="95">
        <v>118.75</v>
      </c>
      <c r="N40" s="83"/>
      <c r="O40" s="93">
        <v>6452.0185699999984</v>
      </c>
      <c r="P40" s="94">
        <v>3.0256652113828253E-4</v>
      </c>
      <c r="Q40" s="94">
        <f t="shared" si="2"/>
        <v>5.7440129144004239E-2</v>
      </c>
      <c r="R40" s="94">
        <f>O40/'סכום נכסי הקרן'!$C$42</f>
        <v>7.3481336039280159E-3</v>
      </c>
    </row>
    <row r="41" spans="2:18">
      <c r="B41" s="85" t="s">
        <v>312</v>
      </c>
      <c r="C41" s="83" t="s">
        <v>313</v>
      </c>
      <c r="D41" s="96" t="s">
        <v>130</v>
      </c>
      <c r="E41" s="83" t="s">
        <v>271</v>
      </c>
      <c r="F41" s="83"/>
      <c r="G41" s="83"/>
      <c r="H41" s="93">
        <v>14.930000000000001</v>
      </c>
      <c r="I41" s="96" t="s">
        <v>174</v>
      </c>
      <c r="J41" s="97">
        <v>5.5E-2</v>
      </c>
      <c r="K41" s="94">
        <v>2.9700000000000008E-2</v>
      </c>
      <c r="L41" s="93">
        <v>6271252.9999999991</v>
      </c>
      <c r="M41" s="95">
        <v>145.85</v>
      </c>
      <c r="N41" s="83"/>
      <c r="O41" s="93">
        <v>9146.6227399999989</v>
      </c>
      <c r="P41" s="94">
        <v>3.4299831991750428E-4</v>
      </c>
      <c r="Q41" s="94">
        <f t="shared" si="2"/>
        <v>8.1429274531224116E-2</v>
      </c>
      <c r="R41" s="94">
        <f>O41/'סכום נכסי הקרן'!$C$42</f>
        <v>1.0416988914253257E-2</v>
      </c>
    </row>
    <row r="42" spans="2:18">
      <c r="B42" s="85" t="s">
        <v>314</v>
      </c>
      <c r="C42" s="83" t="s">
        <v>315</v>
      </c>
      <c r="D42" s="96" t="s">
        <v>130</v>
      </c>
      <c r="E42" s="83" t="s">
        <v>271</v>
      </c>
      <c r="F42" s="83"/>
      <c r="G42" s="83"/>
      <c r="H42" s="93">
        <v>4.1399999999999997</v>
      </c>
      <c r="I42" s="96" t="s">
        <v>174</v>
      </c>
      <c r="J42" s="97">
        <v>4.2500000000000003E-2</v>
      </c>
      <c r="K42" s="94">
        <v>1.18E-2</v>
      </c>
      <c r="L42" s="93">
        <v>977823.99999999988</v>
      </c>
      <c r="M42" s="95">
        <v>115.5</v>
      </c>
      <c r="N42" s="83"/>
      <c r="O42" s="93">
        <v>1129.3867</v>
      </c>
      <c r="P42" s="94">
        <v>5.2997045400681378E-5</v>
      </c>
      <c r="Q42" s="94">
        <f t="shared" si="2"/>
        <v>1.0054546061469379E-2</v>
      </c>
      <c r="R42" s="94">
        <f>O42/'סכום נכסי הקרן'!$C$42</f>
        <v>1.28624619908671E-3</v>
      </c>
    </row>
    <row r="43" spans="2:18">
      <c r="B43" s="85" t="s">
        <v>316</v>
      </c>
      <c r="C43" s="83" t="s">
        <v>317</v>
      </c>
      <c r="D43" s="96" t="s">
        <v>130</v>
      </c>
      <c r="E43" s="83" t="s">
        <v>271</v>
      </c>
      <c r="F43" s="83"/>
      <c r="G43" s="83"/>
      <c r="H43" s="93">
        <v>7.8299999999999992</v>
      </c>
      <c r="I43" s="96" t="s">
        <v>174</v>
      </c>
      <c r="J43" s="97">
        <v>0.02</v>
      </c>
      <c r="K43" s="94">
        <v>0.02</v>
      </c>
      <c r="L43" s="93">
        <v>4897792.9999999991</v>
      </c>
      <c r="M43" s="95">
        <v>101.03</v>
      </c>
      <c r="N43" s="83"/>
      <c r="O43" s="93">
        <v>4948.2402300000003</v>
      </c>
      <c r="P43" s="94">
        <v>3.4336090646354471E-4</v>
      </c>
      <c r="Q43" s="94">
        <f t="shared" si="2"/>
        <v>4.4052501517638586E-2</v>
      </c>
      <c r="R43" s="94">
        <f>O43/'סכום נכסי הקרן'!$C$42</f>
        <v>5.6354968479843514E-3</v>
      </c>
    </row>
    <row r="44" spans="2:18">
      <c r="B44" s="85" t="s">
        <v>318</v>
      </c>
      <c r="C44" s="83" t="s">
        <v>319</v>
      </c>
      <c r="D44" s="96" t="s">
        <v>130</v>
      </c>
      <c r="E44" s="83" t="s">
        <v>271</v>
      </c>
      <c r="F44" s="83"/>
      <c r="G44" s="83"/>
      <c r="H44" s="93">
        <v>2.5600000000000005</v>
      </c>
      <c r="I44" s="96" t="s">
        <v>174</v>
      </c>
      <c r="J44" s="97">
        <v>0.01</v>
      </c>
      <c r="K44" s="94">
        <v>6.9000000000000008E-3</v>
      </c>
      <c r="L44" s="93">
        <v>4263954.9999999991</v>
      </c>
      <c r="M44" s="95">
        <v>101.21</v>
      </c>
      <c r="N44" s="83"/>
      <c r="O44" s="93">
        <v>4315.549039999999</v>
      </c>
      <c r="P44" s="94">
        <v>2.9278160081677582E-4</v>
      </c>
      <c r="Q44" s="94">
        <f t="shared" si="2"/>
        <v>3.8419866820824031E-2</v>
      </c>
      <c r="R44" s="94">
        <f>O44/'סכום נכסי הקרן'!$C$42</f>
        <v>4.9149317498358176E-3</v>
      </c>
    </row>
    <row r="45" spans="2:18">
      <c r="B45" s="85" t="s">
        <v>320</v>
      </c>
      <c r="C45" s="83" t="s">
        <v>321</v>
      </c>
      <c r="D45" s="96" t="s">
        <v>130</v>
      </c>
      <c r="E45" s="83" t="s">
        <v>271</v>
      </c>
      <c r="F45" s="83"/>
      <c r="G45" s="83"/>
      <c r="H45" s="93">
        <v>6.580000000000001</v>
      </c>
      <c r="I45" s="96" t="s">
        <v>174</v>
      </c>
      <c r="J45" s="97">
        <v>1.7500000000000002E-2</v>
      </c>
      <c r="K45" s="94">
        <v>1.7800000000000003E-2</v>
      </c>
      <c r="L45" s="93">
        <v>6722845.9999999991</v>
      </c>
      <c r="M45" s="95">
        <v>99.93</v>
      </c>
      <c r="N45" s="83"/>
      <c r="O45" s="93">
        <v>6718.1400199999989</v>
      </c>
      <c r="P45" s="94">
        <v>3.8686480183931576E-4</v>
      </c>
      <c r="Q45" s="94">
        <f t="shared" si="2"/>
        <v>5.980931799399692E-2</v>
      </c>
      <c r="R45" s="94">
        <f>O45/'סכום נכסי הקרן'!$C$42</f>
        <v>7.6512164218485246E-3</v>
      </c>
    </row>
    <row r="46" spans="2:18">
      <c r="B46" s="85" t="s">
        <v>322</v>
      </c>
      <c r="C46" s="83" t="s">
        <v>323</v>
      </c>
      <c r="D46" s="96" t="s">
        <v>130</v>
      </c>
      <c r="E46" s="83" t="s">
        <v>271</v>
      </c>
      <c r="F46" s="83"/>
      <c r="G46" s="83"/>
      <c r="H46" s="93">
        <v>9.0800000000000018</v>
      </c>
      <c r="I46" s="96" t="s">
        <v>174</v>
      </c>
      <c r="J46" s="97">
        <v>2.2499999999999999E-2</v>
      </c>
      <c r="K46" s="94">
        <v>2.2000000000000006E-2</v>
      </c>
      <c r="L46" s="93">
        <v>2143626.9999999995</v>
      </c>
      <c r="M46" s="95">
        <v>100.4</v>
      </c>
      <c r="N46" s="83"/>
      <c r="O46" s="93">
        <v>2152.2015099999994</v>
      </c>
      <c r="P46" s="94">
        <v>6.7494552896725426E-4</v>
      </c>
      <c r="Q46" s="94">
        <f t="shared" si="2"/>
        <v>1.9160318795908383E-2</v>
      </c>
      <c r="R46" s="94">
        <f>O46/'סכום נכסי הקרן'!$C$42</f>
        <v>2.4511188345906474E-3</v>
      </c>
    </row>
    <row r="47" spans="2:18">
      <c r="B47" s="85" t="s">
        <v>324</v>
      </c>
      <c r="C47" s="83" t="s">
        <v>325</v>
      </c>
      <c r="D47" s="96" t="s">
        <v>130</v>
      </c>
      <c r="E47" s="83" t="s">
        <v>271</v>
      </c>
      <c r="F47" s="83"/>
      <c r="G47" s="83"/>
      <c r="H47" s="93">
        <v>1.2999999999999998</v>
      </c>
      <c r="I47" s="96" t="s">
        <v>174</v>
      </c>
      <c r="J47" s="97">
        <v>0.05</v>
      </c>
      <c r="K47" s="94">
        <v>2.7999999999999991E-3</v>
      </c>
      <c r="L47" s="93">
        <v>5017718.9999999991</v>
      </c>
      <c r="M47" s="95">
        <v>109.6</v>
      </c>
      <c r="N47" s="83"/>
      <c r="O47" s="93">
        <v>5499.4199500000004</v>
      </c>
      <c r="P47" s="94">
        <v>2.7109367951129085E-4</v>
      </c>
      <c r="Q47" s="94">
        <f t="shared" si="2"/>
        <v>4.895946729197239E-2</v>
      </c>
      <c r="R47" s="94">
        <f>O47/'סכום נכסי הקרן'!$C$42</f>
        <v>6.2632294216579017E-3</v>
      </c>
    </row>
    <row r="48" spans="2:18">
      <c r="B48" s="86"/>
      <c r="C48" s="83"/>
      <c r="D48" s="83"/>
      <c r="E48" s="83"/>
      <c r="F48" s="83"/>
      <c r="G48" s="83"/>
      <c r="H48" s="83"/>
      <c r="I48" s="83"/>
      <c r="J48" s="83"/>
      <c r="K48" s="94"/>
      <c r="L48" s="93"/>
      <c r="M48" s="95"/>
      <c r="N48" s="83"/>
      <c r="O48" s="83"/>
      <c r="P48" s="83"/>
      <c r="Q48" s="94"/>
      <c r="R48" s="83"/>
    </row>
    <row r="49" spans="2:18">
      <c r="B49" s="84" t="s">
        <v>25</v>
      </c>
      <c r="C49" s="81"/>
      <c r="D49" s="81"/>
      <c r="E49" s="81"/>
      <c r="F49" s="81"/>
      <c r="G49" s="81"/>
      <c r="H49" s="90">
        <v>3.1699999999999995</v>
      </c>
      <c r="I49" s="81"/>
      <c r="J49" s="81"/>
      <c r="K49" s="91">
        <v>2.1999999999999993E-3</v>
      </c>
      <c r="L49" s="90"/>
      <c r="M49" s="92"/>
      <c r="N49" s="81"/>
      <c r="O49" s="90">
        <v>2112.5766800000001</v>
      </c>
      <c r="P49" s="81"/>
      <c r="Q49" s="91">
        <f t="shared" ref="Q49:Q50" si="3">O49/$O$11</f>
        <v>1.8807552397638521E-2</v>
      </c>
      <c r="R49" s="91">
        <f>O49/'סכום נכסי הקרן'!$C$42</f>
        <v>2.4059905477275597E-3</v>
      </c>
    </row>
    <row r="50" spans="2:18">
      <c r="B50" s="85" t="s">
        <v>326</v>
      </c>
      <c r="C50" s="83" t="s">
        <v>327</v>
      </c>
      <c r="D50" s="96" t="s">
        <v>130</v>
      </c>
      <c r="E50" s="83" t="s">
        <v>271</v>
      </c>
      <c r="F50" s="83"/>
      <c r="G50" s="83"/>
      <c r="H50" s="93">
        <v>3.1699999999999995</v>
      </c>
      <c r="I50" s="96" t="s">
        <v>174</v>
      </c>
      <c r="J50" s="97">
        <v>1.8E-3</v>
      </c>
      <c r="K50" s="94">
        <v>2.1999999999999993E-3</v>
      </c>
      <c r="L50" s="93">
        <v>2114267.9999999995</v>
      </c>
      <c r="M50" s="95">
        <v>99.92</v>
      </c>
      <c r="N50" s="83"/>
      <c r="O50" s="93">
        <v>2112.5766800000001</v>
      </c>
      <c r="P50" s="94">
        <v>1.5081780108192576E-4</v>
      </c>
      <c r="Q50" s="94">
        <f t="shared" si="3"/>
        <v>1.8807552397638521E-2</v>
      </c>
      <c r="R50" s="94">
        <f>O50/'סכום נכסי הקרן'!$C$42</f>
        <v>2.4059905477275597E-3</v>
      </c>
    </row>
    <row r="51" spans="2:18">
      <c r="C51" s="1"/>
      <c r="D51" s="1"/>
    </row>
    <row r="52" spans="2:18">
      <c r="C52" s="1"/>
      <c r="D52" s="1"/>
    </row>
    <row r="53" spans="2:18">
      <c r="C53" s="1"/>
      <c r="D53" s="1"/>
    </row>
    <row r="54" spans="2:18">
      <c r="B54" s="98" t="s">
        <v>122</v>
      </c>
      <c r="C54" s="99"/>
      <c r="D54" s="99"/>
    </row>
    <row r="55" spans="2:18">
      <c r="B55" s="98" t="s">
        <v>248</v>
      </c>
      <c r="C55" s="99"/>
      <c r="D55" s="99"/>
    </row>
    <row r="56" spans="2:18">
      <c r="B56" s="210" t="s">
        <v>256</v>
      </c>
      <c r="C56" s="210"/>
      <c r="D56" s="210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6:D56"/>
  </mergeCells>
  <phoneticPr fontId="6" type="noConversion"/>
  <dataValidations count="1">
    <dataValidation allowBlank="1" showInputMessage="1" showErrorMessage="1" sqref="N10:Q10 N9 N1:N7 N32:N1048576 C5:C29 O1:Q9 O11:Q1048576 B57:B1048576 J1:M1048576 E1:I30 B54:B56 D1:D29 R1:AF1048576 AJ1:XFD1048576 AG1:AI27 AG31:AI1048576 C54:D55 A1:A1048576 B1:B53 E32:I1048576 C32:D53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189</v>
      </c>
      <c r="C1" s="77" t="s" vm="1">
        <v>266</v>
      </c>
    </row>
    <row r="2" spans="2:67">
      <c r="B2" s="56" t="s">
        <v>188</v>
      </c>
      <c r="C2" s="77" t="s">
        <v>267</v>
      </c>
    </row>
    <row r="3" spans="2:67">
      <c r="B3" s="56" t="s">
        <v>190</v>
      </c>
      <c r="C3" s="77" t="s">
        <v>268</v>
      </c>
    </row>
    <row r="4" spans="2:67">
      <c r="B4" s="56" t="s">
        <v>191</v>
      </c>
      <c r="C4" s="77">
        <v>8802</v>
      </c>
    </row>
    <row r="6" spans="2:67" ht="26.25" customHeight="1">
      <c r="B6" s="207" t="s">
        <v>219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2"/>
      <c r="BO6" s="3"/>
    </row>
    <row r="7" spans="2:67" ht="26.25" customHeight="1">
      <c r="B7" s="207" t="s">
        <v>97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2"/>
      <c r="AZ7" s="43"/>
      <c r="BJ7" s="3"/>
      <c r="BO7" s="3"/>
    </row>
    <row r="8" spans="2:67" s="3" customFormat="1" ht="78.75">
      <c r="B8" s="37" t="s">
        <v>125</v>
      </c>
      <c r="C8" s="13" t="s">
        <v>49</v>
      </c>
      <c r="D8" s="13" t="s">
        <v>129</v>
      </c>
      <c r="E8" s="13" t="s">
        <v>235</v>
      </c>
      <c r="F8" s="13" t="s">
        <v>127</v>
      </c>
      <c r="G8" s="13" t="s">
        <v>69</v>
      </c>
      <c r="H8" s="13" t="s">
        <v>15</v>
      </c>
      <c r="I8" s="13" t="s">
        <v>70</v>
      </c>
      <c r="J8" s="13" t="s">
        <v>112</v>
      </c>
      <c r="K8" s="13" t="s">
        <v>18</v>
      </c>
      <c r="L8" s="13" t="s">
        <v>111</v>
      </c>
      <c r="M8" s="13" t="s">
        <v>17</v>
      </c>
      <c r="N8" s="13" t="s">
        <v>19</v>
      </c>
      <c r="O8" s="13" t="s">
        <v>250</v>
      </c>
      <c r="P8" s="13" t="s">
        <v>249</v>
      </c>
      <c r="Q8" s="13" t="s">
        <v>66</v>
      </c>
      <c r="R8" s="13" t="s">
        <v>63</v>
      </c>
      <c r="S8" s="13" t="s">
        <v>192</v>
      </c>
      <c r="T8" s="38" t="s">
        <v>194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257</v>
      </c>
      <c r="P9" s="16"/>
      <c r="Q9" s="16" t="s">
        <v>253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19" t="s">
        <v>124</v>
      </c>
      <c r="S10" s="45" t="s">
        <v>195</v>
      </c>
      <c r="T10" s="72" t="s">
        <v>236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C829"/>
  <sheetViews>
    <sheetView rightToLeft="1" topLeftCell="D1" zoomScale="90" zoomScaleNormal="90" workbookViewId="0">
      <selection activeCell="V1" sqref="V1:AF1048576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6" t="s">
        <v>189</v>
      </c>
      <c r="C1" s="77" t="s" vm="1">
        <v>266</v>
      </c>
    </row>
    <row r="2" spans="2:55">
      <c r="B2" s="56" t="s">
        <v>188</v>
      </c>
      <c r="C2" s="77" t="s">
        <v>267</v>
      </c>
    </row>
    <row r="3" spans="2:55">
      <c r="B3" s="56" t="s">
        <v>190</v>
      </c>
      <c r="C3" s="77" t="s">
        <v>268</v>
      </c>
    </row>
    <row r="4" spans="2:55">
      <c r="B4" s="56" t="s">
        <v>191</v>
      </c>
      <c r="C4" s="77">
        <v>8802</v>
      </c>
    </row>
    <row r="6" spans="2:55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5"/>
    </row>
    <row r="7" spans="2:55" ht="26.25" customHeight="1">
      <c r="B7" s="213" t="s">
        <v>98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5"/>
      <c r="BC7" s="3"/>
    </row>
    <row r="8" spans="2:55" s="3" customFormat="1" ht="78.75">
      <c r="B8" s="22" t="s">
        <v>125</v>
      </c>
      <c r="C8" s="30" t="s">
        <v>49</v>
      </c>
      <c r="D8" s="30" t="s">
        <v>129</v>
      </c>
      <c r="E8" s="30" t="s">
        <v>235</v>
      </c>
      <c r="F8" s="30" t="s">
        <v>127</v>
      </c>
      <c r="G8" s="30" t="s">
        <v>69</v>
      </c>
      <c r="H8" s="30" t="s">
        <v>15</v>
      </c>
      <c r="I8" s="30" t="s">
        <v>70</v>
      </c>
      <c r="J8" s="30" t="s">
        <v>112</v>
      </c>
      <c r="K8" s="30" t="s">
        <v>18</v>
      </c>
      <c r="L8" s="30" t="s">
        <v>111</v>
      </c>
      <c r="M8" s="30" t="s">
        <v>17</v>
      </c>
      <c r="N8" s="30" t="s">
        <v>19</v>
      </c>
      <c r="O8" s="13" t="s">
        <v>250</v>
      </c>
      <c r="P8" s="30" t="s">
        <v>249</v>
      </c>
      <c r="Q8" s="30" t="s">
        <v>264</v>
      </c>
      <c r="R8" s="30" t="s">
        <v>66</v>
      </c>
      <c r="S8" s="13" t="s">
        <v>63</v>
      </c>
      <c r="T8" s="30" t="s">
        <v>192</v>
      </c>
      <c r="U8" s="14" t="s">
        <v>194</v>
      </c>
      <c r="AY8" s="1"/>
      <c r="AZ8" s="1"/>
    </row>
    <row r="9" spans="2:55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257</v>
      </c>
      <c r="P9" s="32"/>
      <c r="Q9" s="16" t="s">
        <v>253</v>
      </c>
      <c r="R9" s="32" t="s">
        <v>253</v>
      </c>
      <c r="S9" s="16" t="s">
        <v>20</v>
      </c>
      <c r="T9" s="32" t="s">
        <v>253</v>
      </c>
      <c r="U9" s="17" t="s">
        <v>20</v>
      </c>
      <c r="AX9" s="1"/>
      <c r="AY9" s="1"/>
      <c r="AZ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123</v>
      </c>
      <c r="R10" s="19" t="s">
        <v>124</v>
      </c>
      <c r="S10" s="19" t="s">
        <v>195</v>
      </c>
      <c r="T10" s="20" t="s">
        <v>236</v>
      </c>
      <c r="U10" s="20" t="s">
        <v>259</v>
      </c>
      <c r="AX10" s="1"/>
      <c r="AY10" s="3"/>
      <c r="AZ10" s="1"/>
    </row>
    <row r="11" spans="2:55" s="138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4.2270809363906192</v>
      </c>
      <c r="L11" s="79"/>
      <c r="M11" s="79"/>
      <c r="N11" s="102">
        <v>1.0708693878786259E-2</v>
      </c>
      <c r="O11" s="87"/>
      <c r="P11" s="89"/>
      <c r="Q11" s="87">
        <f>Q12</f>
        <v>43.746830000000003</v>
      </c>
      <c r="R11" s="87">
        <f>R12</f>
        <v>118060.62252999994</v>
      </c>
      <c r="S11" s="79"/>
      <c r="T11" s="88">
        <f>R11/$R$11</f>
        <v>1</v>
      </c>
      <c r="U11" s="88">
        <f>R11/'סכום נכסי הקרן'!$C$42</f>
        <v>0.13445795580116468</v>
      </c>
      <c r="AX11" s="129"/>
      <c r="AY11" s="139"/>
      <c r="AZ11" s="129"/>
      <c r="BC11" s="129"/>
    </row>
    <row r="12" spans="2:55" s="129" customFormat="1">
      <c r="B12" s="80" t="s">
        <v>244</v>
      </c>
      <c r="C12" s="81"/>
      <c r="D12" s="81"/>
      <c r="E12" s="81"/>
      <c r="F12" s="81"/>
      <c r="G12" s="81"/>
      <c r="H12" s="81"/>
      <c r="I12" s="81"/>
      <c r="J12" s="81"/>
      <c r="K12" s="90">
        <v>4.227080936390621</v>
      </c>
      <c r="L12" s="81"/>
      <c r="M12" s="81"/>
      <c r="N12" s="103">
        <v>1.0708693878786263E-2</v>
      </c>
      <c r="O12" s="90"/>
      <c r="P12" s="92"/>
      <c r="Q12" s="90">
        <f>Q13+Q112</f>
        <v>43.746830000000003</v>
      </c>
      <c r="R12" s="90">
        <f>R13+R112+R168</f>
        <v>118060.62252999994</v>
      </c>
      <c r="S12" s="81"/>
      <c r="T12" s="91">
        <f t="shared" ref="T12:T74" si="0">R12/$R$11</f>
        <v>1</v>
      </c>
      <c r="U12" s="91">
        <f>R12/'סכום נכסי הקרן'!$C$42</f>
        <v>0.13445795580116468</v>
      </c>
      <c r="AY12" s="139"/>
    </row>
    <row r="13" spans="2:55" s="129" customFormat="1" ht="20.25">
      <c r="B13" s="101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4.3570096162639036</v>
      </c>
      <c r="L13" s="81"/>
      <c r="M13" s="81"/>
      <c r="N13" s="103">
        <v>6.9793725980060719E-3</v>
      </c>
      <c r="O13" s="90"/>
      <c r="P13" s="92"/>
      <c r="Q13" s="90">
        <f>SUM(Q14:Q110)</f>
        <v>38.81026</v>
      </c>
      <c r="R13" s="90">
        <f>SUM(R14:R110)</f>
        <v>90380.37510999995</v>
      </c>
      <c r="S13" s="81"/>
      <c r="T13" s="91">
        <f t="shared" si="0"/>
        <v>0.76554208484741593</v>
      </c>
      <c r="U13" s="91">
        <f>R13/'סכום נכסי הקרן'!$C$42</f>
        <v>0.1029332238083453</v>
      </c>
      <c r="AY13" s="138"/>
    </row>
    <row r="14" spans="2:55" s="129" customFormat="1">
      <c r="B14" s="86" t="s">
        <v>333</v>
      </c>
      <c r="C14" s="83" t="s">
        <v>334</v>
      </c>
      <c r="D14" s="96" t="s">
        <v>130</v>
      </c>
      <c r="E14" s="96" t="s">
        <v>330</v>
      </c>
      <c r="F14" s="83" t="s">
        <v>335</v>
      </c>
      <c r="G14" s="96" t="s">
        <v>336</v>
      </c>
      <c r="H14" s="83" t="s">
        <v>331</v>
      </c>
      <c r="I14" s="83" t="s">
        <v>170</v>
      </c>
      <c r="J14" s="83"/>
      <c r="K14" s="93">
        <v>1.7500000000000004</v>
      </c>
      <c r="L14" s="96" t="s">
        <v>174</v>
      </c>
      <c r="M14" s="97">
        <v>5.8999999999999999E-3</v>
      </c>
      <c r="N14" s="97">
        <v>-3.1000000000000003E-3</v>
      </c>
      <c r="O14" s="93">
        <v>4148900.9999999995</v>
      </c>
      <c r="P14" s="95">
        <v>102.13</v>
      </c>
      <c r="Q14" s="83"/>
      <c r="R14" s="93">
        <v>4237.2725199999986</v>
      </c>
      <c r="S14" s="94">
        <v>7.7721686778811606E-4</v>
      </c>
      <c r="T14" s="94">
        <f t="shared" si="0"/>
        <v>3.5890650321814807E-2</v>
      </c>
      <c r="U14" s="94">
        <f>R14/'סכום נכסי הקרן'!$C$42</f>
        <v>4.825783474645632E-3</v>
      </c>
    </row>
    <row r="15" spans="2:55" s="129" customFormat="1">
      <c r="B15" s="86" t="s">
        <v>337</v>
      </c>
      <c r="C15" s="83" t="s">
        <v>338</v>
      </c>
      <c r="D15" s="96" t="s">
        <v>130</v>
      </c>
      <c r="E15" s="96" t="s">
        <v>330</v>
      </c>
      <c r="F15" s="83" t="s">
        <v>335</v>
      </c>
      <c r="G15" s="96" t="s">
        <v>336</v>
      </c>
      <c r="H15" s="83" t="s">
        <v>331</v>
      </c>
      <c r="I15" s="83" t="s">
        <v>170</v>
      </c>
      <c r="J15" s="83"/>
      <c r="K15" s="93">
        <v>6.58</v>
      </c>
      <c r="L15" s="96" t="s">
        <v>174</v>
      </c>
      <c r="M15" s="97">
        <v>8.3000000000000001E-3</v>
      </c>
      <c r="N15" s="97">
        <v>7.7000000000000002E-3</v>
      </c>
      <c r="O15" s="93">
        <v>652567.99999999988</v>
      </c>
      <c r="P15" s="95">
        <v>100.83</v>
      </c>
      <c r="Q15" s="83"/>
      <c r="R15" s="93">
        <v>657.98434999999984</v>
      </c>
      <c r="S15" s="94">
        <v>5.0745196233193616E-4</v>
      </c>
      <c r="T15" s="94">
        <f t="shared" si="0"/>
        <v>5.5732752877260322E-3</v>
      </c>
      <c r="U15" s="94">
        <f>R15/'סכום נכסי הקרן'!$C$42</f>
        <v>7.4937120230479009E-4</v>
      </c>
    </row>
    <row r="16" spans="2:55" s="129" customFormat="1" ht="20.25">
      <c r="B16" s="86" t="s">
        <v>339</v>
      </c>
      <c r="C16" s="83" t="s">
        <v>340</v>
      </c>
      <c r="D16" s="96" t="s">
        <v>130</v>
      </c>
      <c r="E16" s="96" t="s">
        <v>330</v>
      </c>
      <c r="F16" s="83" t="s">
        <v>341</v>
      </c>
      <c r="G16" s="96" t="s">
        <v>336</v>
      </c>
      <c r="H16" s="83" t="s">
        <v>331</v>
      </c>
      <c r="I16" s="83" t="s">
        <v>170</v>
      </c>
      <c r="J16" s="83"/>
      <c r="K16" s="93">
        <v>2.7399999999999998</v>
      </c>
      <c r="L16" s="96" t="s">
        <v>174</v>
      </c>
      <c r="M16" s="97">
        <v>0.04</v>
      </c>
      <c r="N16" s="97">
        <v>-1.2999999999999997E-3</v>
      </c>
      <c r="O16" s="93">
        <v>1867486.9999999998</v>
      </c>
      <c r="P16" s="95">
        <v>114.32</v>
      </c>
      <c r="Q16" s="83"/>
      <c r="R16" s="93">
        <v>2134.9111399999997</v>
      </c>
      <c r="S16" s="94">
        <v>9.0142907067446176E-4</v>
      </c>
      <c r="T16" s="94">
        <f t="shared" si="0"/>
        <v>1.8083177051328062E-2</v>
      </c>
      <c r="U16" s="94">
        <f>R16/'סכום נכסי הקרן'!$C$42</f>
        <v>2.4314270207121042E-3</v>
      </c>
      <c r="AX16" s="138"/>
    </row>
    <row r="17" spans="2:50" s="129" customFormat="1">
      <c r="B17" s="86" t="s">
        <v>342</v>
      </c>
      <c r="C17" s="83" t="s">
        <v>343</v>
      </c>
      <c r="D17" s="96" t="s">
        <v>130</v>
      </c>
      <c r="E17" s="96" t="s">
        <v>330</v>
      </c>
      <c r="F17" s="83" t="s">
        <v>341</v>
      </c>
      <c r="G17" s="96" t="s">
        <v>336</v>
      </c>
      <c r="H17" s="83" t="s">
        <v>331</v>
      </c>
      <c r="I17" s="83" t="s">
        <v>170</v>
      </c>
      <c r="J17" s="83"/>
      <c r="K17" s="93">
        <v>3.94</v>
      </c>
      <c r="L17" s="96" t="s">
        <v>174</v>
      </c>
      <c r="M17" s="97">
        <v>9.8999999999999991E-3</v>
      </c>
      <c r="N17" s="97">
        <v>2.2000000000000001E-3</v>
      </c>
      <c r="O17" s="93">
        <v>4964343.9999999991</v>
      </c>
      <c r="P17" s="95">
        <v>104.2</v>
      </c>
      <c r="Q17" s="83"/>
      <c r="R17" s="93">
        <v>5172.8464599999988</v>
      </c>
      <c r="S17" s="94">
        <v>1.647163750043963E-3</v>
      </c>
      <c r="T17" s="94">
        <f t="shared" si="0"/>
        <v>4.3815171808750601E-2</v>
      </c>
      <c r="U17" s="94">
        <f>R17/'סכום נכסי הקרן'!$C$42</f>
        <v>5.8912984344814245E-3</v>
      </c>
    </row>
    <row r="18" spans="2:50" s="129" customFormat="1">
      <c r="B18" s="86" t="s">
        <v>344</v>
      </c>
      <c r="C18" s="83" t="s">
        <v>345</v>
      </c>
      <c r="D18" s="96" t="s">
        <v>130</v>
      </c>
      <c r="E18" s="96" t="s">
        <v>330</v>
      </c>
      <c r="F18" s="83" t="s">
        <v>341</v>
      </c>
      <c r="G18" s="96" t="s">
        <v>336</v>
      </c>
      <c r="H18" s="83" t="s">
        <v>331</v>
      </c>
      <c r="I18" s="83" t="s">
        <v>170</v>
      </c>
      <c r="J18" s="83"/>
      <c r="K18" s="93">
        <v>5.8800000000000008</v>
      </c>
      <c r="L18" s="96" t="s">
        <v>174</v>
      </c>
      <c r="M18" s="97">
        <v>8.6E-3</v>
      </c>
      <c r="N18" s="97">
        <v>7.2000000000000007E-3</v>
      </c>
      <c r="O18" s="93">
        <v>1924999.9999999998</v>
      </c>
      <c r="P18" s="95">
        <v>102.01</v>
      </c>
      <c r="Q18" s="83"/>
      <c r="R18" s="93">
        <v>1963.6923899999997</v>
      </c>
      <c r="S18" s="94">
        <v>7.6958411674331187E-4</v>
      </c>
      <c r="T18" s="94">
        <f t="shared" si="0"/>
        <v>1.6632915767499135E-2</v>
      </c>
      <c r="U18" s="94">
        <f>R18/'סכום נכסי הקרן'!$C$42</f>
        <v>2.236427853110894E-3</v>
      </c>
      <c r="AX18" s="139"/>
    </row>
    <row r="19" spans="2:50" s="129" customFormat="1">
      <c r="B19" s="86" t="s">
        <v>346</v>
      </c>
      <c r="C19" s="83" t="s">
        <v>347</v>
      </c>
      <c r="D19" s="96" t="s">
        <v>130</v>
      </c>
      <c r="E19" s="96" t="s">
        <v>330</v>
      </c>
      <c r="F19" s="83" t="s">
        <v>341</v>
      </c>
      <c r="G19" s="96" t="s">
        <v>336</v>
      </c>
      <c r="H19" s="83" t="s">
        <v>331</v>
      </c>
      <c r="I19" s="83" t="s">
        <v>170</v>
      </c>
      <c r="J19" s="83"/>
      <c r="K19" s="93">
        <v>11.179999999999998</v>
      </c>
      <c r="L19" s="96" t="s">
        <v>174</v>
      </c>
      <c r="M19" s="97">
        <v>9.8999999999999991E-3</v>
      </c>
      <c r="N19" s="97">
        <v>8.0999999999999996E-3</v>
      </c>
      <c r="O19" s="93">
        <v>819877.99999999988</v>
      </c>
      <c r="P19" s="95">
        <v>102.15</v>
      </c>
      <c r="Q19" s="83"/>
      <c r="R19" s="93">
        <v>837.50537999999983</v>
      </c>
      <c r="S19" s="94">
        <v>1.1680388416459261E-3</v>
      </c>
      <c r="T19" s="94">
        <f t="shared" si="0"/>
        <v>7.0938587486033674E-3</v>
      </c>
      <c r="U19" s="94">
        <f>R19/'סכום נכסי הקרן'!$C$42</f>
        <v>9.5382574607941683E-4</v>
      </c>
    </row>
    <row r="20" spans="2:50" s="129" customFormat="1">
      <c r="B20" s="86" t="s">
        <v>348</v>
      </c>
      <c r="C20" s="83" t="s">
        <v>349</v>
      </c>
      <c r="D20" s="96" t="s">
        <v>130</v>
      </c>
      <c r="E20" s="96" t="s">
        <v>330</v>
      </c>
      <c r="F20" s="83" t="s">
        <v>341</v>
      </c>
      <c r="G20" s="96" t="s">
        <v>336</v>
      </c>
      <c r="H20" s="83" t="s">
        <v>331</v>
      </c>
      <c r="I20" s="83" t="s">
        <v>170</v>
      </c>
      <c r="J20" s="83"/>
      <c r="K20" s="93">
        <v>0.32000000000000006</v>
      </c>
      <c r="L20" s="96" t="s">
        <v>174</v>
      </c>
      <c r="M20" s="97">
        <v>2.58E-2</v>
      </c>
      <c r="N20" s="97">
        <v>5.9999999999999995E-4</v>
      </c>
      <c r="O20" s="93">
        <v>154291.99999999997</v>
      </c>
      <c r="P20" s="95">
        <v>106.12</v>
      </c>
      <c r="Q20" s="83"/>
      <c r="R20" s="93">
        <v>163.73467999999997</v>
      </c>
      <c r="S20" s="94">
        <v>5.6650250827125523E-5</v>
      </c>
      <c r="T20" s="94">
        <f t="shared" si="0"/>
        <v>1.3868695293250209E-3</v>
      </c>
      <c r="U20" s="94">
        <f>R20/'סכום נכסי הקרן'!$C$42</f>
        <v>1.8647564187596573E-4</v>
      </c>
    </row>
    <row r="21" spans="2:50" s="129" customFormat="1">
      <c r="B21" s="86" t="s">
        <v>350</v>
      </c>
      <c r="C21" s="83" t="s">
        <v>351</v>
      </c>
      <c r="D21" s="96" t="s">
        <v>130</v>
      </c>
      <c r="E21" s="96" t="s">
        <v>330</v>
      </c>
      <c r="F21" s="83" t="s">
        <v>341</v>
      </c>
      <c r="G21" s="96" t="s">
        <v>336</v>
      </c>
      <c r="H21" s="83" t="s">
        <v>331</v>
      </c>
      <c r="I21" s="83" t="s">
        <v>170</v>
      </c>
      <c r="J21" s="83"/>
      <c r="K21" s="93">
        <v>1.3400000000000003</v>
      </c>
      <c r="L21" s="96" t="s">
        <v>174</v>
      </c>
      <c r="M21" s="97">
        <v>6.4000000000000003E-3</v>
      </c>
      <c r="N21" s="97">
        <v>-3.4000000000000002E-3</v>
      </c>
      <c r="O21" s="93">
        <v>246629.99999999997</v>
      </c>
      <c r="P21" s="95">
        <v>101.93</v>
      </c>
      <c r="Q21" s="83"/>
      <c r="R21" s="93">
        <v>251.38994999999994</v>
      </c>
      <c r="S21" s="94">
        <v>7.8292876881490869E-5</v>
      </c>
      <c r="T21" s="94">
        <f t="shared" si="0"/>
        <v>2.129329361583878E-3</v>
      </c>
      <c r="U21" s="94">
        <f>R21/'סכום נכסי הקרן'!$C$42</f>
        <v>2.8630527318596722E-4</v>
      </c>
    </row>
    <row r="22" spans="2:50" s="129" customFormat="1">
      <c r="B22" s="86" t="s">
        <v>352</v>
      </c>
      <c r="C22" s="83" t="s">
        <v>353</v>
      </c>
      <c r="D22" s="96" t="s">
        <v>130</v>
      </c>
      <c r="E22" s="96" t="s">
        <v>330</v>
      </c>
      <c r="F22" s="83" t="s">
        <v>354</v>
      </c>
      <c r="G22" s="96" t="s">
        <v>336</v>
      </c>
      <c r="H22" s="83" t="s">
        <v>331</v>
      </c>
      <c r="I22" s="83" t="s">
        <v>170</v>
      </c>
      <c r="J22" s="83"/>
      <c r="K22" s="93">
        <v>3.5799999999999996</v>
      </c>
      <c r="L22" s="96" t="s">
        <v>174</v>
      </c>
      <c r="M22" s="97">
        <v>0.05</v>
      </c>
      <c r="N22" s="97">
        <v>1.1999999999999997E-3</v>
      </c>
      <c r="O22" s="93">
        <v>1986399.9999999998</v>
      </c>
      <c r="P22" s="95">
        <v>123.62</v>
      </c>
      <c r="Q22" s="83"/>
      <c r="R22" s="93">
        <v>2455.5876499999999</v>
      </c>
      <c r="S22" s="94">
        <v>6.3028163092669859E-4</v>
      </c>
      <c r="T22" s="94">
        <f t="shared" si="0"/>
        <v>2.0799379144185181E-2</v>
      </c>
      <c r="U22" s="94">
        <f>R22/'סכום נכסי הקרן'!$C$42</f>
        <v>2.7966420016605174E-3</v>
      </c>
    </row>
    <row r="23" spans="2:50" s="129" customFormat="1">
      <c r="B23" s="86" t="s">
        <v>355</v>
      </c>
      <c r="C23" s="83" t="s">
        <v>356</v>
      </c>
      <c r="D23" s="96" t="s">
        <v>130</v>
      </c>
      <c r="E23" s="96" t="s">
        <v>330</v>
      </c>
      <c r="F23" s="83" t="s">
        <v>354</v>
      </c>
      <c r="G23" s="96" t="s">
        <v>336</v>
      </c>
      <c r="H23" s="83" t="s">
        <v>331</v>
      </c>
      <c r="I23" s="83" t="s">
        <v>170</v>
      </c>
      <c r="J23" s="83"/>
      <c r="K23" s="93">
        <v>2.4800000000000004</v>
      </c>
      <c r="L23" s="96" t="s">
        <v>174</v>
      </c>
      <c r="M23" s="97">
        <v>6.9999999999999993E-3</v>
      </c>
      <c r="N23" s="97">
        <v>-1.4000000000000004E-3</v>
      </c>
      <c r="O23" s="93">
        <v>1094401.6200000001</v>
      </c>
      <c r="P23" s="95">
        <v>104.3</v>
      </c>
      <c r="Q23" s="83"/>
      <c r="R23" s="93">
        <v>1141.4608899999996</v>
      </c>
      <c r="S23" s="94">
        <v>3.0788290474262196E-4</v>
      </c>
      <c r="T23" s="94">
        <f t="shared" si="0"/>
        <v>9.6684302144006348E-3</v>
      </c>
      <c r="U23" s="94">
        <f>R23/'סכום נכסי הקרן'!$C$42</f>
        <v>1.2999973624345255E-3</v>
      </c>
    </row>
    <row r="24" spans="2:50" s="129" customFormat="1">
      <c r="B24" s="86" t="s">
        <v>357</v>
      </c>
      <c r="C24" s="83" t="s">
        <v>358</v>
      </c>
      <c r="D24" s="96" t="s">
        <v>130</v>
      </c>
      <c r="E24" s="96" t="s">
        <v>330</v>
      </c>
      <c r="F24" s="83" t="s">
        <v>354</v>
      </c>
      <c r="G24" s="96" t="s">
        <v>336</v>
      </c>
      <c r="H24" s="83" t="s">
        <v>331</v>
      </c>
      <c r="I24" s="83" t="s">
        <v>170</v>
      </c>
      <c r="J24" s="83"/>
      <c r="K24" s="93">
        <v>4.9999999999999991</v>
      </c>
      <c r="L24" s="96" t="s">
        <v>174</v>
      </c>
      <c r="M24" s="97">
        <v>6.0000000000000001E-3</v>
      </c>
      <c r="N24" s="97">
        <v>5.2999999999999992E-3</v>
      </c>
      <c r="O24" s="93">
        <v>752811.99999999988</v>
      </c>
      <c r="P24" s="95">
        <v>101.6</v>
      </c>
      <c r="Q24" s="83"/>
      <c r="R24" s="93">
        <v>764.85703999999998</v>
      </c>
      <c r="S24" s="94">
        <v>3.3847253663767422E-4</v>
      </c>
      <c r="T24" s="94">
        <f t="shared" si="0"/>
        <v>6.4785109853680899E-3</v>
      </c>
      <c r="U24" s="94">
        <f>R24/'סכום נכסי הקרן'!$C$42</f>
        <v>8.7108734372798237E-4</v>
      </c>
    </row>
    <row r="25" spans="2:50" s="129" customFormat="1">
      <c r="B25" s="86" t="s">
        <v>359</v>
      </c>
      <c r="C25" s="83" t="s">
        <v>360</v>
      </c>
      <c r="D25" s="96" t="s">
        <v>130</v>
      </c>
      <c r="E25" s="96" t="s">
        <v>330</v>
      </c>
      <c r="F25" s="83" t="s">
        <v>361</v>
      </c>
      <c r="G25" s="96" t="s">
        <v>336</v>
      </c>
      <c r="H25" s="83" t="s">
        <v>362</v>
      </c>
      <c r="I25" s="83" t="s">
        <v>170</v>
      </c>
      <c r="J25" s="83"/>
      <c r="K25" s="93">
        <v>1.4999999999999996</v>
      </c>
      <c r="L25" s="96" t="s">
        <v>174</v>
      </c>
      <c r="M25" s="97">
        <v>8.0000000000000002E-3</v>
      </c>
      <c r="N25" s="97">
        <v>-5.3E-3</v>
      </c>
      <c r="O25" s="93">
        <v>2902357.9999999995</v>
      </c>
      <c r="P25" s="95">
        <v>104.27</v>
      </c>
      <c r="Q25" s="83"/>
      <c r="R25" s="93">
        <v>3026.2886800000001</v>
      </c>
      <c r="S25" s="94">
        <v>4.5029912806032199E-3</v>
      </c>
      <c r="T25" s="94">
        <f t="shared" si="0"/>
        <v>2.5633345099726215E-2</v>
      </c>
      <c r="U25" s="94">
        <f>R25/'סכום נכסי הקרן'!$C$42</f>
        <v>3.4466071824549886E-3</v>
      </c>
    </row>
    <row r="26" spans="2:50" s="129" customFormat="1">
      <c r="B26" s="86" t="s">
        <v>363</v>
      </c>
      <c r="C26" s="83" t="s">
        <v>364</v>
      </c>
      <c r="D26" s="96" t="s">
        <v>130</v>
      </c>
      <c r="E26" s="96" t="s">
        <v>330</v>
      </c>
      <c r="F26" s="83" t="s">
        <v>335</v>
      </c>
      <c r="G26" s="96" t="s">
        <v>336</v>
      </c>
      <c r="H26" s="83" t="s">
        <v>362</v>
      </c>
      <c r="I26" s="83" t="s">
        <v>170</v>
      </c>
      <c r="J26" s="83"/>
      <c r="K26" s="93">
        <v>2.0299999999999998</v>
      </c>
      <c r="L26" s="96" t="s">
        <v>174</v>
      </c>
      <c r="M26" s="97">
        <v>3.4000000000000002E-2</v>
      </c>
      <c r="N26" s="97">
        <v>-3.1000000000000003E-3</v>
      </c>
      <c r="O26" s="93">
        <v>3595711.9999999995</v>
      </c>
      <c r="P26" s="95">
        <v>114.75</v>
      </c>
      <c r="Q26" s="83"/>
      <c r="R26" s="93">
        <v>4126.0794299999989</v>
      </c>
      <c r="S26" s="94">
        <v>1.9220748952957242E-3</v>
      </c>
      <c r="T26" s="94">
        <f t="shared" si="0"/>
        <v>3.4948819865417334E-2</v>
      </c>
      <c r="U26" s="94">
        <f>R26/'סכום נכסי הקרן'!$C$42</f>
        <v>4.6991468767671497E-3</v>
      </c>
    </row>
    <row r="27" spans="2:50" s="129" customFormat="1">
      <c r="B27" s="86" t="s">
        <v>365</v>
      </c>
      <c r="C27" s="83" t="s">
        <v>366</v>
      </c>
      <c r="D27" s="96" t="s">
        <v>130</v>
      </c>
      <c r="E27" s="96" t="s">
        <v>330</v>
      </c>
      <c r="F27" s="83" t="s">
        <v>341</v>
      </c>
      <c r="G27" s="96" t="s">
        <v>336</v>
      </c>
      <c r="H27" s="83" t="s">
        <v>362</v>
      </c>
      <c r="I27" s="83" t="s">
        <v>170</v>
      </c>
      <c r="J27" s="83"/>
      <c r="K27" s="93">
        <v>0.98</v>
      </c>
      <c r="L27" s="96" t="s">
        <v>174</v>
      </c>
      <c r="M27" s="97">
        <v>0.03</v>
      </c>
      <c r="N27" s="97">
        <v>-4.6999999999999993E-3</v>
      </c>
      <c r="O27" s="93">
        <v>443183.99999999994</v>
      </c>
      <c r="P27" s="95">
        <v>110.52</v>
      </c>
      <c r="Q27" s="83"/>
      <c r="R27" s="93">
        <v>489.80692999999991</v>
      </c>
      <c r="S27" s="94">
        <v>9.2329999999999984E-4</v>
      </c>
      <c r="T27" s="94">
        <f t="shared" si="0"/>
        <v>4.1487747523568826E-3</v>
      </c>
      <c r="U27" s="94">
        <f>R27/'סכום נכסי הקרן'!$C$42</f>
        <v>5.5783577228138968E-4</v>
      </c>
    </row>
    <row r="28" spans="2:50" s="129" customFormat="1">
      <c r="B28" s="86" t="s">
        <v>367</v>
      </c>
      <c r="C28" s="83" t="s">
        <v>368</v>
      </c>
      <c r="D28" s="96" t="s">
        <v>130</v>
      </c>
      <c r="E28" s="96" t="s">
        <v>330</v>
      </c>
      <c r="F28" s="83" t="s">
        <v>369</v>
      </c>
      <c r="G28" s="96" t="s">
        <v>370</v>
      </c>
      <c r="H28" s="83" t="s">
        <v>362</v>
      </c>
      <c r="I28" s="83" t="s">
        <v>170</v>
      </c>
      <c r="J28" s="83"/>
      <c r="K28" s="93">
        <v>6.68</v>
      </c>
      <c r="L28" s="96" t="s">
        <v>174</v>
      </c>
      <c r="M28" s="97">
        <v>8.3000000000000001E-3</v>
      </c>
      <c r="N28" s="97">
        <v>0.01</v>
      </c>
      <c r="O28" s="93">
        <v>1587999.9999999998</v>
      </c>
      <c r="P28" s="95">
        <v>100.28</v>
      </c>
      <c r="Q28" s="83"/>
      <c r="R28" s="93">
        <v>1592.4463999999996</v>
      </c>
      <c r="S28" s="94">
        <v>1.0369447480838069E-3</v>
      </c>
      <c r="T28" s="94">
        <f t="shared" si="0"/>
        <v>1.3488378816530033E-2</v>
      </c>
      <c r="U28" s="94">
        <f>R28/'סכום נכסי הקרן'!$C$42</f>
        <v>1.8136198427423612E-3</v>
      </c>
    </row>
    <row r="29" spans="2:50" s="129" customFormat="1">
      <c r="B29" s="86" t="s">
        <v>371</v>
      </c>
      <c r="C29" s="83" t="s">
        <v>372</v>
      </c>
      <c r="D29" s="96" t="s">
        <v>130</v>
      </c>
      <c r="E29" s="96" t="s">
        <v>330</v>
      </c>
      <c r="F29" s="83" t="s">
        <v>369</v>
      </c>
      <c r="G29" s="96" t="s">
        <v>370</v>
      </c>
      <c r="H29" s="83" t="s">
        <v>362</v>
      </c>
      <c r="I29" s="83" t="s">
        <v>170</v>
      </c>
      <c r="J29" s="83"/>
      <c r="K29" s="93">
        <v>10.24</v>
      </c>
      <c r="L29" s="96" t="s">
        <v>174</v>
      </c>
      <c r="M29" s="97">
        <v>1.6500000000000001E-2</v>
      </c>
      <c r="N29" s="97">
        <v>1.7399999999999999E-2</v>
      </c>
      <c r="O29" s="93">
        <v>234999.99999999997</v>
      </c>
      <c r="P29" s="95">
        <v>100.87</v>
      </c>
      <c r="Q29" s="83"/>
      <c r="R29" s="93">
        <v>237.04449999999997</v>
      </c>
      <c r="S29" s="94">
        <v>5.5573291712485064E-4</v>
      </c>
      <c r="T29" s="94">
        <f t="shared" si="0"/>
        <v>2.0078201767889672E-3</v>
      </c>
      <c r="U29" s="94">
        <f>R29/'סכום נכסי הקרן'!$C$42</f>
        <v>2.6996739658737755E-4</v>
      </c>
    </row>
    <row r="30" spans="2:50" s="129" customFormat="1">
      <c r="B30" s="86" t="s">
        <v>373</v>
      </c>
      <c r="C30" s="83" t="s">
        <v>374</v>
      </c>
      <c r="D30" s="96" t="s">
        <v>130</v>
      </c>
      <c r="E30" s="96" t="s">
        <v>330</v>
      </c>
      <c r="F30" s="83" t="s">
        <v>375</v>
      </c>
      <c r="G30" s="96" t="s">
        <v>376</v>
      </c>
      <c r="H30" s="83" t="s">
        <v>362</v>
      </c>
      <c r="I30" s="83" t="s">
        <v>332</v>
      </c>
      <c r="J30" s="83"/>
      <c r="K30" s="93">
        <v>3.48</v>
      </c>
      <c r="L30" s="96" t="s">
        <v>174</v>
      </c>
      <c r="M30" s="97">
        <v>6.5000000000000006E-3</v>
      </c>
      <c r="N30" s="97">
        <v>2.5999999999999999E-3</v>
      </c>
      <c r="O30" s="93">
        <v>601515.24999999988</v>
      </c>
      <c r="P30" s="95">
        <v>101.56</v>
      </c>
      <c r="Q30" s="140">
        <v>1.9585599999999999</v>
      </c>
      <c r="R30" s="93">
        <v>612.85744999999986</v>
      </c>
      <c r="S30" s="94">
        <v>5.6921484079114403E-4</v>
      </c>
      <c r="T30" s="94">
        <f t="shared" si="0"/>
        <v>5.1910403051133244E-3</v>
      </c>
      <c r="U30" s="94">
        <f>R30/'סכום נכסי הקרן'!$C$42</f>
        <v>6.9797666790699176E-4</v>
      </c>
    </row>
    <row r="31" spans="2:50" s="129" customFormat="1">
      <c r="B31" s="86" t="s">
        <v>377</v>
      </c>
      <c r="C31" s="83" t="s">
        <v>378</v>
      </c>
      <c r="D31" s="96" t="s">
        <v>130</v>
      </c>
      <c r="E31" s="96" t="s">
        <v>330</v>
      </c>
      <c r="F31" s="83" t="s">
        <v>375</v>
      </c>
      <c r="G31" s="96" t="s">
        <v>376</v>
      </c>
      <c r="H31" s="83" t="s">
        <v>362</v>
      </c>
      <c r="I31" s="83" t="s">
        <v>170</v>
      </c>
      <c r="J31" s="83"/>
      <c r="K31" s="93">
        <v>5.7299999999999995</v>
      </c>
      <c r="L31" s="96" t="s">
        <v>174</v>
      </c>
      <c r="M31" s="97">
        <v>1.34E-2</v>
      </c>
      <c r="N31" s="97">
        <v>1.2299999999999998E-2</v>
      </c>
      <c r="O31" s="93">
        <v>6097070.0799999991</v>
      </c>
      <c r="P31" s="95">
        <v>102.49</v>
      </c>
      <c r="Q31" s="83"/>
      <c r="R31" s="93">
        <v>6248.887209999999</v>
      </c>
      <c r="S31" s="94">
        <v>1.3974673680794965E-3</v>
      </c>
      <c r="T31" s="94">
        <f t="shared" si="0"/>
        <v>5.2929478738028155E-2</v>
      </c>
      <c r="U31" s="94">
        <f>R31/'סכום נכסי הקרן'!$C$42</f>
        <v>7.1167895127364749E-3</v>
      </c>
    </row>
    <row r="32" spans="2:50" s="129" customFormat="1">
      <c r="B32" s="86" t="s">
        <v>379</v>
      </c>
      <c r="C32" s="83" t="s">
        <v>380</v>
      </c>
      <c r="D32" s="96" t="s">
        <v>130</v>
      </c>
      <c r="E32" s="96" t="s">
        <v>330</v>
      </c>
      <c r="F32" s="83" t="s">
        <v>354</v>
      </c>
      <c r="G32" s="96" t="s">
        <v>336</v>
      </c>
      <c r="H32" s="83" t="s">
        <v>362</v>
      </c>
      <c r="I32" s="83" t="s">
        <v>170</v>
      </c>
      <c r="J32" s="83"/>
      <c r="K32" s="93">
        <v>1.4799999999999995</v>
      </c>
      <c r="L32" s="96" t="s">
        <v>174</v>
      </c>
      <c r="M32" s="97">
        <v>4.0999999999999995E-2</v>
      </c>
      <c r="N32" s="97">
        <v>-1.9999999999999992E-3</v>
      </c>
      <c r="O32" s="93">
        <v>2366984.4</v>
      </c>
      <c r="P32" s="95">
        <v>131.94</v>
      </c>
      <c r="Q32" s="83"/>
      <c r="R32" s="93">
        <v>3122.9992000000002</v>
      </c>
      <c r="S32" s="94">
        <v>1.012685477327119E-3</v>
      </c>
      <c r="T32" s="94">
        <f t="shared" si="0"/>
        <v>2.6452504934119138E-2</v>
      </c>
      <c r="U32" s="94">
        <f>R32/'סכום נכסי הקרן'!$C$42</f>
        <v>3.5567497392618814E-3</v>
      </c>
    </row>
    <row r="33" spans="2:21" s="129" customFormat="1">
      <c r="B33" s="86" t="s">
        <v>381</v>
      </c>
      <c r="C33" s="83" t="s">
        <v>382</v>
      </c>
      <c r="D33" s="96" t="s">
        <v>130</v>
      </c>
      <c r="E33" s="96" t="s">
        <v>330</v>
      </c>
      <c r="F33" s="83" t="s">
        <v>354</v>
      </c>
      <c r="G33" s="96" t="s">
        <v>336</v>
      </c>
      <c r="H33" s="83" t="s">
        <v>362</v>
      </c>
      <c r="I33" s="83" t="s">
        <v>170</v>
      </c>
      <c r="J33" s="83"/>
      <c r="K33" s="93">
        <v>2.58</v>
      </c>
      <c r="L33" s="96" t="s">
        <v>174</v>
      </c>
      <c r="M33" s="97">
        <v>0.04</v>
      </c>
      <c r="N33" s="97">
        <v>-1.2000000000000001E-3</v>
      </c>
      <c r="O33" s="93">
        <v>849999.99999999988</v>
      </c>
      <c r="P33" s="95">
        <v>119.31</v>
      </c>
      <c r="Q33" s="83"/>
      <c r="R33" s="93">
        <v>1014.1350299999998</v>
      </c>
      <c r="S33" s="94">
        <v>2.9263271323887603E-4</v>
      </c>
      <c r="T33" s="94">
        <f t="shared" si="0"/>
        <v>8.5899515712133546E-3</v>
      </c>
      <c r="U33" s="94">
        <f>R33/'סכום נכסי הקרן'!$C$42</f>
        <v>1.1549873286963504E-3</v>
      </c>
    </row>
    <row r="34" spans="2:21" s="129" customFormat="1">
      <c r="B34" s="86" t="s">
        <v>383</v>
      </c>
      <c r="C34" s="83" t="s">
        <v>384</v>
      </c>
      <c r="D34" s="96" t="s">
        <v>130</v>
      </c>
      <c r="E34" s="96" t="s">
        <v>330</v>
      </c>
      <c r="F34" s="83" t="s">
        <v>385</v>
      </c>
      <c r="G34" s="96" t="s">
        <v>376</v>
      </c>
      <c r="H34" s="83" t="s">
        <v>386</v>
      </c>
      <c r="I34" s="83" t="s">
        <v>332</v>
      </c>
      <c r="J34" s="83"/>
      <c r="K34" s="93">
        <v>5.44</v>
      </c>
      <c r="L34" s="96" t="s">
        <v>174</v>
      </c>
      <c r="M34" s="97">
        <v>2.3399999999999997E-2</v>
      </c>
      <c r="N34" s="97">
        <v>1.2800000000000001E-2</v>
      </c>
      <c r="O34" s="93">
        <v>2272120.15</v>
      </c>
      <c r="P34" s="95">
        <v>107.17</v>
      </c>
      <c r="Q34" s="83"/>
      <c r="R34" s="93">
        <v>2435.0310799999997</v>
      </c>
      <c r="S34" s="94">
        <v>1.0954302520165102E-3</v>
      </c>
      <c r="T34" s="94">
        <f t="shared" si="0"/>
        <v>2.0625260377406897E-2</v>
      </c>
      <c r="U34" s="94">
        <f>R34/'סכום נכסי הקרן'!$C$42</f>
        <v>2.7732303482128897E-3</v>
      </c>
    </row>
    <row r="35" spans="2:21" s="129" customFormat="1">
      <c r="B35" s="86" t="s">
        <v>387</v>
      </c>
      <c r="C35" s="83" t="s">
        <v>388</v>
      </c>
      <c r="D35" s="96" t="s">
        <v>130</v>
      </c>
      <c r="E35" s="96" t="s">
        <v>330</v>
      </c>
      <c r="F35" s="83" t="s">
        <v>385</v>
      </c>
      <c r="G35" s="96" t="s">
        <v>376</v>
      </c>
      <c r="H35" s="83" t="s">
        <v>386</v>
      </c>
      <c r="I35" s="83" t="s">
        <v>332</v>
      </c>
      <c r="J35" s="83"/>
      <c r="K35" s="93">
        <v>2.3199999999999998</v>
      </c>
      <c r="L35" s="96" t="s">
        <v>174</v>
      </c>
      <c r="M35" s="97">
        <v>0.03</v>
      </c>
      <c r="N35" s="97">
        <v>4.0000000000000002E-4</v>
      </c>
      <c r="O35" s="93">
        <v>421164.99999999994</v>
      </c>
      <c r="P35" s="95">
        <v>108.9</v>
      </c>
      <c r="Q35" s="83"/>
      <c r="R35" s="93">
        <v>458.64868999999993</v>
      </c>
      <c r="S35" s="94">
        <v>7.7800716097619596E-4</v>
      </c>
      <c r="T35" s="94">
        <f t="shared" si="0"/>
        <v>3.8848574585777272E-3</v>
      </c>
      <c r="U35" s="94">
        <f>R35/'סכום נכסי הקרן'!$C$42</f>
        <v>5.2234999245926903E-4</v>
      </c>
    </row>
    <row r="36" spans="2:21" s="129" customFormat="1">
      <c r="B36" s="86" t="s">
        <v>389</v>
      </c>
      <c r="C36" s="83" t="s">
        <v>390</v>
      </c>
      <c r="D36" s="96" t="s">
        <v>130</v>
      </c>
      <c r="E36" s="96" t="s">
        <v>330</v>
      </c>
      <c r="F36" s="83" t="s">
        <v>391</v>
      </c>
      <c r="G36" s="96" t="s">
        <v>376</v>
      </c>
      <c r="H36" s="83" t="s">
        <v>386</v>
      </c>
      <c r="I36" s="83" t="s">
        <v>170</v>
      </c>
      <c r="J36" s="83"/>
      <c r="K36" s="93">
        <v>2.4799999999999995</v>
      </c>
      <c r="L36" s="96" t="s">
        <v>174</v>
      </c>
      <c r="M36" s="97">
        <v>4.8000000000000001E-2</v>
      </c>
      <c r="N36" s="97">
        <v>3.9999999999999996E-4</v>
      </c>
      <c r="O36" s="93">
        <v>1600948.9999999998</v>
      </c>
      <c r="P36" s="95">
        <v>115.81</v>
      </c>
      <c r="Q36" s="83"/>
      <c r="R36" s="93">
        <v>1854.0590299999999</v>
      </c>
      <c r="S36" s="94">
        <v>1.1775614800823215E-3</v>
      </c>
      <c r="T36" s="94">
        <f t="shared" si="0"/>
        <v>1.5704296574659108E-2</v>
      </c>
      <c r="U36" s="94">
        <f>R36/'סכום נכסי הקרן'!$C$42</f>
        <v>2.1115676147238963E-3</v>
      </c>
    </row>
    <row r="37" spans="2:21" s="129" customFormat="1">
      <c r="B37" s="86" t="s">
        <v>392</v>
      </c>
      <c r="C37" s="83" t="s">
        <v>393</v>
      </c>
      <c r="D37" s="96" t="s">
        <v>130</v>
      </c>
      <c r="E37" s="96" t="s">
        <v>330</v>
      </c>
      <c r="F37" s="83" t="s">
        <v>391</v>
      </c>
      <c r="G37" s="96" t="s">
        <v>376</v>
      </c>
      <c r="H37" s="83" t="s">
        <v>386</v>
      </c>
      <c r="I37" s="83" t="s">
        <v>170</v>
      </c>
      <c r="J37" s="83"/>
      <c r="K37" s="93">
        <v>6.4400000000000013</v>
      </c>
      <c r="L37" s="96" t="s">
        <v>174</v>
      </c>
      <c r="M37" s="97">
        <v>3.2000000000000001E-2</v>
      </c>
      <c r="N37" s="97">
        <v>1.4300000000000002E-2</v>
      </c>
      <c r="O37" s="93">
        <v>2510661.9999999995</v>
      </c>
      <c r="P37" s="95">
        <v>112.5</v>
      </c>
      <c r="Q37" s="83"/>
      <c r="R37" s="93">
        <v>2824.4947099999995</v>
      </c>
      <c r="S37" s="94">
        <v>1.5219675366873258E-3</v>
      </c>
      <c r="T37" s="94">
        <f t="shared" si="0"/>
        <v>2.3924104832517532E-2</v>
      </c>
      <c r="U37" s="94">
        <f>R37/'סכום נכסי הקרן'!$C$42</f>
        <v>3.2167862301530725E-3</v>
      </c>
    </row>
    <row r="38" spans="2:21" s="129" customFormat="1">
      <c r="B38" s="86" t="s">
        <v>394</v>
      </c>
      <c r="C38" s="83" t="s">
        <v>395</v>
      </c>
      <c r="D38" s="96" t="s">
        <v>130</v>
      </c>
      <c r="E38" s="96" t="s">
        <v>330</v>
      </c>
      <c r="F38" s="83" t="s">
        <v>391</v>
      </c>
      <c r="G38" s="96" t="s">
        <v>376</v>
      </c>
      <c r="H38" s="83" t="s">
        <v>386</v>
      </c>
      <c r="I38" s="83" t="s">
        <v>170</v>
      </c>
      <c r="J38" s="83"/>
      <c r="K38" s="93">
        <v>1.23</v>
      </c>
      <c r="L38" s="96" t="s">
        <v>174</v>
      </c>
      <c r="M38" s="97">
        <v>4.9000000000000002E-2</v>
      </c>
      <c r="N38" s="97">
        <v>-1.8999999999999998E-3</v>
      </c>
      <c r="O38" s="93">
        <v>173683.49999999997</v>
      </c>
      <c r="P38" s="95">
        <v>119.44</v>
      </c>
      <c r="Q38" s="83"/>
      <c r="R38" s="93">
        <v>207.44755999999998</v>
      </c>
      <c r="S38" s="94">
        <v>5.8448671532519226E-4</v>
      </c>
      <c r="T38" s="94">
        <f t="shared" si="0"/>
        <v>1.7571274448200227E-3</v>
      </c>
      <c r="U38" s="94">
        <f>R38/'סכום נכסי הקרן'!$C$42</f>
        <v>2.3625976431262402E-4</v>
      </c>
    </row>
    <row r="39" spans="2:21" s="129" customFormat="1">
      <c r="B39" s="86" t="s">
        <v>396</v>
      </c>
      <c r="C39" s="83" t="s">
        <v>397</v>
      </c>
      <c r="D39" s="96" t="s">
        <v>130</v>
      </c>
      <c r="E39" s="96" t="s">
        <v>330</v>
      </c>
      <c r="F39" s="83" t="s">
        <v>398</v>
      </c>
      <c r="G39" s="96" t="s">
        <v>399</v>
      </c>
      <c r="H39" s="83" t="s">
        <v>386</v>
      </c>
      <c r="I39" s="83" t="s">
        <v>170</v>
      </c>
      <c r="J39" s="83"/>
      <c r="K39" s="93">
        <v>2.1299999999999994</v>
      </c>
      <c r="L39" s="96" t="s">
        <v>174</v>
      </c>
      <c r="M39" s="97">
        <v>3.7000000000000005E-2</v>
      </c>
      <c r="N39" s="97">
        <v>-9.9999999999999991E-5</v>
      </c>
      <c r="O39" s="93">
        <v>1120268.9999999998</v>
      </c>
      <c r="P39" s="95">
        <v>113.5</v>
      </c>
      <c r="Q39" s="83"/>
      <c r="R39" s="93">
        <v>1271.5053700000001</v>
      </c>
      <c r="S39" s="94">
        <v>3.7342528922149797E-4</v>
      </c>
      <c r="T39" s="94">
        <f t="shared" si="0"/>
        <v>1.0769936179837632E-2</v>
      </c>
      <c r="U39" s="94">
        <f>R39/'סכום נכסי הקרן'!$C$42</f>
        <v>1.4481036028499725E-3</v>
      </c>
    </row>
    <row r="40" spans="2:21" s="129" customFormat="1">
      <c r="B40" s="86" t="s">
        <v>400</v>
      </c>
      <c r="C40" s="83" t="s">
        <v>401</v>
      </c>
      <c r="D40" s="96" t="s">
        <v>130</v>
      </c>
      <c r="E40" s="96" t="s">
        <v>330</v>
      </c>
      <c r="F40" s="83" t="s">
        <v>398</v>
      </c>
      <c r="G40" s="96" t="s">
        <v>399</v>
      </c>
      <c r="H40" s="83" t="s">
        <v>386</v>
      </c>
      <c r="I40" s="83" t="s">
        <v>170</v>
      </c>
      <c r="J40" s="83"/>
      <c r="K40" s="93">
        <v>5.6099999999999994</v>
      </c>
      <c r="L40" s="96" t="s">
        <v>174</v>
      </c>
      <c r="M40" s="97">
        <v>2.2000000000000002E-2</v>
      </c>
      <c r="N40" s="97">
        <v>1.3099999999999995E-2</v>
      </c>
      <c r="O40" s="93">
        <v>581290.99999999988</v>
      </c>
      <c r="P40" s="95">
        <v>106.26</v>
      </c>
      <c r="Q40" s="83"/>
      <c r="R40" s="93">
        <v>617.67984999999999</v>
      </c>
      <c r="S40" s="94">
        <v>6.5929644474087908E-4</v>
      </c>
      <c r="T40" s="94">
        <f t="shared" si="0"/>
        <v>5.2318871166636763E-3</v>
      </c>
      <c r="U40" s="94">
        <f>R40/'סכום נכסי הקרן'!$C$42</f>
        <v>7.0346884668904739E-4</v>
      </c>
    </row>
    <row r="41" spans="2:21" s="129" customFormat="1">
      <c r="B41" s="86" t="s">
        <v>402</v>
      </c>
      <c r="C41" s="83" t="s">
        <v>403</v>
      </c>
      <c r="D41" s="96" t="s">
        <v>130</v>
      </c>
      <c r="E41" s="96" t="s">
        <v>330</v>
      </c>
      <c r="F41" s="83" t="s">
        <v>404</v>
      </c>
      <c r="G41" s="96" t="s">
        <v>376</v>
      </c>
      <c r="H41" s="83" t="s">
        <v>386</v>
      </c>
      <c r="I41" s="83" t="s">
        <v>332</v>
      </c>
      <c r="J41" s="83"/>
      <c r="K41" s="93">
        <v>6.9799999999999995</v>
      </c>
      <c r="L41" s="96" t="s">
        <v>174</v>
      </c>
      <c r="M41" s="97">
        <v>1.8200000000000001E-2</v>
      </c>
      <c r="N41" s="97">
        <v>1.7899999999999999E-2</v>
      </c>
      <c r="O41" s="93">
        <v>341999.99999999994</v>
      </c>
      <c r="P41" s="95">
        <v>100.65</v>
      </c>
      <c r="Q41" s="83"/>
      <c r="R41" s="93">
        <v>344.22299999999996</v>
      </c>
      <c r="S41" s="94">
        <v>1.3003802281368819E-3</v>
      </c>
      <c r="T41" s="94">
        <f t="shared" si="0"/>
        <v>2.9156461538438084E-3</v>
      </c>
      <c r="U41" s="94">
        <f>R41/'סכום נכסי הקרן'!$C$42</f>
        <v>3.9203182168536655E-4</v>
      </c>
    </row>
    <row r="42" spans="2:21" s="129" customFormat="1">
      <c r="B42" s="86" t="s">
        <v>405</v>
      </c>
      <c r="C42" s="83" t="s">
        <v>406</v>
      </c>
      <c r="D42" s="96" t="s">
        <v>130</v>
      </c>
      <c r="E42" s="96" t="s">
        <v>330</v>
      </c>
      <c r="F42" s="83" t="s">
        <v>361</v>
      </c>
      <c r="G42" s="96" t="s">
        <v>336</v>
      </c>
      <c r="H42" s="83" t="s">
        <v>386</v>
      </c>
      <c r="I42" s="83" t="s">
        <v>170</v>
      </c>
      <c r="J42" s="83"/>
      <c r="K42" s="93">
        <v>1.3199999999999998</v>
      </c>
      <c r="L42" s="96" t="s">
        <v>174</v>
      </c>
      <c r="M42" s="97">
        <v>3.1E-2</v>
      </c>
      <c r="N42" s="97">
        <v>-4.3E-3</v>
      </c>
      <c r="O42" s="93">
        <v>551794.80000000005</v>
      </c>
      <c r="P42" s="95">
        <v>113.33</v>
      </c>
      <c r="Q42" s="83"/>
      <c r="R42" s="93">
        <v>625.34908999999982</v>
      </c>
      <c r="S42" s="94">
        <v>1.0692615979546257E-3</v>
      </c>
      <c r="T42" s="94">
        <f t="shared" si="0"/>
        <v>5.2968473026736304E-3</v>
      </c>
      <c r="U42" s="94">
        <f>R42/'סכום נכסי הקרן'!$C$42</f>
        <v>7.1220326050840934E-4</v>
      </c>
    </row>
    <row r="43" spans="2:21" s="129" customFormat="1">
      <c r="B43" s="86" t="s">
        <v>407</v>
      </c>
      <c r="C43" s="83" t="s">
        <v>408</v>
      </c>
      <c r="D43" s="96" t="s">
        <v>130</v>
      </c>
      <c r="E43" s="96" t="s">
        <v>330</v>
      </c>
      <c r="F43" s="83" t="s">
        <v>361</v>
      </c>
      <c r="G43" s="96" t="s">
        <v>336</v>
      </c>
      <c r="H43" s="83" t="s">
        <v>386</v>
      </c>
      <c r="I43" s="83" t="s">
        <v>170</v>
      </c>
      <c r="J43" s="83"/>
      <c r="K43" s="93">
        <v>0.78000000000000025</v>
      </c>
      <c r="L43" s="96" t="s">
        <v>174</v>
      </c>
      <c r="M43" s="97">
        <v>2.7999999999999997E-2</v>
      </c>
      <c r="N43" s="97">
        <v>-5.0000000000000001E-3</v>
      </c>
      <c r="O43" s="93">
        <v>2655699.9999999995</v>
      </c>
      <c r="P43" s="95">
        <v>105.47</v>
      </c>
      <c r="Q43" s="83"/>
      <c r="R43" s="93">
        <v>2800.9669799999997</v>
      </c>
      <c r="S43" s="94">
        <v>2.7001635939007634E-3</v>
      </c>
      <c r="T43" s="94">
        <f t="shared" si="0"/>
        <v>2.3724819672946047E-2</v>
      </c>
      <c r="U43" s="94">
        <f>R43/'סכום נכסי הקרן'!$C$42</f>
        <v>3.1899907549755818E-3</v>
      </c>
    </row>
    <row r="44" spans="2:21" s="129" customFormat="1">
      <c r="B44" s="86" t="s">
        <v>409</v>
      </c>
      <c r="C44" s="83" t="s">
        <v>410</v>
      </c>
      <c r="D44" s="96" t="s">
        <v>130</v>
      </c>
      <c r="E44" s="96" t="s">
        <v>330</v>
      </c>
      <c r="F44" s="83" t="s">
        <v>361</v>
      </c>
      <c r="G44" s="96" t="s">
        <v>336</v>
      </c>
      <c r="H44" s="83" t="s">
        <v>386</v>
      </c>
      <c r="I44" s="83" t="s">
        <v>170</v>
      </c>
      <c r="J44" s="83"/>
      <c r="K44" s="93">
        <v>1.46</v>
      </c>
      <c r="L44" s="96" t="s">
        <v>174</v>
      </c>
      <c r="M44" s="97">
        <v>4.2000000000000003E-2</v>
      </c>
      <c r="N44" s="97">
        <v>-2.0999999999999999E-3</v>
      </c>
      <c r="O44" s="93">
        <v>374999.99999999994</v>
      </c>
      <c r="P44" s="95">
        <v>129.63999999999999</v>
      </c>
      <c r="Q44" s="83"/>
      <c r="R44" s="93">
        <v>486.14999999999992</v>
      </c>
      <c r="S44" s="94">
        <v>4.7923935130161398E-3</v>
      </c>
      <c r="T44" s="94">
        <f t="shared" si="0"/>
        <v>4.1177997335772659E-3</v>
      </c>
      <c r="U44" s="94">
        <f>R44/'סכום נכסי הקרן'!$C$42</f>
        <v>5.5367093457537968E-4</v>
      </c>
    </row>
    <row r="45" spans="2:21" s="129" customFormat="1">
      <c r="B45" s="86" t="s">
        <v>411</v>
      </c>
      <c r="C45" s="83" t="s">
        <v>412</v>
      </c>
      <c r="D45" s="96" t="s">
        <v>130</v>
      </c>
      <c r="E45" s="96" t="s">
        <v>330</v>
      </c>
      <c r="F45" s="83" t="s">
        <v>413</v>
      </c>
      <c r="G45" s="96" t="s">
        <v>376</v>
      </c>
      <c r="H45" s="83" t="s">
        <v>386</v>
      </c>
      <c r="I45" s="83" t="s">
        <v>170</v>
      </c>
      <c r="J45" s="83"/>
      <c r="K45" s="93">
        <v>4.5999999999999988</v>
      </c>
      <c r="L45" s="96" t="s">
        <v>174</v>
      </c>
      <c r="M45" s="97">
        <v>4.7500000000000001E-2</v>
      </c>
      <c r="N45" s="97">
        <v>8.8999999999999982E-3</v>
      </c>
      <c r="O45" s="93">
        <v>2324674.9999999995</v>
      </c>
      <c r="P45" s="95">
        <v>144.4</v>
      </c>
      <c r="Q45" s="83"/>
      <c r="R45" s="93">
        <v>3356.8307</v>
      </c>
      <c r="S45" s="94">
        <v>1.2317464102156517E-3</v>
      </c>
      <c r="T45" s="94">
        <f t="shared" si="0"/>
        <v>2.8433110278975604E-2</v>
      </c>
      <c r="U45" s="94">
        <f>R45/'סכום נכסי הקרן'!$C$42</f>
        <v>3.8230578851801427E-3</v>
      </c>
    </row>
    <row r="46" spans="2:21" s="129" customFormat="1">
      <c r="B46" s="86" t="s">
        <v>414</v>
      </c>
      <c r="C46" s="83" t="s">
        <v>415</v>
      </c>
      <c r="D46" s="96" t="s">
        <v>130</v>
      </c>
      <c r="E46" s="96" t="s">
        <v>330</v>
      </c>
      <c r="F46" s="83" t="s">
        <v>416</v>
      </c>
      <c r="G46" s="96" t="s">
        <v>336</v>
      </c>
      <c r="H46" s="83" t="s">
        <v>386</v>
      </c>
      <c r="I46" s="83" t="s">
        <v>170</v>
      </c>
      <c r="J46" s="83"/>
      <c r="K46" s="93">
        <v>2.14</v>
      </c>
      <c r="L46" s="96" t="s">
        <v>174</v>
      </c>
      <c r="M46" s="97">
        <v>3.85E-2</v>
      </c>
      <c r="N46" s="97">
        <v>-2.3E-3</v>
      </c>
      <c r="O46" s="93">
        <v>159065.99999999997</v>
      </c>
      <c r="P46" s="95">
        <v>119.12</v>
      </c>
      <c r="Q46" s="83"/>
      <c r="R46" s="93">
        <v>189.47942999999995</v>
      </c>
      <c r="S46" s="94">
        <v>3.7345310177891824E-4</v>
      </c>
      <c r="T46" s="94">
        <f t="shared" si="0"/>
        <v>1.6049333464411646E-3</v>
      </c>
      <c r="U46" s="94">
        <f>R46/'סכום נכסי הקרן'!$C$42</f>
        <v>2.1579605695960143E-4</v>
      </c>
    </row>
    <row r="47" spans="2:21" s="129" customFormat="1">
      <c r="B47" s="86" t="s">
        <v>417</v>
      </c>
      <c r="C47" s="83" t="s">
        <v>418</v>
      </c>
      <c r="D47" s="96" t="s">
        <v>130</v>
      </c>
      <c r="E47" s="96" t="s">
        <v>330</v>
      </c>
      <c r="F47" s="83" t="s">
        <v>419</v>
      </c>
      <c r="G47" s="96" t="s">
        <v>336</v>
      </c>
      <c r="H47" s="83" t="s">
        <v>386</v>
      </c>
      <c r="I47" s="83" t="s">
        <v>332</v>
      </c>
      <c r="J47" s="83"/>
      <c r="K47" s="93">
        <v>2.7800000000000002</v>
      </c>
      <c r="L47" s="96" t="s">
        <v>174</v>
      </c>
      <c r="M47" s="97">
        <v>3.5499999999999997E-2</v>
      </c>
      <c r="N47" s="97">
        <v>-1.2999999999999999E-3</v>
      </c>
      <c r="O47" s="93">
        <v>4419.9999999999991</v>
      </c>
      <c r="P47" s="95">
        <v>120.06</v>
      </c>
      <c r="Q47" s="83"/>
      <c r="R47" s="93">
        <v>5.306659999999999</v>
      </c>
      <c r="S47" s="94">
        <v>1.2402948506367206E-5</v>
      </c>
      <c r="T47" s="94">
        <f t="shared" si="0"/>
        <v>4.4948602559261822E-5</v>
      </c>
      <c r="U47" s="94">
        <f>R47/'סכום נכסי הקרן'!$C$42</f>
        <v>6.0436972162373432E-6</v>
      </c>
    </row>
    <row r="48" spans="2:21" s="129" customFormat="1">
      <c r="B48" s="86" t="s">
        <v>420</v>
      </c>
      <c r="C48" s="83" t="s">
        <v>421</v>
      </c>
      <c r="D48" s="96" t="s">
        <v>130</v>
      </c>
      <c r="E48" s="96" t="s">
        <v>330</v>
      </c>
      <c r="F48" s="83" t="s">
        <v>419</v>
      </c>
      <c r="G48" s="96" t="s">
        <v>336</v>
      </c>
      <c r="H48" s="83" t="s">
        <v>386</v>
      </c>
      <c r="I48" s="83" t="s">
        <v>332</v>
      </c>
      <c r="J48" s="83"/>
      <c r="K48" s="93">
        <v>5.61</v>
      </c>
      <c r="L48" s="96" t="s">
        <v>174</v>
      </c>
      <c r="M48" s="97">
        <v>1.4999999999999999E-2</v>
      </c>
      <c r="N48" s="97">
        <v>6.3E-3</v>
      </c>
      <c r="O48" s="93">
        <v>56478.349999999991</v>
      </c>
      <c r="P48" s="95">
        <v>106.12</v>
      </c>
      <c r="Q48" s="83"/>
      <c r="R48" s="93">
        <v>59.934829999999984</v>
      </c>
      <c r="S48" s="94">
        <v>1.0129131166810409E-4</v>
      </c>
      <c r="T48" s="94">
        <f t="shared" si="0"/>
        <v>5.0766147692275787E-4</v>
      </c>
      <c r="U48" s="94">
        <f>R48/'סכום נכסי הקרן'!$C$42</f>
        <v>6.8259124426034144E-5</v>
      </c>
    </row>
    <row r="49" spans="2:21" s="129" customFormat="1">
      <c r="B49" s="86" t="s">
        <v>422</v>
      </c>
      <c r="C49" s="83" t="s">
        <v>423</v>
      </c>
      <c r="D49" s="96" t="s">
        <v>130</v>
      </c>
      <c r="E49" s="96" t="s">
        <v>330</v>
      </c>
      <c r="F49" s="83" t="s">
        <v>424</v>
      </c>
      <c r="G49" s="96" t="s">
        <v>425</v>
      </c>
      <c r="H49" s="83" t="s">
        <v>386</v>
      </c>
      <c r="I49" s="83" t="s">
        <v>170</v>
      </c>
      <c r="J49" s="83"/>
      <c r="K49" s="93">
        <v>7.9099999999999984</v>
      </c>
      <c r="L49" s="96" t="s">
        <v>174</v>
      </c>
      <c r="M49" s="97">
        <v>3.85E-2</v>
      </c>
      <c r="N49" s="97">
        <v>1.52E-2</v>
      </c>
      <c r="O49" s="93">
        <v>612150.31999999983</v>
      </c>
      <c r="P49" s="95">
        <v>122.89</v>
      </c>
      <c r="Q49" s="83"/>
      <c r="R49" s="93">
        <v>752.27155000000005</v>
      </c>
      <c r="S49" s="94">
        <v>2.2493266482613548E-4</v>
      </c>
      <c r="T49" s="94">
        <f t="shared" si="0"/>
        <v>6.3719090572205237E-3</v>
      </c>
      <c r="U49" s="94">
        <f>R49/'סכום נכסי הקרן'!$C$42</f>
        <v>8.5675386638479813E-4</v>
      </c>
    </row>
    <row r="50" spans="2:21" s="129" customFormat="1">
      <c r="B50" s="86" t="s">
        <v>426</v>
      </c>
      <c r="C50" s="83" t="s">
        <v>427</v>
      </c>
      <c r="D50" s="96" t="s">
        <v>130</v>
      </c>
      <c r="E50" s="96" t="s">
        <v>330</v>
      </c>
      <c r="F50" s="83" t="s">
        <v>424</v>
      </c>
      <c r="G50" s="96" t="s">
        <v>425</v>
      </c>
      <c r="H50" s="83" t="s">
        <v>386</v>
      </c>
      <c r="I50" s="83" t="s">
        <v>170</v>
      </c>
      <c r="J50" s="83"/>
      <c r="K50" s="93">
        <v>6.11</v>
      </c>
      <c r="L50" s="96" t="s">
        <v>174</v>
      </c>
      <c r="M50" s="97">
        <v>4.4999999999999998E-2</v>
      </c>
      <c r="N50" s="97">
        <v>1.1899999999999999E-2</v>
      </c>
      <c r="O50" s="93">
        <v>5962188.9999999991</v>
      </c>
      <c r="P50" s="95">
        <v>124.25</v>
      </c>
      <c r="Q50" s="83"/>
      <c r="R50" s="93">
        <v>7408.0200399999994</v>
      </c>
      <c r="S50" s="94">
        <v>2.0269323239562069E-3</v>
      </c>
      <c r="T50" s="94">
        <f t="shared" si="0"/>
        <v>6.2747594254956393E-2</v>
      </c>
      <c r="U50" s="94">
        <f>R50/'סכום נכסי הקרן'!$C$42</f>
        <v>8.4369132549623419E-3</v>
      </c>
    </row>
    <row r="51" spans="2:21" s="129" customFormat="1">
      <c r="B51" s="86" t="s">
        <v>428</v>
      </c>
      <c r="C51" s="83" t="s">
        <v>429</v>
      </c>
      <c r="D51" s="96" t="s">
        <v>130</v>
      </c>
      <c r="E51" s="96" t="s">
        <v>330</v>
      </c>
      <c r="F51" s="83" t="s">
        <v>335</v>
      </c>
      <c r="G51" s="96" t="s">
        <v>336</v>
      </c>
      <c r="H51" s="83" t="s">
        <v>386</v>
      </c>
      <c r="I51" s="83" t="s">
        <v>332</v>
      </c>
      <c r="J51" s="83"/>
      <c r="K51" s="93">
        <v>4.6499999999999995</v>
      </c>
      <c r="L51" s="96" t="s">
        <v>174</v>
      </c>
      <c r="M51" s="97">
        <v>1.6399999999999998E-2</v>
      </c>
      <c r="N51" s="97">
        <v>1.41E-2</v>
      </c>
      <c r="O51" s="93">
        <f>850000/50000</f>
        <v>17</v>
      </c>
      <c r="P51" s="95">
        <v>5085000</v>
      </c>
      <c r="Q51" s="83"/>
      <c r="R51" s="93">
        <v>864.45001999999988</v>
      </c>
      <c r="S51" s="94">
        <f>6924.07950472466%/50000</f>
        <v>1.3848159009449321E-3</v>
      </c>
      <c r="T51" s="94">
        <f t="shared" si="0"/>
        <v>7.3220859036241129E-3</v>
      </c>
      <c r="U51" s="94">
        <f>R51/'סכום נכסי הקרן'!$C$42</f>
        <v>9.8451270280182183E-4</v>
      </c>
    </row>
    <row r="52" spans="2:21" s="129" customFormat="1">
      <c r="B52" s="86" t="s">
        <v>430</v>
      </c>
      <c r="C52" s="83" t="s">
        <v>431</v>
      </c>
      <c r="D52" s="96" t="s">
        <v>130</v>
      </c>
      <c r="E52" s="96" t="s">
        <v>330</v>
      </c>
      <c r="F52" s="83" t="s">
        <v>335</v>
      </c>
      <c r="G52" s="96" t="s">
        <v>336</v>
      </c>
      <c r="H52" s="83" t="s">
        <v>386</v>
      </c>
      <c r="I52" s="83" t="s">
        <v>332</v>
      </c>
      <c r="J52" s="83"/>
      <c r="K52" s="93">
        <v>8.6</v>
      </c>
      <c r="L52" s="96" t="s">
        <v>174</v>
      </c>
      <c r="M52" s="97">
        <v>2.7799999999999998E-2</v>
      </c>
      <c r="N52" s="97">
        <v>2.7000000000000003E-2</v>
      </c>
      <c r="O52" s="93">
        <f>300000/50000</f>
        <v>6</v>
      </c>
      <c r="P52" s="95">
        <v>5086469</v>
      </c>
      <c r="Q52" s="83"/>
      <c r="R52" s="93">
        <v>305.18812999999994</v>
      </c>
      <c r="S52" s="94">
        <f>7173.60114777618%/50000</f>
        <v>1.4347202295552362E-3</v>
      </c>
      <c r="T52" s="94">
        <f t="shared" si="0"/>
        <v>2.5850120341560094E-3</v>
      </c>
      <c r="U52" s="94">
        <f>R52/'סכום נכסי הקרן'!$C$42</f>
        <v>3.4757543383402755E-4</v>
      </c>
    </row>
    <row r="53" spans="2:21" s="129" customFormat="1">
      <c r="B53" s="86" t="s">
        <v>432</v>
      </c>
      <c r="C53" s="83" t="s">
        <v>433</v>
      </c>
      <c r="D53" s="96" t="s">
        <v>130</v>
      </c>
      <c r="E53" s="96" t="s">
        <v>330</v>
      </c>
      <c r="F53" s="83" t="s">
        <v>335</v>
      </c>
      <c r="G53" s="96" t="s">
        <v>336</v>
      </c>
      <c r="H53" s="83" t="s">
        <v>386</v>
      </c>
      <c r="I53" s="83" t="s">
        <v>170</v>
      </c>
      <c r="J53" s="83"/>
      <c r="K53" s="93">
        <v>1.7900000000000003</v>
      </c>
      <c r="L53" s="96" t="s">
        <v>174</v>
      </c>
      <c r="M53" s="97">
        <v>0.05</v>
      </c>
      <c r="N53" s="97">
        <v>-2.5000000000000001E-3</v>
      </c>
      <c r="O53" s="93">
        <v>664999.99999999988</v>
      </c>
      <c r="P53" s="95">
        <v>122.01</v>
      </c>
      <c r="Q53" s="83"/>
      <c r="R53" s="93">
        <v>811.36650999999995</v>
      </c>
      <c r="S53" s="94">
        <v>6.650006650006649E-4</v>
      </c>
      <c r="T53" s="94">
        <f t="shared" si="0"/>
        <v>6.8724566465319685E-3</v>
      </c>
      <c r="U53" s="94">
        <f>R53/'סכום נכסי הקרן'!$C$42</f>
        <v>9.2405647202481586E-4</v>
      </c>
    </row>
    <row r="54" spans="2:21" s="129" customFormat="1">
      <c r="B54" s="86" t="s">
        <v>434</v>
      </c>
      <c r="C54" s="83" t="s">
        <v>435</v>
      </c>
      <c r="D54" s="96" t="s">
        <v>130</v>
      </c>
      <c r="E54" s="96" t="s">
        <v>330</v>
      </c>
      <c r="F54" s="83" t="s">
        <v>436</v>
      </c>
      <c r="G54" s="96" t="s">
        <v>376</v>
      </c>
      <c r="H54" s="83" t="s">
        <v>386</v>
      </c>
      <c r="I54" s="83" t="s">
        <v>332</v>
      </c>
      <c r="J54" s="83"/>
      <c r="K54" s="93">
        <v>7.17</v>
      </c>
      <c r="L54" s="96" t="s">
        <v>174</v>
      </c>
      <c r="M54" s="97">
        <v>2.35E-2</v>
      </c>
      <c r="N54" s="97">
        <v>1.8000000000000002E-2</v>
      </c>
      <c r="O54" s="93">
        <f>695190-7166.91</f>
        <v>688023.09</v>
      </c>
      <c r="P54" s="95">
        <v>105.47</v>
      </c>
      <c r="Q54" s="141">
        <v>15.550090000000001</v>
      </c>
      <c r="R54" s="93">
        <v>741.49972999999989</v>
      </c>
      <c r="S54" s="94">
        <v>8.5807124419683622E-4</v>
      </c>
      <c r="T54" s="94">
        <f t="shared" si="0"/>
        <v>6.28066932148846E-3</v>
      </c>
      <c r="U54" s="94">
        <f>R54/'סכום נכסי הקרן'!$C$42</f>
        <v>8.4448595803042633E-4</v>
      </c>
    </row>
    <row r="55" spans="2:21" s="129" customFormat="1">
      <c r="B55" s="86" t="s">
        <v>437</v>
      </c>
      <c r="C55" s="83" t="s">
        <v>438</v>
      </c>
      <c r="D55" s="96" t="s">
        <v>130</v>
      </c>
      <c r="E55" s="96" t="s">
        <v>330</v>
      </c>
      <c r="F55" s="83" t="s">
        <v>436</v>
      </c>
      <c r="G55" s="96" t="s">
        <v>376</v>
      </c>
      <c r="H55" s="83" t="s">
        <v>386</v>
      </c>
      <c r="I55" s="83" t="s">
        <v>332</v>
      </c>
      <c r="J55" s="83"/>
      <c r="K55" s="93">
        <v>6.44</v>
      </c>
      <c r="L55" s="96" t="s">
        <v>174</v>
      </c>
      <c r="M55" s="97">
        <v>2.1499999999999998E-2</v>
      </c>
      <c r="N55" s="97">
        <v>1.66E-2</v>
      </c>
      <c r="O55" s="93">
        <v>1042988.6499999999</v>
      </c>
      <c r="P55" s="95">
        <v>106.26</v>
      </c>
      <c r="Q55" s="83"/>
      <c r="R55" s="93">
        <v>1108.2797499999997</v>
      </c>
      <c r="S55" s="94">
        <v>1.3025576247054982E-3</v>
      </c>
      <c r="T55" s="94">
        <f t="shared" si="0"/>
        <v>9.3873785030938565E-3</v>
      </c>
      <c r="U55" s="94">
        <f>R55/'סכום נכסי הקרן'!$C$42</f>
        <v>1.2622077238577973E-3</v>
      </c>
    </row>
    <row r="56" spans="2:21" s="129" customFormat="1">
      <c r="B56" s="86" t="s">
        <v>439</v>
      </c>
      <c r="C56" s="83" t="s">
        <v>440</v>
      </c>
      <c r="D56" s="96" t="s">
        <v>130</v>
      </c>
      <c r="E56" s="96" t="s">
        <v>330</v>
      </c>
      <c r="F56" s="83" t="s">
        <v>354</v>
      </c>
      <c r="G56" s="96" t="s">
        <v>336</v>
      </c>
      <c r="H56" s="83" t="s">
        <v>386</v>
      </c>
      <c r="I56" s="83" t="s">
        <v>332</v>
      </c>
      <c r="J56" s="83"/>
      <c r="K56" s="93">
        <v>1.6799999999999995</v>
      </c>
      <c r="L56" s="96" t="s">
        <v>174</v>
      </c>
      <c r="M56" s="97">
        <v>6.5000000000000002E-2</v>
      </c>
      <c r="N56" s="97">
        <v>-2.6999999999999993E-3</v>
      </c>
      <c r="O56" s="93">
        <v>546432.99999999988</v>
      </c>
      <c r="P56" s="95">
        <v>124.62</v>
      </c>
      <c r="Q56" s="93">
        <v>9.8908199999999997</v>
      </c>
      <c r="R56" s="93">
        <v>690.85568000000001</v>
      </c>
      <c r="S56" s="94">
        <v>3.4694158730158722E-4</v>
      </c>
      <c r="T56" s="94">
        <f t="shared" si="0"/>
        <v>5.851702838721262E-3</v>
      </c>
      <c r="U56" s="94">
        <f>R56/'סכום נכסי הקרן'!$C$42</f>
        <v>7.8680800165033336E-4</v>
      </c>
    </row>
    <row r="57" spans="2:21" s="129" customFormat="1">
      <c r="B57" s="86" t="s">
        <v>441</v>
      </c>
      <c r="C57" s="83" t="s">
        <v>442</v>
      </c>
      <c r="D57" s="96" t="s">
        <v>130</v>
      </c>
      <c r="E57" s="96" t="s">
        <v>330</v>
      </c>
      <c r="F57" s="83" t="s">
        <v>443</v>
      </c>
      <c r="G57" s="96" t="s">
        <v>376</v>
      </c>
      <c r="H57" s="83" t="s">
        <v>386</v>
      </c>
      <c r="I57" s="83" t="s">
        <v>332</v>
      </c>
      <c r="J57" s="83"/>
      <c r="K57" s="93">
        <v>8.16</v>
      </c>
      <c r="L57" s="96" t="s">
        <v>174</v>
      </c>
      <c r="M57" s="97">
        <v>3.5000000000000003E-2</v>
      </c>
      <c r="N57" s="97">
        <v>2.07E-2</v>
      </c>
      <c r="O57" s="93">
        <v>444498.69999999995</v>
      </c>
      <c r="P57" s="95">
        <v>114.24</v>
      </c>
      <c r="Q57" s="83"/>
      <c r="R57" s="93">
        <v>507.79532999999992</v>
      </c>
      <c r="S57" s="94">
        <v>1.6410807462084276E-3</v>
      </c>
      <c r="T57" s="94">
        <f t="shared" si="0"/>
        <v>4.3011405421902295E-3</v>
      </c>
      <c r="U57" s="94">
        <f>R57/'סכום נכסי הקרן'!$C$42</f>
        <v>5.7832256491641132E-4</v>
      </c>
    </row>
    <row r="58" spans="2:21" s="129" customFormat="1">
      <c r="B58" s="86" t="s">
        <v>444</v>
      </c>
      <c r="C58" s="83" t="s">
        <v>445</v>
      </c>
      <c r="D58" s="96" t="s">
        <v>130</v>
      </c>
      <c r="E58" s="96" t="s">
        <v>330</v>
      </c>
      <c r="F58" s="83" t="s">
        <v>443</v>
      </c>
      <c r="G58" s="96" t="s">
        <v>376</v>
      </c>
      <c r="H58" s="83" t="s">
        <v>386</v>
      </c>
      <c r="I58" s="83" t="s">
        <v>332</v>
      </c>
      <c r="J58" s="83"/>
      <c r="K58" s="93">
        <v>4.1100000000000003</v>
      </c>
      <c r="L58" s="96" t="s">
        <v>174</v>
      </c>
      <c r="M58" s="97">
        <v>0.04</v>
      </c>
      <c r="N58" s="97">
        <v>4.3999999999999994E-3</v>
      </c>
      <c r="O58" s="93">
        <v>434274.90999999992</v>
      </c>
      <c r="P58" s="95">
        <v>115.51</v>
      </c>
      <c r="Q58" s="83"/>
      <c r="R58" s="93">
        <v>501.6309599999999</v>
      </c>
      <c r="S58" s="94">
        <v>6.3505591378388746E-4</v>
      </c>
      <c r="T58" s="94">
        <f t="shared" si="0"/>
        <v>4.2489269432111655E-3</v>
      </c>
      <c r="U58" s="94">
        <f>R58/'סכום נכסי הקרן'!$C$42</f>
        <v>5.7130203113266468E-4</v>
      </c>
    </row>
    <row r="59" spans="2:21" s="129" customFormat="1">
      <c r="B59" s="86" t="s">
        <v>446</v>
      </c>
      <c r="C59" s="83" t="s">
        <v>447</v>
      </c>
      <c r="D59" s="96" t="s">
        <v>130</v>
      </c>
      <c r="E59" s="96" t="s">
        <v>330</v>
      </c>
      <c r="F59" s="83" t="s">
        <v>443</v>
      </c>
      <c r="G59" s="96" t="s">
        <v>376</v>
      </c>
      <c r="H59" s="83" t="s">
        <v>386</v>
      </c>
      <c r="I59" s="83" t="s">
        <v>332</v>
      </c>
      <c r="J59" s="83"/>
      <c r="K59" s="93">
        <v>6.8100000000000005</v>
      </c>
      <c r="L59" s="96" t="s">
        <v>174</v>
      </c>
      <c r="M59" s="97">
        <v>0.04</v>
      </c>
      <c r="N59" s="97">
        <v>1.4800000000000001E-2</v>
      </c>
      <c r="O59" s="93">
        <v>874156.59999999986</v>
      </c>
      <c r="P59" s="95">
        <v>119.27</v>
      </c>
      <c r="Q59" s="83"/>
      <c r="R59" s="93">
        <v>1042.6065599999997</v>
      </c>
      <c r="S59" s="94">
        <v>1.2069135562254648E-3</v>
      </c>
      <c r="T59" s="94">
        <f t="shared" si="0"/>
        <v>8.831111827612691E-3</v>
      </c>
      <c r="U59" s="94">
        <f>R59/'סכום נכסי הקרן'!$C$42</f>
        <v>1.1874132437922898E-3</v>
      </c>
    </row>
    <row r="60" spans="2:21" s="129" customFormat="1">
      <c r="B60" s="86" t="s">
        <v>448</v>
      </c>
      <c r="C60" s="83" t="s">
        <v>449</v>
      </c>
      <c r="D60" s="96" t="s">
        <v>130</v>
      </c>
      <c r="E60" s="96" t="s">
        <v>330</v>
      </c>
      <c r="F60" s="83" t="s">
        <v>450</v>
      </c>
      <c r="G60" s="96" t="s">
        <v>451</v>
      </c>
      <c r="H60" s="83" t="s">
        <v>452</v>
      </c>
      <c r="I60" s="83" t="s">
        <v>332</v>
      </c>
      <c r="J60" s="83"/>
      <c r="K60" s="93">
        <v>8.1900000000000013</v>
      </c>
      <c r="L60" s="96" t="s">
        <v>174</v>
      </c>
      <c r="M60" s="97">
        <v>5.1500000000000004E-2</v>
      </c>
      <c r="N60" s="97">
        <v>2.5100000000000001E-2</v>
      </c>
      <c r="O60" s="93">
        <v>1965782.9999999998</v>
      </c>
      <c r="P60" s="95">
        <v>150.72999999999999</v>
      </c>
      <c r="Q60" s="83"/>
      <c r="R60" s="93">
        <v>2963.0246099999995</v>
      </c>
      <c r="S60" s="94">
        <v>5.5358232080792509E-4</v>
      </c>
      <c r="T60" s="94">
        <f t="shared" si="0"/>
        <v>2.5097484211952861E-2</v>
      </c>
      <c r="U60" s="94">
        <f>R60/'סכום נכסי הקרן'!$C$42</f>
        <v>3.374556422891186E-3</v>
      </c>
    </row>
    <row r="61" spans="2:21" s="129" customFormat="1">
      <c r="B61" s="86" t="s">
        <v>453</v>
      </c>
      <c r="C61" s="83" t="s">
        <v>454</v>
      </c>
      <c r="D61" s="96" t="s">
        <v>130</v>
      </c>
      <c r="E61" s="96" t="s">
        <v>330</v>
      </c>
      <c r="F61" s="83" t="s">
        <v>404</v>
      </c>
      <c r="G61" s="96" t="s">
        <v>376</v>
      </c>
      <c r="H61" s="83" t="s">
        <v>452</v>
      </c>
      <c r="I61" s="83" t="s">
        <v>170</v>
      </c>
      <c r="J61" s="83"/>
      <c r="K61" s="93">
        <v>2.99</v>
      </c>
      <c r="L61" s="96" t="s">
        <v>174</v>
      </c>
      <c r="M61" s="97">
        <v>2.8500000000000001E-2</v>
      </c>
      <c r="N61" s="97">
        <v>5.1999999999999998E-3</v>
      </c>
      <c r="O61" s="93">
        <v>515624.99999999994</v>
      </c>
      <c r="P61" s="95">
        <v>108.92</v>
      </c>
      <c r="Q61" s="83"/>
      <c r="R61" s="93">
        <v>561.61874999999986</v>
      </c>
      <c r="S61" s="94">
        <v>1.1241476483612783E-3</v>
      </c>
      <c r="T61" s="94">
        <f t="shared" si="0"/>
        <v>4.757037003233564E-3</v>
      </c>
      <c r="U61" s="94">
        <f>R61/'סכום נכסי הקרן'!$C$42</f>
        <v>6.3962147112528336E-4</v>
      </c>
    </row>
    <row r="62" spans="2:21" s="129" customFormat="1">
      <c r="B62" s="86" t="s">
        <v>455</v>
      </c>
      <c r="C62" s="83" t="s">
        <v>456</v>
      </c>
      <c r="D62" s="96" t="s">
        <v>130</v>
      </c>
      <c r="E62" s="96" t="s">
        <v>330</v>
      </c>
      <c r="F62" s="83" t="s">
        <v>404</v>
      </c>
      <c r="G62" s="96" t="s">
        <v>376</v>
      </c>
      <c r="H62" s="83" t="s">
        <v>452</v>
      </c>
      <c r="I62" s="83" t="s">
        <v>170</v>
      </c>
      <c r="J62" s="83"/>
      <c r="K62" s="93">
        <v>0.5</v>
      </c>
      <c r="L62" s="96" t="s">
        <v>174</v>
      </c>
      <c r="M62" s="97">
        <v>4.8499999999999995E-2</v>
      </c>
      <c r="N62" s="97">
        <v>1.2199999999999999E-2</v>
      </c>
      <c r="O62" s="93">
        <v>3247.9999999999995</v>
      </c>
      <c r="P62" s="95">
        <v>123.77</v>
      </c>
      <c r="Q62" s="83"/>
      <c r="R62" s="93">
        <v>4.0200499999999995</v>
      </c>
      <c r="S62" s="94">
        <v>2.5935729871963172E-5</v>
      </c>
      <c r="T62" s="94">
        <f t="shared" si="0"/>
        <v>3.4050726769448294E-5</v>
      </c>
      <c r="U62" s="94">
        <f>R62/'סכום נכסי הקרן'!$C$42</f>
        <v>4.5783911149640139E-6</v>
      </c>
    </row>
    <row r="63" spans="2:21" s="129" customFormat="1">
      <c r="B63" s="86" t="s">
        <v>457</v>
      </c>
      <c r="C63" s="83" t="s">
        <v>458</v>
      </c>
      <c r="D63" s="96" t="s">
        <v>130</v>
      </c>
      <c r="E63" s="96" t="s">
        <v>330</v>
      </c>
      <c r="F63" s="83" t="s">
        <v>404</v>
      </c>
      <c r="G63" s="96" t="s">
        <v>376</v>
      </c>
      <c r="H63" s="83" t="s">
        <v>452</v>
      </c>
      <c r="I63" s="83" t="s">
        <v>170</v>
      </c>
      <c r="J63" s="83"/>
      <c r="K63" s="93">
        <v>4.8400000000000007</v>
      </c>
      <c r="L63" s="96" t="s">
        <v>174</v>
      </c>
      <c r="M63" s="97">
        <v>2.5000000000000001E-2</v>
      </c>
      <c r="N63" s="97">
        <v>1.1899999999999999E-2</v>
      </c>
      <c r="O63" s="93">
        <v>218788.21999999997</v>
      </c>
      <c r="P63" s="95">
        <v>107.88</v>
      </c>
      <c r="Q63" s="83"/>
      <c r="R63" s="93">
        <v>236.02871999999996</v>
      </c>
      <c r="S63" s="94">
        <v>4.6744860571855406E-4</v>
      </c>
      <c r="T63" s="94">
        <f t="shared" si="0"/>
        <v>1.9992162919522435E-3</v>
      </c>
      <c r="U63" s="94">
        <f>R63/'סכום נכסי הקרן'!$C$42</f>
        <v>2.6881053582028308E-4</v>
      </c>
    </row>
    <row r="64" spans="2:21" s="129" customFormat="1">
      <c r="B64" s="86" t="s">
        <v>459</v>
      </c>
      <c r="C64" s="83" t="s">
        <v>460</v>
      </c>
      <c r="D64" s="96" t="s">
        <v>130</v>
      </c>
      <c r="E64" s="96" t="s">
        <v>330</v>
      </c>
      <c r="F64" s="83" t="s">
        <v>404</v>
      </c>
      <c r="G64" s="96" t="s">
        <v>376</v>
      </c>
      <c r="H64" s="83" t="s">
        <v>452</v>
      </c>
      <c r="I64" s="83" t="s">
        <v>170</v>
      </c>
      <c r="J64" s="83"/>
      <c r="K64" s="93">
        <v>5.7100000000000009</v>
      </c>
      <c r="L64" s="96" t="s">
        <v>174</v>
      </c>
      <c r="M64" s="97">
        <v>1.34E-2</v>
      </c>
      <c r="N64" s="97">
        <v>1.2400000000000001E-2</v>
      </c>
      <c r="O64" s="93">
        <v>558189.89999999991</v>
      </c>
      <c r="P64" s="95">
        <v>102.39</v>
      </c>
      <c r="Q64" s="83"/>
      <c r="R64" s="93">
        <v>571.53060999999991</v>
      </c>
      <c r="S64" s="94">
        <v>1.6303965510442815E-3</v>
      </c>
      <c r="T64" s="94">
        <f t="shared" si="0"/>
        <v>4.8409926845402705E-3</v>
      </c>
      <c r="U64" s="94">
        <f>R64/'סכום נכסי הקרן'!$C$42</f>
        <v>6.5090998041167716E-4</v>
      </c>
    </row>
    <row r="65" spans="2:21" s="129" customFormat="1">
      <c r="B65" s="86" t="s">
        <v>461</v>
      </c>
      <c r="C65" s="83" t="s">
        <v>462</v>
      </c>
      <c r="D65" s="96" t="s">
        <v>130</v>
      </c>
      <c r="E65" s="96" t="s">
        <v>330</v>
      </c>
      <c r="F65" s="83" t="s">
        <v>404</v>
      </c>
      <c r="G65" s="96" t="s">
        <v>376</v>
      </c>
      <c r="H65" s="83" t="s">
        <v>452</v>
      </c>
      <c r="I65" s="83" t="s">
        <v>170</v>
      </c>
      <c r="J65" s="83"/>
      <c r="K65" s="93">
        <v>5.6899999999999995</v>
      </c>
      <c r="L65" s="96" t="s">
        <v>174</v>
      </c>
      <c r="M65" s="97">
        <v>1.95E-2</v>
      </c>
      <c r="N65" s="97">
        <v>1.5799999999999998E-2</v>
      </c>
      <c r="O65" s="93">
        <v>135969.99999999997</v>
      </c>
      <c r="P65" s="95">
        <v>103.8</v>
      </c>
      <c r="Q65" s="83"/>
      <c r="R65" s="93">
        <v>141.13686999999999</v>
      </c>
      <c r="S65" s="94">
        <v>1.9114440631646718E-4</v>
      </c>
      <c r="T65" s="94">
        <f t="shared" si="0"/>
        <v>1.1954610010982811E-3</v>
      </c>
      <c r="U65" s="94">
        <f>R65/'סכום נכסי הקרן'!$C$42</f>
        <v>1.6073924244768874E-4</v>
      </c>
    </row>
    <row r="66" spans="2:21" s="129" customFormat="1">
      <c r="B66" s="86" t="s">
        <v>463</v>
      </c>
      <c r="C66" s="83" t="s">
        <v>464</v>
      </c>
      <c r="D66" s="96" t="s">
        <v>130</v>
      </c>
      <c r="E66" s="96" t="s">
        <v>330</v>
      </c>
      <c r="F66" s="83" t="s">
        <v>465</v>
      </c>
      <c r="G66" s="96" t="s">
        <v>376</v>
      </c>
      <c r="H66" s="83" t="s">
        <v>452</v>
      </c>
      <c r="I66" s="83" t="s">
        <v>170</v>
      </c>
      <c r="J66" s="83"/>
      <c r="K66" s="93">
        <v>6.4099999999999993</v>
      </c>
      <c r="L66" s="96" t="s">
        <v>174</v>
      </c>
      <c r="M66" s="97">
        <v>0.04</v>
      </c>
      <c r="N66" s="97">
        <v>2.3099999999999996E-2</v>
      </c>
      <c r="O66" s="93">
        <v>225312.99999999997</v>
      </c>
      <c r="P66" s="95">
        <v>112.32</v>
      </c>
      <c r="Q66" s="83"/>
      <c r="R66" s="93">
        <v>253.07155999999998</v>
      </c>
      <c r="S66" s="94">
        <v>7.617584820615044E-5</v>
      </c>
      <c r="T66" s="94">
        <f t="shared" si="0"/>
        <v>2.1435729761266754E-3</v>
      </c>
      <c r="U66" s="94">
        <f>R66/'סכום נכסי הקרן'!$C$42</f>
        <v>2.8822044048061151E-4</v>
      </c>
    </row>
    <row r="67" spans="2:21" s="129" customFormat="1">
      <c r="B67" s="86" t="s">
        <v>466</v>
      </c>
      <c r="C67" s="83" t="s">
        <v>467</v>
      </c>
      <c r="D67" s="96" t="s">
        <v>130</v>
      </c>
      <c r="E67" s="96" t="s">
        <v>330</v>
      </c>
      <c r="F67" s="83" t="s">
        <v>465</v>
      </c>
      <c r="G67" s="96" t="s">
        <v>376</v>
      </c>
      <c r="H67" s="83" t="s">
        <v>452</v>
      </c>
      <c r="I67" s="83" t="s">
        <v>170</v>
      </c>
      <c r="J67" s="83"/>
      <c r="K67" s="93">
        <v>6.7</v>
      </c>
      <c r="L67" s="96" t="s">
        <v>174</v>
      </c>
      <c r="M67" s="97">
        <v>2.7799999999999998E-2</v>
      </c>
      <c r="N67" s="97">
        <v>2.53E-2</v>
      </c>
      <c r="O67" s="93">
        <v>487650.99999999994</v>
      </c>
      <c r="P67" s="95">
        <v>104.02</v>
      </c>
      <c r="Q67" s="83"/>
      <c r="R67" s="93">
        <v>507.25459999999993</v>
      </c>
      <c r="S67" s="94">
        <v>3.8688397392059074E-4</v>
      </c>
      <c r="T67" s="94">
        <f t="shared" si="0"/>
        <v>4.2965604375930118E-3</v>
      </c>
      <c r="U67" s="94">
        <f>R67/'סכום נכסי הקרן'!$C$42</f>
        <v>5.7770673341491397E-4</v>
      </c>
    </row>
    <row r="68" spans="2:21" s="129" customFormat="1">
      <c r="B68" s="86" t="s">
        <v>468</v>
      </c>
      <c r="C68" s="83" t="s">
        <v>469</v>
      </c>
      <c r="D68" s="96" t="s">
        <v>130</v>
      </c>
      <c r="E68" s="96" t="s">
        <v>330</v>
      </c>
      <c r="F68" s="83" t="s">
        <v>465</v>
      </c>
      <c r="G68" s="96" t="s">
        <v>376</v>
      </c>
      <c r="H68" s="83" t="s">
        <v>452</v>
      </c>
      <c r="I68" s="83" t="s">
        <v>170</v>
      </c>
      <c r="J68" s="83"/>
      <c r="K68" s="93">
        <v>1.57</v>
      </c>
      <c r="L68" s="96" t="s">
        <v>174</v>
      </c>
      <c r="M68" s="97">
        <v>5.0999999999999997E-2</v>
      </c>
      <c r="N68" s="97">
        <v>2.4000000000000002E-3</v>
      </c>
      <c r="O68" s="93">
        <v>38074.999999999993</v>
      </c>
      <c r="P68" s="95">
        <v>131.21</v>
      </c>
      <c r="Q68" s="83"/>
      <c r="R68" s="93">
        <v>49.958209999999994</v>
      </c>
      <c r="S68" s="94">
        <v>2.2403746737290725E-5</v>
      </c>
      <c r="T68" s="94">
        <f t="shared" si="0"/>
        <v>4.2315726386505628E-4</v>
      </c>
      <c r="U68" s="94">
        <f>R68/'סכום נכסי הקרן'!$C$42</f>
        <v>5.6896860681709515E-5</v>
      </c>
    </row>
    <row r="69" spans="2:21" s="129" customFormat="1">
      <c r="B69" s="86" t="s">
        <v>470</v>
      </c>
      <c r="C69" s="83" t="s">
        <v>471</v>
      </c>
      <c r="D69" s="96" t="s">
        <v>130</v>
      </c>
      <c r="E69" s="96" t="s">
        <v>330</v>
      </c>
      <c r="F69" s="83" t="s">
        <v>472</v>
      </c>
      <c r="G69" s="96" t="s">
        <v>473</v>
      </c>
      <c r="H69" s="83" t="s">
        <v>452</v>
      </c>
      <c r="I69" s="83" t="s">
        <v>332</v>
      </c>
      <c r="J69" s="83"/>
      <c r="K69" s="93">
        <v>4.3100000000000005</v>
      </c>
      <c r="L69" s="96" t="s">
        <v>174</v>
      </c>
      <c r="M69" s="97">
        <v>3.85E-2</v>
      </c>
      <c r="N69" s="97">
        <v>4.000000000000001E-3</v>
      </c>
      <c r="O69" s="93">
        <v>11884.999999999998</v>
      </c>
      <c r="P69" s="95">
        <v>121.27</v>
      </c>
      <c r="Q69" s="83"/>
      <c r="R69" s="93">
        <v>14.412939999999997</v>
      </c>
      <c r="S69" s="94">
        <v>4.961450551975462E-5</v>
      </c>
      <c r="T69" s="94">
        <f t="shared" si="0"/>
        <v>1.2208084025931322E-4</v>
      </c>
      <c r="U69" s="94">
        <f>R69/'סכום נכסי הקרן'!$C$42</f>
        <v>1.6414740223755781E-5</v>
      </c>
    </row>
    <row r="70" spans="2:21" s="129" customFormat="1">
      <c r="B70" s="86" t="s">
        <v>474</v>
      </c>
      <c r="C70" s="83" t="s">
        <v>475</v>
      </c>
      <c r="D70" s="96" t="s">
        <v>130</v>
      </c>
      <c r="E70" s="96" t="s">
        <v>330</v>
      </c>
      <c r="F70" s="83" t="s">
        <v>472</v>
      </c>
      <c r="G70" s="96" t="s">
        <v>473</v>
      </c>
      <c r="H70" s="83" t="s">
        <v>452</v>
      </c>
      <c r="I70" s="83" t="s">
        <v>332</v>
      </c>
      <c r="J70" s="83"/>
      <c r="K70" s="93">
        <v>2.54</v>
      </c>
      <c r="L70" s="96" t="s">
        <v>174</v>
      </c>
      <c r="M70" s="97">
        <v>3.9E-2</v>
      </c>
      <c r="N70" s="97">
        <v>1E-3</v>
      </c>
      <c r="O70" s="93">
        <v>11180.999999999998</v>
      </c>
      <c r="P70" s="95">
        <v>120.92</v>
      </c>
      <c r="Q70" s="83"/>
      <c r="R70" s="93">
        <v>13.520059999999997</v>
      </c>
      <c r="S70" s="94">
        <v>2.8020274037828995E-5</v>
      </c>
      <c r="T70" s="94">
        <f t="shared" si="0"/>
        <v>1.1451794603712569E-4</v>
      </c>
      <c r="U70" s="94">
        <f>R70/'סכום נכסי הקרן'!$C$42</f>
        <v>1.5397848926700006E-5</v>
      </c>
    </row>
    <row r="71" spans="2:21" s="129" customFormat="1">
      <c r="B71" s="86" t="s">
        <v>476</v>
      </c>
      <c r="C71" s="83" t="s">
        <v>477</v>
      </c>
      <c r="D71" s="96" t="s">
        <v>130</v>
      </c>
      <c r="E71" s="96" t="s">
        <v>330</v>
      </c>
      <c r="F71" s="83" t="s">
        <v>472</v>
      </c>
      <c r="G71" s="96" t="s">
        <v>473</v>
      </c>
      <c r="H71" s="83" t="s">
        <v>452</v>
      </c>
      <c r="I71" s="83" t="s">
        <v>332</v>
      </c>
      <c r="J71" s="83"/>
      <c r="K71" s="93">
        <v>5.1499999999999995</v>
      </c>
      <c r="L71" s="96" t="s">
        <v>174</v>
      </c>
      <c r="M71" s="97">
        <v>3.85E-2</v>
      </c>
      <c r="N71" s="97">
        <v>8.3999999999999977E-3</v>
      </c>
      <c r="O71" s="93">
        <v>8183.9999999999991</v>
      </c>
      <c r="P71" s="95">
        <v>121.97</v>
      </c>
      <c r="Q71" s="83"/>
      <c r="R71" s="93">
        <v>9.9820299999999982</v>
      </c>
      <c r="S71" s="94">
        <v>3.2736E-5</v>
      </c>
      <c r="T71" s="94">
        <f t="shared" si="0"/>
        <v>8.4550036973280417E-5</v>
      </c>
      <c r="U71" s="94">
        <f>R71/'סכום נכסי הקרן'!$C$42</f>
        <v>1.1368425134340179E-5</v>
      </c>
    </row>
    <row r="72" spans="2:21" s="129" customFormat="1">
      <c r="B72" s="86" t="s">
        <v>478</v>
      </c>
      <c r="C72" s="83" t="s">
        <v>479</v>
      </c>
      <c r="D72" s="96" t="s">
        <v>130</v>
      </c>
      <c r="E72" s="96" t="s">
        <v>330</v>
      </c>
      <c r="F72" s="83" t="s">
        <v>480</v>
      </c>
      <c r="G72" s="96" t="s">
        <v>376</v>
      </c>
      <c r="H72" s="83" t="s">
        <v>452</v>
      </c>
      <c r="I72" s="83" t="s">
        <v>170</v>
      </c>
      <c r="J72" s="83"/>
      <c r="K72" s="93">
        <v>6.26</v>
      </c>
      <c r="L72" s="96" t="s">
        <v>174</v>
      </c>
      <c r="M72" s="97">
        <v>1.5800000000000002E-2</v>
      </c>
      <c r="N72" s="97">
        <v>1.29E-2</v>
      </c>
      <c r="O72" s="93">
        <v>395997.0199999999</v>
      </c>
      <c r="P72" s="95">
        <v>103.65</v>
      </c>
      <c r="Q72" s="83"/>
      <c r="R72" s="93">
        <v>410.45087999999993</v>
      </c>
      <c r="S72" s="94">
        <v>9.7959900456160115E-4</v>
      </c>
      <c r="T72" s="94">
        <f t="shared" si="0"/>
        <v>3.47661117825888E-3</v>
      </c>
      <c r="U72" s="94">
        <f>R72/'סכום נכסי הקרן'!$C$42</f>
        <v>4.674580321441675E-4</v>
      </c>
    </row>
    <row r="73" spans="2:21" s="129" customFormat="1">
      <c r="B73" s="86" t="s">
        <v>481</v>
      </c>
      <c r="C73" s="83" t="s">
        <v>482</v>
      </c>
      <c r="D73" s="96" t="s">
        <v>130</v>
      </c>
      <c r="E73" s="96" t="s">
        <v>330</v>
      </c>
      <c r="F73" s="83" t="s">
        <v>480</v>
      </c>
      <c r="G73" s="96" t="s">
        <v>376</v>
      </c>
      <c r="H73" s="83" t="s">
        <v>452</v>
      </c>
      <c r="I73" s="83" t="s">
        <v>170</v>
      </c>
      <c r="J73" s="83"/>
      <c r="K73" s="93">
        <v>7.1599999999999966</v>
      </c>
      <c r="L73" s="96" t="s">
        <v>174</v>
      </c>
      <c r="M73" s="97">
        <v>2.4E-2</v>
      </c>
      <c r="N73" s="97">
        <v>2.2999999999999993E-2</v>
      </c>
      <c r="O73" s="93">
        <v>578598.99999999988</v>
      </c>
      <c r="P73" s="95">
        <v>102.27</v>
      </c>
      <c r="Q73" s="83"/>
      <c r="R73" s="93">
        <v>591.73318000000006</v>
      </c>
      <c r="S73" s="94">
        <v>1.2559336564423966E-3</v>
      </c>
      <c r="T73" s="94">
        <f t="shared" si="0"/>
        <v>5.0121129917779063E-3</v>
      </c>
      <c r="U73" s="94">
        <f>R73/'סכום נכסי הקרן'!$C$42</f>
        <v>6.7391846711891692E-4</v>
      </c>
    </row>
    <row r="74" spans="2:21" s="129" customFormat="1">
      <c r="B74" s="86" t="s">
        <v>483</v>
      </c>
      <c r="C74" s="83" t="s">
        <v>484</v>
      </c>
      <c r="D74" s="96" t="s">
        <v>130</v>
      </c>
      <c r="E74" s="96" t="s">
        <v>330</v>
      </c>
      <c r="F74" s="83" t="s">
        <v>485</v>
      </c>
      <c r="G74" s="96" t="s">
        <v>473</v>
      </c>
      <c r="H74" s="83" t="s">
        <v>452</v>
      </c>
      <c r="I74" s="83" t="s">
        <v>170</v>
      </c>
      <c r="J74" s="83"/>
      <c r="K74" s="93">
        <v>2.72</v>
      </c>
      <c r="L74" s="96" t="s">
        <v>174</v>
      </c>
      <c r="M74" s="97">
        <v>3.7499999999999999E-2</v>
      </c>
      <c r="N74" s="97">
        <v>1.1000000000000001E-3</v>
      </c>
      <c r="O74" s="93">
        <v>87856.999999999985</v>
      </c>
      <c r="P74" s="95">
        <v>119.58</v>
      </c>
      <c r="Q74" s="83"/>
      <c r="R74" s="93">
        <v>105.05939999999998</v>
      </c>
      <c r="S74" s="94">
        <v>1.1340757971228665E-4</v>
      </c>
      <c r="T74" s="94">
        <f t="shared" si="0"/>
        <v>8.8987672391193544E-4</v>
      </c>
      <c r="U74" s="94">
        <f>R74/'סכום נכסי הקרן'!$C$42</f>
        <v>1.1965100521223624E-4</v>
      </c>
    </row>
    <row r="75" spans="2:21" s="129" customFormat="1">
      <c r="B75" s="86" t="s">
        <v>486</v>
      </c>
      <c r="C75" s="83" t="s">
        <v>487</v>
      </c>
      <c r="D75" s="96" t="s">
        <v>130</v>
      </c>
      <c r="E75" s="96" t="s">
        <v>330</v>
      </c>
      <c r="F75" s="83" t="s">
        <v>485</v>
      </c>
      <c r="G75" s="96" t="s">
        <v>473</v>
      </c>
      <c r="H75" s="83" t="s">
        <v>452</v>
      </c>
      <c r="I75" s="83" t="s">
        <v>170</v>
      </c>
      <c r="J75" s="83"/>
      <c r="K75" s="93">
        <v>6.3400000000000007</v>
      </c>
      <c r="L75" s="96" t="s">
        <v>174</v>
      </c>
      <c r="M75" s="97">
        <v>2.4799999999999999E-2</v>
      </c>
      <c r="N75" s="97">
        <v>1.2800000000000001E-2</v>
      </c>
      <c r="O75" s="93">
        <v>10728.999999999998</v>
      </c>
      <c r="P75" s="95">
        <v>108.66</v>
      </c>
      <c r="Q75" s="83"/>
      <c r="R75" s="93">
        <v>11.658139999999998</v>
      </c>
      <c r="S75" s="94">
        <v>2.5334945321277527E-5</v>
      </c>
      <c r="T75" s="94">
        <f t="shared" ref="T75:T110" si="1">R75/$R$11</f>
        <v>9.8747065280276595E-5</v>
      </c>
      <c r="U75" s="94">
        <f>R75/'סכום נכסי הקרן'!$C$42</f>
        <v>1.3277328538950153E-5</v>
      </c>
    </row>
    <row r="76" spans="2:21" s="129" customFormat="1">
      <c r="B76" s="86" t="s">
        <v>488</v>
      </c>
      <c r="C76" s="83" t="s">
        <v>489</v>
      </c>
      <c r="D76" s="96" t="s">
        <v>130</v>
      </c>
      <c r="E76" s="96" t="s">
        <v>330</v>
      </c>
      <c r="F76" s="83" t="s">
        <v>490</v>
      </c>
      <c r="G76" s="96" t="s">
        <v>376</v>
      </c>
      <c r="H76" s="83" t="s">
        <v>452</v>
      </c>
      <c r="I76" s="83" t="s">
        <v>332</v>
      </c>
      <c r="J76" s="83"/>
      <c r="K76" s="93">
        <v>4.8899999999999988</v>
      </c>
      <c r="L76" s="96" t="s">
        <v>174</v>
      </c>
      <c r="M76" s="97">
        <v>2.8500000000000001E-2</v>
      </c>
      <c r="N76" s="97">
        <v>1.04E-2</v>
      </c>
      <c r="O76" s="93">
        <v>1635651.9999999998</v>
      </c>
      <c r="P76" s="95">
        <v>112.89</v>
      </c>
      <c r="Q76" s="83"/>
      <c r="R76" s="93">
        <v>1846.4874899999998</v>
      </c>
      <c r="S76" s="94">
        <v>2.3948052708638356E-3</v>
      </c>
      <c r="T76" s="94">
        <f t="shared" si="1"/>
        <v>1.5640163929601471E-2</v>
      </c>
      <c r="U76" s="94">
        <f>R76/'סכום נכסי הקרן'!$C$42</f>
        <v>2.1029444703693245E-3</v>
      </c>
    </row>
    <row r="77" spans="2:21" s="129" customFormat="1">
      <c r="B77" s="86" t="s">
        <v>491</v>
      </c>
      <c r="C77" s="83" t="s">
        <v>492</v>
      </c>
      <c r="D77" s="96" t="s">
        <v>130</v>
      </c>
      <c r="E77" s="96" t="s">
        <v>330</v>
      </c>
      <c r="F77" s="83" t="s">
        <v>493</v>
      </c>
      <c r="G77" s="96" t="s">
        <v>376</v>
      </c>
      <c r="H77" s="83" t="s">
        <v>452</v>
      </c>
      <c r="I77" s="83" t="s">
        <v>332</v>
      </c>
      <c r="J77" s="83"/>
      <c r="K77" s="93">
        <v>6.9599999999999973</v>
      </c>
      <c r="L77" s="96" t="s">
        <v>174</v>
      </c>
      <c r="M77" s="97">
        <v>1.3999999999999999E-2</v>
      </c>
      <c r="N77" s="97">
        <v>1.4499999999999997E-2</v>
      </c>
      <c r="O77" s="93">
        <v>335999.99999999994</v>
      </c>
      <c r="P77" s="95">
        <v>100.34</v>
      </c>
      <c r="Q77" s="83"/>
      <c r="R77" s="93">
        <v>337.14240000000001</v>
      </c>
      <c r="S77" s="94">
        <v>1.3249211356466874E-3</v>
      </c>
      <c r="T77" s="94">
        <f t="shared" si="1"/>
        <v>2.8556718808960204E-3</v>
      </c>
      <c r="U77" s="94">
        <f>R77/'סכום נכסי הקרן'!$C$42</f>
        <v>3.8396780354414591E-4</v>
      </c>
    </row>
    <row r="78" spans="2:21" s="129" customFormat="1">
      <c r="B78" s="86" t="s">
        <v>494</v>
      </c>
      <c r="C78" s="83" t="s">
        <v>495</v>
      </c>
      <c r="D78" s="96" t="s">
        <v>130</v>
      </c>
      <c r="E78" s="96" t="s">
        <v>330</v>
      </c>
      <c r="F78" s="83" t="s">
        <v>341</v>
      </c>
      <c r="G78" s="96" t="s">
        <v>336</v>
      </c>
      <c r="H78" s="83" t="s">
        <v>452</v>
      </c>
      <c r="I78" s="83" t="s">
        <v>170</v>
      </c>
      <c r="J78" s="83"/>
      <c r="K78" s="93">
        <v>4.1199999999999992</v>
      </c>
      <c r="L78" s="96" t="s">
        <v>174</v>
      </c>
      <c r="M78" s="97">
        <v>1.06E-2</v>
      </c>
      <c r="N78" s="97">
        <v>1.3699999999999999E-2</v>
      </c>
      <c r="O78" s="93">
        <f>600000/50000</f>
        <v>12</v>
      </c>
      <c r="P78" s="95">
        <v>5033000</v>
      </c>
      <c r="Q78" s="83"/>
      <c r="R78" s="93">
        <v>603.95997999999997</v>
      </c>
      <c r="S78" s="94">
        <f>4418.58752485455%/50000</f>
        <v>8.8371750497091004E-4</v>
      </c>
      <c r="T78" s="94">
        <f t="shared" si="1"/>
        <v>5.1156767350310217E-3</v>
      </c>
      <c r="U78" s="94">
        <f>R78/'סכום נכסי הקרן'!$C$42</f>
        <v>6.8784343633184755E-4</v>
      </c>
    </row>
    <row r="79" spans="2:21" s="129" customFormat="1">
      <c r="B79" s="86" t="s">
        <v>496</v>
      </c>
      <c r="C79" s="83" t="s">
        <v>497</v>
      </c>
      <c r="D79" s="96" t="s">
        <v>130</v>
      </c>
      <c r="E79" s="96" t="s">
        <v>330</v>
      </c>
      <c r="F79" s="83" t="s">
        <v>436</v>
      </c>
      <c r="G79" s="96" t="s">
        <v>376</v>
      </c>
      <c r="H79" s="83" t="s">
        <v>452</v>
      </c>
      <c r="I79" s="83" t="s">
        <v>332</v>
      </c>
      <c r="J79" s="83"/>
      <c r="K79" s="93">
        <v>2.4300000000000006</v>
      </c>
      <c r="L79" s="96" t="s">
        <v>174</v>
      </c>
      <c r="M79" s="97">
        <v>4.9000000000000002E-2</v>
      </c>
      <c r="N79" s="97">
        <v>3.4000000000000002E-3</v>
      </c>
      <c r="O79" s="93">
        <v>3945.7899999999995</v>
      </c>
      <c r="P79" s="95">
        <v>117.47</v>
      </c>
      <c r="Q79" s="83"/>
      <c r="R79" s="93">
        <v>4.6351199999999988</v>
      </c>
      <c r="S79" s="94">
        <v>4.944500262391376E-6</v>
      </c>
      <c r="T79" s="94">
        <f t="shared" si="1"/>
        <v>3.9260507870201908E-5</v>
      </c>
      <c r="U79" s="94">
        <f>R79/'סכום נכסי הקרן'!$C$42</f>
        <v>5.2788876319428858E-6</v>
      </c>
    </row>
    <row r="80" spans="2:21" s="129" customFormat="1">
      <c r="B80" s="86" t="s">
        <v>498</v>
      </c>
      <c r="C80" s="83" t="s">
        <v>499</v>
      </c>
      <c r="D80" s="96" t="s">
        <v>130</v>
      </c>
      <c r="E80" s="96" t="s">
        <v>330</v>
      </c>
      <c r="F80" s="83" t="s">
        <v>436</v>
      </c>
      <c r="G80" s="96" t="s">
        <v>376</v>
      </c>
      <c r="H80" s="83" t="s">
        <v>452</v>
      </c>
      <c r="I80" s="83" t="s">
        <v>332</v>
      </c>
      <c r="J80" s="83"/>
      <c r="K80" s="93">
        <v>5.87</v>
      </c>
      <c r="L80" s="96" t="s">
        <v>174</v>
      </c>
      <c r="M80" s="97">
        <v>2.3E-2</v>
      </c>
      <c r="N80" s="97">
        <v>1.8100000000000002E-2</v>
      </c>
      <c r="O80" s="93">
        <v>73963.939999999988</v>
      </c>
      <c r="P80" s="95">
        <v>105.3</v>
      </c>
      <c r="Q80" s="83"/>
      <c r="R80" s="93">
        <v>77.884029999999981</v>
      </c>
      <c r="S80" s="94">
        <v>5.2442891248226571E-5</v>
      </c>
      <c r="T80" s="94">
        <f t="shared" si="1"/>
        <v>6.5969523394821309E-4</v>
      </c>
      <c r="U80" s="94">
        <f>R80/'סכום נכסי הקרן'!$C$42</f>
        <v>8.8701272608447822E-5</v>
      </c>
    </row>
    <row r="81" spans="2:21" s="129" customFormat="1">
      <c r="B81" s="86" t="s">
        <v>500</v>
      </c>
      <c r="C81" s="83" t="s">
        <v>501</v>
      </c>
      <c r="D81" s="96" t="s">
        <v>130</v>
      </c>
      <c r="E81" s="96" t="s">
        <v>330</v>
      </c>
      <c r="F81" s="83" t="s">
        <v>436</v>
      </c>
      <c r="G81" s="96" t="s">
        <v>376</v>
      </c>
      <c r="H81" s="83" t="s">
        <v>452</v>
      </c>
      <c r="I81" s="83" t="s">
        <v>332</v>
      </c>
      <c r="J81" s="83"/>
      <c r="K81" s="93">
        <v>2.3200000000000003</v>
      </c>
      <c r="L81" s="96" t="s">
        <v>174</v>
      </c>
      <c r="M81" s="97">
        <v>5.8499999999999996E-2</v>
      </c>
      <c r="N81" s="97">
        <v>3.4000000000000002E-3</v>
      </c>
      <c r="O81" s="93">
        <v>335739.35999999993</v>
      </c>
      <c r="P81" s="95">
        <v>125.02</v>
      </c>
      <c r="Q81" s="83"/>
      <c r="R81" s="93">
        <v>419.7413499999999</v>
      </c>
      <c r="S81" s="94">
        <v>2.8506157378665082E-4</v>
      </c>
      <c r="T81" s="94">
        <f t="shared" si="1"/>
        <v>3.5553035466447842E-3</v>
      </c>
      <c r="U81" s="94">
        <f>R81/'סכום נכסי הקרן'!$C$42</f>
        <v>4.7803884713448839E-4</v>
      </c>
    </row>
    <row r="82" spans="2:21" s="129" customFormat="1">
      <c r="B82" s="86" t="s">
        <v>502</v>
      </c>
      <c r="C82" s="83" t="s">
        <v>503</v>
      </c>
      <c r="D82" s="96" t="s">
        <v>130</v>
      </c>
      <c r="E82" s="96" t="s">
        <v>330</v>
      </c>
      <c r="F82" s="83" t="s">
        <v>436</v>
      </c>
      <c r="G82" s="96" t="s">
        <v>376</v>
      </c>
      <c r="H82" s="83" t="s">
        <v>452</v>
      </c>
      <c r="I82" s="83" t="s">
        <v>332</v>
      </c>
      <c r="J82" s="83"/>
      <c r="K82" s="93">
        <v>7.2700000000000005</v>
      </c>
      <c r="L82" s="96" t="s">
        <v>174</v>
      </c>
      <c r="M82" s="97">
        <v>2.2499999999999999E-2</v>
      </c>
      <c r="N82" s="97">
        <v>2.4100000000000007E-2</v>
      </c>
      <c r="O82" s="93">
        <v>235999.99999999997</v>
      </c>
      <c r="P82" s="95">
        <v>100.94</v>
      </c>
      <c r="Q82" s="83"/>
      <c r="R82" s="93">
        <v>238.21838999999994</v>
      </c>
      <c r="S82" s="94">
        <v>1.2550988390335738E-3</v>
      </c>
      <c r="T82" s="94">
        <f t="shared" si="1"/>
        <v>2.0177632888515999E-3</v>
      </c>
      <c r="U82" s="94">
        <f>R82/'סכום נכסי הקרן'!$C$42</f>
        <v>2.7130432710962106E-4</v>
      </c>
    </row>
    <row r="83" spans="2:21" s="129" customFormat="1">
      <c r="B83" s="86" t="s">
        <v>504</v>
      </c>
      <c r="C83" s="83" t="s">
        <v>505</v>
      </c>
      <c r="D83" s="96" t="s">
        <v>130</v>
      </c>
      <c r="E83" s="96" t="s">
        <v>330</v>
      </c>
      <c r="F83" s="83" t="s">
        <v>506</v>
      </c>
      <c r="G83" s="96" t="s">
        <v>376</v>
      </c>
      <c r="H83" s="83" t="s">
        <v>452</v>
      </c>
      <c r="I83" s="83" t="s">
        <v>170</v>
      </c>
      <c r="J83" s="83"/>
      <c r="K83" s="93">
        <v>6.9000000000000012</v>
      </c>
      <c r="L83" s="96" t="s">
        <v>174</v>
      </c>
      <c r="M83" s="97">
        <v>1.9599999999999999E-2</v>
      </c>
      <c r="N83" s="97">
        <v>1.8500000000000003E-2</v>
      </c>
      <c r="O83" s="93">
        <v>290532.69999999995</v>
      </c>
      <c r="P83" s="95">
        <v>102.53</v>
      </c>
      <c r="Q83" s="83"/>
      <c r="R83" s="93">
        <v>297.88317999999992</v>
      </c>
      <c r="S83" s="94">
        <v>4.5107287368306975E-4</v>
      </c>
      <c r="T83" s="94">
        <f t="shared" si="1"/>
        <v>2.5231374662987734E-3</v>
      </c>
      <c r="U83" s="94">
        <f>R83/'סכום נכסי הקרן'!$C$42</f>
        <v>3.3925590592386311E-4</v>
      </c>
    </row>
    <row r="84" spans="2:21" s="129" customFormat="1">
      <c r="B84" s="86" t="s">
        <v>507</v>
      </c>
      <c r="C84" s="83" t="s">
        <v>508</v>
      </c>
      <c r="D84" s="96" t="s">
        <v>130</v>
      </c>
      <c r="E84" s="96" t="s">
        <v>330</v>
      </c>
      <c r="F84" s="83" t="s">
        <v>506</v>
      </c>
      <c r="G84" s="96" t="s">
        <v>376</v>
      </c>
      <c r="H84" s="83" t="s">
        <v>452</v>
      </c>
      <c r="I84" s="83" t="s">
        <v>170</v>
      </c>
      <c r="J84" s="83"/>
      <c r="K84" s="93">
        <v>4.12</v>
      </c>
      <c r="L84" s="96" t="s">
        <v>174</v>
      </c>
      <c r="M84" s="97">
        <v>2.75E-2</v>
      </c>
      <c r="N84" s="97">
        <v>7.899999999999999E-3</v>
      </c>
      <c r="O84" s="93">
        <v>73043.479999999981</v>
      </c>
      <c r="P84" s="95">
        <v>108.86</v>
      </c>
      <c r="Q84" s="83"/>
      <c r="R84" s="93">
        <v>79.515139999999988</v>
      </c>
      <c r="S84" s="94">
        <v>1.5702331986812876E-4</v>
      </c>
      <c r="T84" s="94">
        <f t="shared" si="1"/>
        <v>6.7351110214410991E-4</v>
      </c>
      <c r="U84" s="94">
        <f>R84/'סכום נכסי הקרן'!$C$42</f>
        <v>9.0558926003686432E-5</v>
      </c>
    </row>
    <row r="85" spans="2:21" s="129" customFormat="1">
      <c r="B85" s="86" t="s">
        <v>509</v>
      </c>
      <c r="C85" s="83" t="s">
        <v>510</v>
      </c>
      <c r="D85" s="96" t="s">
        <v>130</v>
      </c>
      <c r="E85" s="96" t="s">
        <v>330</v>
      </c>
      <c r="F85" s="83" t="s">
        <v>354</v>
      </c>
      <c r="G85" s="96" t="s">
        <v>336</v>
      </c>
      <c r="H85" s="83" t="s">
        <v>452</v>
      </c>
      <c r="I85" s="83" t="s">
        <v>170</v>
      </c>
      <c r="J85" s="83"/>
      <c r="K85" s="93">
        <v>4.46</v>
      </c>
      <c r="L85" s="96" t="s">
        <v>174</v>
      </c>
      <c r="M85" s="97">
        <v>1.4199999999999999E-2</v>
      </c>
      <c r="N85" s="97">
        <v>1.44E-2</v>
      </c>
      <c r="O85" s="93">
        <f>900000/50000</f>
        <v>18</v>
      </c>
      <c r="P85" s="95">
        <v>5070000</v>
      </c>
      <c r="Q85" s="83"/>
      <c r="R85" s="93">
        <v>912.60004999999978</v>
      </c>
      <c r="S85" s="94">
        <f>4246.68522625395%/50000</f>
        <v>8.4933704525078991E-4</v>
      </c>
      <c r="T85" s="94">
        <f t="shared" si="1"/>
        <v>7.7299274766072191E-3</v>
      </c>
      <c r="U85" s="94">
        <f>R85/'סכום נכסי הקרן'!$C$42</f>
        <v>1.0393502469958618E-3</v>
      </c>
    </row>
    <row r="86" spans="2:21" s="129" customFormat="1">
      <c r="B86" s="86" t="s">
        <v>511</v>
      </c>
      <c r="C86" s="83" t="s">
        <v>512</v>
      </c>
      <c r="D86" s="96" t="s">
        <v>130</v>
      </c>
      <c r="E86" s="96" t="s">
        <v>330</v>
      </c>
      <c r="F86" s="83" t="s">
        <v>354</v>
      </c>
      <c r="G86" s="96" t="s">
        <v>336</v>
      </c>
      <c r="H86" s="83" t="s">
        <v>452</v>
      </c>
      <c r="I86" s="83" t="s">
        <v>170</v>
      </c>
      <c r="J86" s="83"/>
      <c r="K86" s="93">
        <v>5.07</v>
      </c>
      <c r="L86" s="96" t="s">
        <v>174</v>
      </c>
      <c r="M86" s="97">
        <v>1.5900000000000001E-2</v>
      </c>
      <c r="N86" s="97">
        <v>1.5600000000000001E-2</v>
      </c>
      <c r="O86" s="93">
        <f>800000/50000</f>
        <v>16</v>
      </c>
      <c r="P86" s="95">
        <v>5039000</v>
      </c>
      <c r="Q86" s="83"/>
      <c r="R86" s="93">
        <v>806.23998999999992</v>
      </c>
      <c r="S86" s="94">
        <f>5344.0213760855%/50000</f>
        <v>1.0688042752171E-3</v>
      </c>
      <c r="T86" s="94">
        <f t="shared" si="1"/>
        <v>6.8290338702485607E-3</v>
      </c>
      <c r="U86" s="94">
        <f>R86/'סכום נכסי הקרן'!$C$42</f>
        <v>9.1821793429053755E-4</v>
      </c>
    </row>
    <row r="87" spans="2:21" s="129" customFormat="1">
      <c r="B87" s="86" t="s">
        <v>513</v>
      </c>
      <c r="C87" s="83" t="s">
        <v>514</v>
      </c>
      <c r="D87" s="96" t="s">
        <v>130</v>
      </c>
      <c r="E87" s="96" t="s">
        <v>330</v>
      </c>
      <c r="F87" s="83" t="s">
        <v>515</v>
      </c>
      <c r="G87" s="96" t="s">
        <v>516</v>
      </c>
      <c r="H87" s="83" t="s">
        <v>452</v>
      </c>
      <c r="I87" s="83" t="s">
        <v>332</v>
      </c>
      <c r="J87" s="83"/>
      <c r="K87" s="93">
        <v>4.9400000000000004</v>
      </c>
      <c r="L87" s="96" t="s">
        <v>174</v>
      </c>
      <c r="M87" s="97">
        <v>1.9400000000000001E-2</v>
      </c>
      <c r="N87" s="97">
        <v>8.8999999999999999E-3</v>
      </c>
      <c r="O87" s="93">
        <v>268545.42999999993</v>
      </c>
      <c r="P87" s="95">
        <v>106.94</v>
      </c>
      <c r="Q87" s="83"/>
      <c r="R87" s="93">
        <v>287.18243999999993</v>
      </c>
      <c r="S87" s="94">
        <v>4.0540600191585552E-4</v>
      </c>
      <c r="T87" s="94">
        <f t="shared" si="1"/>
        <v>2.4324997941377541E-3</v>
      </c>
      <c r="U87" s="94">
        <f>R87/'סכום נכסי הקרן'!$C$42</f>
        <v>3.2706894980651628E-4</v>
      </c>
    </row>
    <row r="88" spans="2:21" s="129" customFormat="1">
      <c r="B88" s="86" t="s">
        <v>517</v>
      </c>
      <c r="C88" s="83" t="s">
        <v>518</v>
      </c>
      <c r="D88" s="96" t="s">
        <v>130</v>
      </c>
      <c r="E88" s="96" t="s">
        <v>330</v>
      </c>
      <c r="F88" s="83" t="s">
        <v>515</v>
      </c>
      <c r="G88" s="96" t="s">
        <v>516</v>
      </c>
      <c r="H88" s="83" t="s">
        <v>452</v>
      </c>
      <c r="I88" s="83" t="s">
        <v>332</v>
      </c>
      <c r="J88" s="83"/>
      <c r="K88" s="93">
        <v>6.8400000000000007</v>
      </c>
      <c r="L88" s="96" t="s">
        <v>174</v>
      </c>
      <c r="M88" s="97">
        <v>1.23E-2</v>
      </c>
      <c r="N88" s="97">
        <v>1.3999999999999999E-2</v>
      </c>
      <c r="O88" s="93">
        <v>664672.99999999988</v>
      </c>
      <c r="P88" s="95">
        <v>100.07</v>
      </c>
      <c r="Q88" s="83"/>
      <c r="R88" s="93">
        <v>665.1382799999999</v>
      </c>
      <c r="S88" s="94">
        <v>6.2729796023144988E-4</v>
      </c>
      <c r="T88" s="94">
        <f t="shared" si="1"/>
        <v>5.6338706822504185E-3</v>
      </c>
      <c r="U88" s="94">
        <f>R88/'סכום נכסי הקרן'!$C$42</f>
        <v>7.5751873518350424E-4</v>
      </c>
    </row>
    <row r="89" spans="2:21" s="129" customFormat="1">
      <c r="B89" s="86" t="s">
        <v>519</v>
      </c>
      <c r="C89" s="83" t="s">
        <v>520</v>
      </c>
      <c r="D89" s="96" t="s">
        <v>130</v>
      </c>
      <c r="E89" s="96" t="s">
        <v>330</v>
      </c>
      <c r="F89" s="83" t="s">
        <v>521</v>
      </c>
      <c r="G89" s="96" t="s">
        <v>473</v>
      </c>
      <c r="H89" s="83" t="s">
        <v>452</v>
      </c>
      <c r="I89" s="83" t="s">
        <v>170</v>
      </c>
      <c r="J89" s="83"/>
      <c r="K89" s="93">
        <v>1</v>
      </c>
      <c r="L89" s="96" t="s">
        <v>174</v>
      </c>
      <c r="M89" s="97">
        <v>3.6000000000000004E-2</v>
      </c>
      <c r="N89" s="97">
        <v>-9.7999999999999997E-3</v>
      </c>
      <c r="O89" s="93">
        <v>132182.99999999997</v>
      </c>
      <c r="P89" s="95">
        <v>111.75</v>
      </c>
      <c r="Q89" s="83"/>
      <c r="R89" s="93">
        <v>147.71449999999996</v>
      </c>
      <c r="S89" s="94">
        <v>3.1950487295509913E-4</v>
      </c>
      <c r="T89" s="94">
        <f t="shared" si="1"/>
        <v>1.2511750051331873E-3</v>
      </c>
      <c r="U89" s="94">
        <f>R89/'סכום נכסי הקרן'!$C$42</f>
        <v>1.6823043353972008E-4</v>
      </c>
    </row>
    <row r="90" spans="2:21" s="129" customFormat="1">
      <c r="B90" s="86" t="s">
        <v>522</v>
      </c>
      <c r="C90" s="83" t="s">
        <v>523</v>
      </c>
      <c r="D90" s="96" t="s">
        <v>130</v>
      </c>
      <c r="E90" s="96" t="s">
        <v>330</v>
      </c>
      <c r="F90" s="83" t="s">
        <v>521</v>
      </c>
      <c r="G90" s="96" t="s">
        <v>473</v>
      </c>
      <c r="H90" s="83" t="s">
        <v>452</v>
      </c>
      <c r="I90" s="83" t="s">
        <v>170</v>
      </c>
      <c r="J90" s="83"/>
      <c r="K90" s="93">
        <v>7.410000000000001</v>
      </c>
      <c r="L90" s="96" t="s">
        <v>174</v>
      </c>
      <c r="M90" s="97">
        <v>2.2499999999999999E-2</v>
      </c>
      <c r="N90" s="97">
        <v>1.47E-2</v>
      </c>
      <c r="O90" s="93">
        <v>73285.999999999985</v>
      </c>
      <c r="P90" s="95">
        <v>108.5</v>
      </c>
      <c r="Q90" s="83"/>
      <c r="R90" s="93">
        <v>79.515299999999982</v>
      </c>
      <c r="S90" s="94">
        <v>1.7913250964790225E-4</v>
      </c>
      <c r="T90" s="94">
        <f t="shared" si="1"/>
        <v>6.7351245738006039E-4</v>
      </c>
      <c r="U90" s="94">
        <f>R90/'סכום נכסי הקרן'!$C$42</f>
        <v>9.0559108225941973E-5</v>
      </c>
    </row>
    <row r="91" spans="2:21" s="129" customFormat="1">
      <c r="B91" s="86" t="s">
        <v>524</v>
      </c>
      <c r="C91" s="83" t="s">
        <v>525</v>
      </c>
      <c r="D91" s="96" t="s">
        <v>130</v>
      </c>
      <c r="E91" s="96" t="s">
        <v>330</v>
      </c>
      <c r="F91" s="83" t="s">
        <v>361</v>
      </c>
      <c r="G91" s="96" t="s">
        <v>336</v>
      </c>
      <c r="H91" s="83" t="s">
        <v>526</v>
      </c>
      <c r="I91" s="83" t="s">
        <v>170</v>
      </c>
      <c r="J91" s="83"/>
      <c r="K91" s="93">
        <v>2.67</v>
      </c>
      <c r="L91" s="96" t="s">
        <v>174</v>
      </c>
      <c r="M91" s="97">
        <v>2.7999999999999997E-2</v>
      </c>
      <c r="N91" s="97">
        <v>1.0200000000000001E-2</v>
      </c>
      <c r="O91" s="93">
        <f>700000/50000</f>
        <v>14</v>
      </c>
      <c r="P91" s="95">
        <v>5355000</v>
      </c>
      <c r="Q91" s="83"/>
      <c r="R91" s="93">
        <v>749.69999999999993</v>
      </c>
      <c r="S91" s="94">
        <f>3957.70905184599%/50000</f>
        <v>7.9154181036919795E-4</v>
      </c>
      <c r="T91" s="94">
        <f t="shared" si="1"/>
        <v>6.3501274509161305E-3</v>
      </c>
      <c r="U91" s="94">
        <f>R91/'סכום נכסי הקרן'!$C$42</f>
        <v>8.5382515612704348E-4</v>
      </c>
    </row>
    <row r="92" spans="2:21" s="129" customFormat="1">
      <c r="B92" s="86" t="s">
        <v>527</v>
      </c>
      <c r="C92" s="83" t="s">
        <v>528</v>
      </c>
      <c r="D92" s="96" t="s">
        <v>130</v>
      </c>
      <c r="E92" s="96" t="s">
        <v>330</v>
      </c>
      <c r="F92" s="83" t="s">
        <v>361</v>
      </c>
      <c r="G92" s="96" t="s">
        <v>336</v>
      </c>
      <c r="H92" s="83" t="s">
        <v>526</v>
      </c>
      <c r="I92" s="83" t="s">
        <v>170</v>
      </c>
      <c r="J92" s="83"/>
      <c r="K92" s="93">
        <v>3.9300000000000006</v>
      </c>
      <c r="L92" s="96" t="s">
        <v>174</v>
      </c>
      <c r="M92" s="97">
        <v>1.49E-2</v>
      </c>
      <c r="N92" s="97">
        <v>1.3399999999999999E-2</v>
      </c>
      <c r="O92" s="93">
        <f>100000/50000</f>
        <v>2</v>
      </c>
      <c r="P92" s="95">
        <v>5089000</v>
      </c>
      <c r="Q92" s="93">
        <v>1.5243699999999996</v>
      </c>
      <c r="R92" s="93">
        <v>103.30437999999998</v>
      </c>
      <c r="S92" s="94">
        <f>1653.43915343915%/50000</f>
        <v>3.3068783068782996E-4</v>
      </c>
      <c r="T92" s="94">
        <f t="shared" si="1"/>
        <v>8.7501131017456472E-4</v>
      </c>
      <c r="U92" s="94">
        <f>R92/'סכום נכסי הקרן'!$C$42</f>
        <v>1.1765223206897082E-4</v>
      </c>
    </row>
    <row r="93" spans="2:21" s="129" customFormat="1">
      <c r="B93" s="86" t="s">
        <v>529</v>
      </c>
      <c r="C93" s="83" t="s">
        <v>530</v>
      </c>
      <c r="D93" s="96" t="s">
        <v>130</v>
      </c>
      <c r="E93" s="96" t="s">
        <v>330</v>
      </c>
      <c r="F93" s="83" t="s">
        <v>361</v>
      </c>
      <c r="G93" s="96" t="s">
        <v>336</v>
      </c>
      <c r="H93" s="83" t="s">
        <v>526</v>
      </c>
      <c r="I93" s="83" t="s">
        <v>170</v>
      </c>
      <c r="J93" s="83"/>
      <c r="K93" s="93">
        <v>5.4799999999999995</v>
      </c>
      <c r="L93" s="96" t="s">
        <v>174</v>
      </c>
      <c r="M93" s="97">
        <v>2.2000000000000002E-2</v>
      </c>
      <c r="N93" s="97">
        <v>1.67E-2</v>
      </c>
      <c r="O93" s="93">
        <f>200000/50000</f>
        <v>4</v>
      </c>
      <c r="P93" s="95">
        <v>5177777</v>
      </c>
      <c r="Q93" s="83"/>
      <c r="R93" s="93">
        <v>207.11107999999996</v>
      </c>
      <c r="S93" s="94">
        <f>3972.98371076679%/50000</f>
        <v>7.9459674215335793E-4</v>
      </c>
      <c r="T93" s="94">
        <f t="shared" si="1"/>
        <v>1.7542773836159617E-3</v>
      </c>
      <c r="U93" s="94">
        <f>R93/'סכום נכסי הקרן'!$C$42</f>
        <v>2.3587655090921778E-4</v>
      </c>
    </row>
    <row r="94" spans="2:21" s="129" customFormat="1">
      <c r="B94" s="86" t="s">
        <v>531</v>
      </c>
      <c r="C94" s="83" t="s">
        <v>532</v>
      </c>
      <c r="D94" s="96" t="s">
        <v>130</v>
      </c>
      <c r="E94" s="96" t="s">
        <v>330</v>
      </c>
      <c r="F94" s="83" t="s">
        <v>533</v>
      </c>
      <c r="G94" s="96" t="s">
        <v>336</v>
      </c>
      <c r="H94" s="83" t="s">
        <v>526</v>
      </c>
      <c r="I94" s="83" t="s">
        <v>332</v>
      </c>
      <c r="J94" s="83"/>
      <c r="K94" s="93">
        <v>1.74</v>
      </c>
      <c r="L94" s="96" t="s">
        <v>174</v>
      </c>
      <c r="M94" s="97">
        <v>0.02</v>
      </c>
      <c r="N94" s="97">
        <v>-5.9999999999999995E-4</v>
      </c>
      <c r="O94" s="93">
        <v>79999.999999999985</v>
      </c>
      <c r="P94" s="95">
        <v>107.21</v>
      </c>
      <c r="Q94" s="83"/>
      <c r="R94" s="93">
        <v>85.767999999999986</v>
      </c>
      <c r="S94" s="94">
        <v>1.406020862537558E-4</v>
      </c>
      <c r="T94" s="94">
        <f t="shared" si="1"/>
        <v>7.2647423130608861E-4</v>
      </c>
      <c r="U94" s="94">
        <f>R94/'סכום נכסי הקרן'!$C$42</f>
        <v>9.768024008363914E-5</v>
      </c>
    </row>
    <row r="95" spans="2:21" s="129" customFormat="1">
      <c r="B95" s="86" t="s">
        <v>534</v>
      </c>
      <c r="C95" s="83" t="s">
        <v>535</v>
      </c>
      <c r="D95" s="96" t="s">
        <v>130</v>
      </c>
      <c r="E95" s="96" t="s">
        <v>330</v>
      </c>
      <c r="F95" s="83" t="s">
        <v>490</v>
      </c>
      <c r="G95" s="96" t="s">
        <v>376</v>
      </c>
      <c r="H95" s="83" t="s">
        <v>526</v>
      </c>
      <c r="I95" s="83" t="s">
        <v>332</v>
      </c>
      <c r="J95" s="83"/>
      <c r="K95" s="93">
        <v>7.0600000000000005</v>
      </c>
      <c r="L95" s="96" t="s">
        <v>174</v>
      </c>
      <c r="M95" s="97">
        <v>2.81E-2</v>
      </c>
      <c r="N95" s="97">
        <v>2.5100000000000008E-2</v>
      </c>
      <c r="O95" s="93">
        <v>7022.9999999999991</v>
      </c>
      <c r="P95" s="95">
        <v>104.36</v>
      </c>
      <c r="Q95" s="83"/>
      <c r="R95" s="93">
        <v>7.3291999999999993</v>
      </c>
      <c r="S95" s="94">
        <v>1.3414934644455522E-5</v>
      </c>
      <c r="T95" s="94">
        <f t="shared" si="1"/>
        <v>6.2079970805995068E-5</v>
      </c>
      <c r="U95" s="94">
        <f>R95/'סכום נכסי הקרן'!$C$42</f>
        <v>8.3471459707700781E-6</v>
      </c>
    </row>
    <row r="96" spans="2:21" s="129" customFormat="1">
      <c r="B96" s="86" t="s">
        <v>536</v>
      </c>
      <c r="C96" s="83" t="s">
        <v>537</v>
      </c>
      <c r="D96" s="96" t="s">
        <v>130</v>
      </c>
      <c r="E96" s="96" t="s">
        <v>330</v>
      </c>
      <c r="F96" s="83" t="s">
        <v>490</v>
      </c>
      <c r="G96" s="96" t="s">
        <v>376</v>
      </c>
      <c r="H96" s="83" t="s">
        <v>526</v>
      </c>
      <c r="I96" s="83" t="s">
        <v>332</v>
      </c>
      <c r="J96" s="83"/>
      <c r="K96" s="93">
        <v>5.1899999999999986</v>
      </c>
      <c r="L96" s="96" t="s">
        <v>174</v>
      </c>
      <c r="M96" s="97">
        <v>3.7000000000000005E-2</v>
      </c>
      <c r="N96" s="97">
        <v>1.6799999999999995E-2</v>
      </c>
      <c r="O96" s="93">
        <v>349744.9</v>
      </c>
      <c r="P96" s="95">
        <v>112.06</v>
      </c>
      <c r="Q96" s="83"/>
      <c r="R96" s="93">
        <v>391.92415</v>
      </c>
      <c r="S96" s="94">
        <v>5.1685748049724943E-4</v>
      </c>
      <c r="T96" s="94">
        <f t="shared" si="1"/>
        <v>3.3196856123675752E-3</v>
      </c>
      <c r="U96" s="94">
        <f>R96/'סכום נכסי הקרן'!$C$42</f>
        <v>4.4635814134148176E-4</v>
      </c>
    </row>
    <row r="97" spans="2:21" s="129" customFormat="1">
      <c r="B97" s="86" t="s">
        <v>538</v>
      </c>
      <c r="C97" s="83" t="s">
        <v>539</v>
      </c>
      <c r="D97" s="96" t="s">
        <v>130</v>
      </c>
      <c r="E97" s="96" t="s">
        <v>330</v>
      </c>
      <c r="F97" s="83" t="s">
        <v>341</v>
      </c>
      <c r="G97" s="96" t="s">
        <v>336</v>
      </c>
      <c r="H97" s="83" t="s">
        <v>526</v>
      </c>
      <c r="I97" s="83" t="s">
        <v>332</v>
      </c>
      <c r="J97" s="83"/>
      <c r="K97" s="93">
        <v>3.069999999999999</v>
      </c>
      <c r="L97" s="96" t="s">
        <v>174</v>
      </c>
      <c r="M97" s="97">
        <v>4.4999999999999998E-2</v>
      </c>
      <c r="N97" s="97">
        <v>6.6999999999999968E-3</v>
      </c>
      <c r="O97" s="93">
        <v>68633.999999999985</v>
      </c>
      <c r="P97" s="95">
        <v>135.66999999999999</v>
      </c>
      <c r="Q97" s="93">
        <v>0.93281999999999987</v>
      </c>
      <c r="R97" s="93">
        <v>94.048570000000012</v>
      </c>
      <c r="S97" s="94">
        <v>4.0325871348724102E-5</v>
      </c>
      <c r="T97" s="94">
        <f t="shared" si="1"/>
        <v>7.9661251977645369E-4</v>
      </c>
      <c r="U97" s="94">
        <f>R97/'סכום נכסי הקרן'!$C$42</f>
        <v>1.0711089097475683E-4</v>
      </c>
    </row>
    <row r="98" spans="2:21" s="129" customFormat="1">
      <c r="B98" s="86" t="s">
        <v>540</v>
      </c>
      <c r="C98" s="83" t="s">
        <v>541</v>
      </c>
      <c r="D98" s="96" t="s">
        <v>130</v>
      </c>
      <c r="E98" s="96" t="s">
        <v>330</v>
      </c>
      <c r="F98" s="83" t="s">
        <v>542</v>
      </c>
      <c r="G98" s="96" t="s">
        <v>399</v>
      </c>
      <c r="H98" s="83" t="s">
        <v>526</v>
      </c>
      <c r="I98" s="83" t="s">
        <v>332</v>
      </c>
      <c r="J98" s="83"/>
      <c r="K98" s="93">
        <v>0.77</v>
      </c>
      <c r="L98" s="96" t="s">
        <v>174</v>
      </c>
      <c r="M98" s="97">
        <v>4.5999999999999999E-2</v>
      </c>
      <c r="N98" s="97">
        <v>0</v>
      </c>
      <c r="O98" s="93">
        <v>266666.67</v>
      </c>
      <c r="P98" s="95">
        <v>108.23</v>
      </c>
      <c r="Q98" s="83"/>
      <c r="R98" s="93">
        <v>288.61332999999996</v>
      </c>
      <c r="S98" s="94">
        <v>6.2177281261104468E-4</v>
      </c>
      <c r="T98" s="94">
        <f t="shared" si="1"/>
        <v>2.4446197539459993E-3</v>
      </c>
      <c r="U98" s="94">
        <f>R98/'סכום נכסי הקרן'!$C$42</f>
        <v>3.2869857482672527E-4</v>
      </c>
    </row>
    <row r="99" spans="2:21" s="129" customFormat="1">
      <c r="B99" s="86" t="s">
        <v>543</v>
      </c>
      <c r="C99" s="83" t="s">
        <v>544</v>
      </c>
      <c r="D99" s="96" t="s">
        <v>130</v>
      </c>
      <c r="E99" s="96" t="s">
        <v>330</v>
      </c>
      <c r="F99" s="83" t="s">
        <v>542</v>
      </c>
      <c r="G99" s="96" t="s">
        <v>399</v>
      </c>
      <c r="H99" s="83" t="s">
        <v>526</v>
      </c>
      <c r="I99" s="83" t="s">
        <v>332</v>
      </c>
      <c r="J99" s="83"/>
      <c r="K99" s="93">
        <v>3.35</v>
      </c>
      <c r="L99" s="96" t="s">
        <v>174</v>
      </c>
      <c r="M99" s="97">
        <v>1.9799999999999998E-2</v>
      </c>
      <c r="N99" s="97">
        <v>5.5000000000000005E-3</v>
      </c>
      <c r="O99" s="93">
        <v>331873.51999999996</v>
      </c>
      <c r="P99" s="95">
        <v>105.63</v>
      </c>
      <c r="Q99" s="83"/>
      <c r="R99" s="93">
        <v>350.55799999999994</v>
      </c>
      <c r="S99" s="94">
        <v>3.9713520778333574E-4</v>
      </c>
      <c r="T99" s="94">
        <f t="shared" si="1"/>
        <v>2.9693050272619134E-3</v>
      </c>
      <c r="U99" s="94">
        <f>R99/'סכום נכסי הקרן'!$C$42</f>
        <v>3.9924668411575842E-4</v>
      </c>
    </row>
    <row r="100" spans="2:21" s="129" customFormat="1">
      <c r="B100" s="86" t="s">
        <v>545</v>
      </c>
      <c r="C100" s="83" t="s">
        <v>546</v>
      </c>
      <c r="D100" s="96" t="s">
        <v>130</v>
      </c>
      <c r="E100" s="96" t="s">
        <v>330</v>
      </c>
      <c r="F100" s="83" t="s">
        <v>521</v>
      </c>
      <c r="G100" s="96" t="s">
        <v>473</v>
      </c>
      <c r="H100" s="83" t="s">
        <v>526</v>
      </c>
      <c r="I100" s="83" t="s">
        <v>332</v>
      </c>
      <c r="J100" s="83"/>
      <c r="K100" s="93">
        <v>0.49000000000000005</v>
      </c>
      <c r="L100" s="96" t="s">
        <v>174</v>
      </c>
      <c r="M100" s="97">
        <v>4.4999999999999998E-2</v>
      </c>
      <c r="N100" s="97">
        <v>6.1000000000000013E-3</v>
      </c>
      <c r="O100" s="93">
        <v>13807.999999999998</v>
      </c>
      <c r="P100" s="95">
        <v>126.67</v>
      </c>
      <c r="Q100" s="83"/>
      <c r="R100" s="93">
        <v>17.490599999999993</v>
      </c>
      <c r="S100" s="94">
        <v>2.6469305229044984E-4</v>
      </c>
      <c r="T100" s="94">
        <f t="shared" si="1"/>
        <v>1.4814931198211769E-4</v>
      </c>
      <c r="U100" s="94">
        <f>R100/'סכום נכסי הקרן'!$C$42</f>
        <v>1.9919853642464536E-5</v>
      </c>
    </row>
    <row r="101" spans="2:21" s="129" customFormat="1">
      <c r="B101" s="86" t="s">
        <v>547</v>
      </c>
      <c r="C101" s="83" t="s">
        <v>548</v>
      </c>
      <c r="D101" s="96" t="s">
        <v>130</v>
      </c>
      <c r="E101" s="96" t="s">
        <v>330</v>
      </c>
      <c r="F101" s="83" t="s">
        <v>549</v>
      </c>
      <c r="G101" s="96" t="s">
        <v>376</v>
      </c>
      <c r="H101" s="83" t="s">
        <v>526</v>
      </c>
      <c r="I101" s="83" t="s">
        <v>170</v>
      </c>
      <c r="J101" s="83"/>
      <c r="K101" s="93">
        <v>5.4200000000000008</v>
      </c>
      <c r="L101" s="96" t="s">
        <v>174</v>
      </c>
      <c r="M101" s="97">
        <v>1.6E-2</v>
      </c>
      <c r="N101" s="97">
        <v>1.1200000000000002E-2</v>
      </c>
      <c r="O101" s="93">
        <v>94559.999999999985</v>
      </c>
      <c r="P101" s="95">
        <v>104.12</v>
      </c>
      <c r="Q101" s="83"/>
      <c r="R101" s="93">
        <v>98.455879999999979</v>
      </c>
      <c r="S101" s="94">
        <v>6.9734500417680586E-4</v>
      </c>
      <c r="T101" s="94">
        <f t="shared" si="1"/>
        <v>8.3394342575977636E-4</v>
      </c>
      <c r="U101" s="94">
        <f>R101/'סכום נכסי הקרן'!$C$42</f>
        <v>1.1213032828147987E-4</v>
      </c>
    </row>
    <row r="102" spans="2:21" s="129" customFormat="1">
      <c r="B102" s="86" t="s">
        <v>550</v>
      </c>
      <c r="C102" s="83" t="s">
        <v>551</v>
      </c>
      <c r="D102" s="96" t="s">
        <v>130</v>
      </c>
      <c r="E102" s="96" t="s">
        <v>330</v>
      </c>
      <c r="F102" s="83" t="s">
        <v>552</v>
      </c>
      <c r="G102" s="96" t="s">
        <v>376</v>
      </c>
      <c r="H102" s="83" t="s">
        <v>553</v>
      </c>
      <c r="I102" s="83" t="s">
        <v>332</v>
      </c>
      <c r="J102" s="83"/>
      <c r="K102" s="93">
        <v>2.0999999999999996</v>
      </c>
      <c r="L102" s="96" t="s">
        <v>174</v>
      </c>
      <c r="M102" s="97">
        <v>4.5999999999999999E-2</v>
      </c>
      <c r="N102" s="97">
        <v>4.7999999999999996E-3</v>
      </c>
      <c r="O102" s="93">
        <v>0.76999999999999991</v>
      </c>
      <c r="P102" s="95">
        <v>112.06</v>
      </c>
      <c r="Q102" s="83"/>
      <c r="R102" s="93">
        <v>8.5999999999999987E-4</v>
      </c>
      <c r="S102" s="94">
        <v>2.1808269174538315E-9</v>
      </c>
      <c r="T102" s="94">
        <f t="shared" si="1"/>
        <v>7.2843932343442335E-9</v>
      </c>
      <c r="U102" s="94">
        <f>R102/'סכום נכסי הקרן'!$C$42</f>
        <v>9.7944462354175989E-10</v>
      </c>
    </row>
    <row r="103" spans="2:21" s="129" customFormat="1">
      <c r="B103" s="86" t="s">
        <v>554</v>
      </c>
      <c r="C103" s="83" t="s">
        <v>555</v>
      </c>
      <c r="D103" s="96" t="s">
        <v>130</v>
      </c>
      <c r="E103" s="96" t="s">
        <v>330</v>
      </c>
      <c r="F103" s="83" t="s">
        <v>556</v>
      </c>
      <c r="G103" s="96" t="s">
        <v>376</v>
      </c>
      <c r="H103" s="83" t="s">
        <v>553</v>
      </c>
      <c r="I103" s="83" t="s">
        <v>170</v>
      </c>
      <c r="J103" s="83"/>
      <c r="K103" s="93">
        <v>7.15</v>
      </c>
      <c r="L103" s="96" t="s">
        <v>174</v>
      </c>
      <c r="M103" s="97">
        <v>1.9E-2</v>
      </c>
      <c r="N103" s="97">
        <v>2.5899999999999999E-2</v>
      </c>
      <c r="O103" s="93">
        <v>395501.99999999994</v>
      </c>
      <c r="P103" s="95">
        <v>96.48</v>
      </c>
      <c r="Q103" s="83"/>
      <c r="R103" s="93">
        <v>381.58030999999994</v>
      </c>
      <c r="S103" s="94">
        <v>1.5006146607982999E-3</v>
      </c>
      <c r="T103" s="94">
        <f t="shared" si="1"/>
        <v>3.2320709633988083E-3</v>
      </c>
      <c r="U103" s="94">
        <f>R103/'סכום נכסי הקרן'!$C$42</f>
        <v>4.3457765474290471E-4</v>
      </c>
    </row>
    <row r="104" spans="2:21" s="129" customFormat="1">
      <c r="B104" s="86" t="s">
        <v>557</v>
      </c>
      <c r="C104" s="83" t="s">
        <v>558</v>
      </c>
      <c r="D104" s="96" t="s">
        <v>130</v>
      </c>
      <c r="E104" s="96" t="s">
        <v>330</v>
      </c>
      <c r="F104" s="83" t="s">
        <v>416</v>
      </c>
      <c r="G104" s="96" t="s">
        <v>336</v>
      </c>
      <c r="H104" s="83" t="s">
        <v>553</v>
      </c>
      <c r="I104" s="83" t="s">
        <v>332</v>
      </c>
      <c r="J104" s="83"/>
      <c r="K104" s="93">
        <v>3.05</v>
      </c>
      <c r="L104" s="96" t="s">
        <v>174</v>
      </c>
      <c r="M104" s="97">
        <v>5.0999999999999997E-2</v>
      </c>
      <c r="N104" s="97">
        <v>5.5999999999999991E-3</v>
      </c>
      <c r="O104" s="93">
        <v>580145.99999999988</v>
      </c>
      <c r="P104" s="95">
        <v>138.74</v>
      </c>
      <c r="Q104" s="93">
        <v>8.953599999999998</v>
      </c>
      <c r="R104" s="93">
        <v>813.8481700000001</v>
      </c>
      <c r="S104" s="94">
        <v>5.0568738181448064E-4</v>
      </c>
      <c r="T104" s="94">
        <f t="shared" si="1"/>
        <v>6.8934768643388799E-3</v>
      </c>
      <c r="U104" s="94">
        <f>R104/'סכום נכסי הקרן'!$C$42</f>
        <v>9.2688280754162837E-4</v>
      </c>
    </row>
    <row r="105" spans="2:21" s="129" customFormat="1">
      <c r="B105" s="86" t="s">
        <v>559</v>
      </c>
      <c r="C105" s="83" t="s">
        <v>560</v>
      </c>
      <c r="D105" s="96" t="s">
        <v>130</v>
      </c>
      <c r="E105" s="96" t="s">
        <v>330</v>
      </c>
      <c r="F105" s="83" t="s">
        <v>561</v>
      </c>
      <c r="G105" s="96" t="s">
        <v>376</v>
      </c>
      <c r="H105" s="83" t="s">
        <v>553</v>
      </c>
      <c r="I105" s="83" t="s">
        <v>170</v>
      </c>
      <c r="J105" s="83"/>
      <c r="K105" s="93">
        <v>7.0299999999999994</v>
      </c>
      <c r="L105" s="96" t="s">
        <v>174</v>
      </c>
      <c r="M105" s="97">
        <v>2.6000000000000002E-2</v>
      </c>
      <c r="N105" s="97">
        <v>2.41E-2</v>
      </c>
      <c r="O105" s="93">
        <v>561999.99999999988</v>
      </c>
      <c r="P105" s="95">
        <v>102.8</v>
      </c>
      <c r="Q105" s="83"/>
      <c r="R105" s="93">
        <v>577.7359899999999</v>
      </c>
      <c r="S105" s="94">
        <v>9.170868621595599E-4</v>
      </c>
      <c r="T105" s="94">
        <f t="shared" si="1"/>
        <v>4.8935536474339156E-3</v>
      </c>
      <c r="U105" s="94">
        <f>R105/'סכום נכסי הקרן'!$C$42</f>
        <v>6.5797722003729765E-4</v>
      </c>
    </row>
    <row r="106" spans="2:21" s="129" customFormat="1">
      <c r="B106" s="86" t="s">
        <v>562</v>
      </c>
      <c r="C106" s="83" t="s">
        <v>563</v>
      </c>
      <c r="D106" s="96" t="s">
        <v>130</v>
      </c>
      <c r="E106" s="96" t="s">
        <v>330</v>
      </c>
      <c r="F106" s="83" t="s">
        <v>493</v>
      </c>
      <c r="G106" s="96" t="s">
        <v>376</v>
      </c>
      <c r="H106" s="83" t="s">
        <v>553</v>
      </c>
      <c r="I106" s="83" t="s">
        <v>332</v>
      </c>
      <c r="J106" s="83"/>
      <c r="K106" s="93">
        <v>4.88</v>
      </c>
      <c r="L106" s="96" t="s">
        <v>174</v>
      </c>
      <c r="M106" s="97">
        <v>2.0499999999999997E-2</v>
      </c>
      <c r="N106" s="97">
        <v>1.54E-2</v>
      </c>
      <c r="O106" s="93">
        <v>26882.999999999996</v>
      </c>
      <c r="P106" s="95">
        <v>104.55</v>
      </c>
      <c r="Q106" s="83"/>
      <c r="R106" s="93">
        <v>28.106169999999995</v>
      </c>
      <c r="S106" s="94">
        <v>5.7607128086555332E-5</v>
      </c>
      <c r="T106" s="94">
        <f t="shared" si="1"/>
        <v>2.3806557510619634E-4</v>
      </c>
      <c r="U106" s="94">
        <f>R106/'סכום נכסי הקרן'!$C$42</f>
        <v>3.2009810575407798E-5</v>
      </c>
    </row>
    <row r="107" spans="2:21" s="129" customFormat="1">
      <c r="B107" s="86" t="s">
        <v>564</v>
      </c>
      <c r="C107" s="83" t="s">
        <v>565</v>
      </c>
      <c r="D107" s="96" t="s">
        <v>130</v>
      </c>
      <c r="E107" s="96" t="s">
        <v>330</v>
      </c>
      <c r="F107" s="83" t="s">
        <v>566</v>
      </c>
      <c r="G107" s="96" t="s">
        <v>376</v>
      </c>
      <c r="H107" s="83" t="s">
        <v>567</v>
      </c>
      <c r="I107" s="83" t="s">
        <v>170</v>
      </c>
      <c r="J107" s="83"/>
      <c r="K107" s="93">
        <v>0.74999999999999989</v>
      </c>
      <c r="L107" s="96" t="s">
        <v>174</v>
      </c>
      <c r="M107" s="97">
        <v>5.5999999999999994E-2</v>
      </c>
      <c r="N107" s="97">
        <v>7.4999999999999989E-3</v>
      </c>
      <c r="O107" s="93">
        <v>51123.999999999993</v>
      </c>
      <c r="P107" s="95">
        <v>111.42</v>
      </c>
      <c r="Q107" s="83"/>
      <c r="R107" s="93">
        <v>56.962359999999997</v>
      </c>
      <c r="S107" s="94">
        <v>4.0377203512984136E-4</v>
      </c>
      <c r="T107" s="94">
        <f t="shared" si="1"/>
        <v>4.8248398813521002E-4</v>
      </c>
      <c r="U107" s="94">
        <f>R107/'סכום נכסי הקרן'!$C$42</f>
        <v>6.4873810751453725E-5</v>
      </c>
    </row>
    <row r="108" spans="2:21" s="129" customFormat="1">
      <c r="B108" s="86" t="s">
        <v>568</v>
      </c>
      <c r="C108" s="83" t="s">
        <v>569</v>
      </c>
      <c r="D108" s="96" t="s">
        <v>130</v>
      </c>
      <c r="E108" s="96" t="s">
        <v>330</v>
      </c>
      <c r="F108" s="83" t="s">
        <v>570</v>
      </c>
      <c r="G108" s="96" t="s">
        <v>376</v>
      </c>
      <c r="H108" s="83" t="s">
        <v>567</v>
      </c>
      <c r="I108" s="83" t="s">
        <v>332</v>
      </c>
      <c r="J108" s="83"/>
      <c r="K108" s="93">
        <v>2.4400000000000004</v>
      </c>
      <c r="L108" s="96" t="s">
        <v>174</v>
      </c>
      <c r="M108" s="97">
        <v>2.5000000000000001E-2</v>
      </c>
      <c r="N108" s="97">
        <v>4.370000000000001E-2</v>
      </c>
      <c r="O108" s="93">
        <v>171074.48999999996</v>
      </c>
      <c r="P108" s="95">
        <v>97.15</v>
      </c>
      <c r="Q108" s="83"/>
      <c r="R108" s="93">
        <v>166.19885999999997</v>
      </c>
      <c r="S108" s="94">
        <v>3.5137252277781856E-4</v>
      </c>
      <c r="T108" s="94">
        <f t="shared" si="1"/>
        <v>1.4077416876043306E-3</v>
      </c>
      <c r="U108" s="94">
        <f>R108/'סכום נכסי הקרן'!$C$42</f>
        <v>1.8928206961136006E-4</v>
      </c>
    </row>
    <row r="109" spans="2:21" s="129" customFormat="1">
      <c r="B109" s="86" t="s">
        <v>571</v>
      </c>
      <c r="C109" s="83" t="s">
        <v>572</v>
      </c>
      <c r="D109" s="96" t="s">
        <v>130</v>
      </c>
      <c r="E109" s="96" t="s">
        <v>330</v>
      </c>
      <c r="F109" s="83" t="s">
        <v>533</v>
      </c>
      <c r="G109" s="96" t="s">
        <v>336</v>
      </c>
      <c r="H109" s="83" t="s">
        <v>567</v>
      </c>
      <c r="I109" s="83" t="s">
        <v>332</v>
      </c>
      <c r="J109" s="83"/>
      <c r="K109" s="93">
        <v>1.7299999999999993</v>
      </c>
      <c r="L109" s="96" t="s">
        <v>174</v>
      </c>
      <c r="M109" s="97">
        <v>2.4E-2</v>
      </c>
      <c r="N109" s="97">
        <v>1.8999999999999996E-3</v>
      </c>
      <c r="O109" s="93">
        <v>7878.9999999999991</v>
      </c>
      <c r="P109" s="95">
        <v>106.54</v>
      </c>
      <c r="Q109" s="83"/>
      <c r="R109" s="93">
        <v>8.3942900000000016</v>
      </c>
      <c r="S109" s="94">
        <v>6.035189312988793E-5</v>
      </c>
      <c r="T109" s="94">
        <f t="shared" si="1"/>
        <v>7.1101522422236597E-5</v>
      </c>
      <c r="U109" s="94">
        <f>R109/'סכום נכסי הקרן'!$C$42</f>
        <v>9.5601653592446076E-6</v>
      </c>
    </row>
    <row r="110" spans="2:21" s="129" customFormat="1">
      <c r="B110" s="86" t="s">
        <v>573</v>
      </c>
      <c r="C110" s="83" t="s">
        <v>574</v>
      </c>
      <c r="D110" s="96" t="s">
        <v>130</v>
      </c>
      <c r="E110" s="96" t="s">
        <v>330</v>
      </c>
      <c r="F110" s="83" t="s">
        <v>575</v>
      </c>
      <c r="G110" s="96" t="s">
        <v>576</v>
      </c>
      <c r="H110" s="83" t="s">
        <v>577</v>
      </c>
      <c r="I110" s="83" t="s">
        <v>170</v>
      </c>
      <c r="J110" s="83"/>
      <c r="K110" s="93">
        <v>2</v>
      </c>
      <c r="L110" s="96" t="s">
        <v>174</v>
      </c>
      <c r="M110" s="97">
        <v>2.8500000000000001E-2</v>
      </c>
      <c r="N110" s="97">
        <v>2.6799999999999994E-2</v>
      </c>
      <c r="O110" s="93">
        <v>177022.99999999997</v>
      </c>
      <c r="P110" s="95">
        <v>102.85</v>
      </c>
      <c r="Q110" s="83"/>
      <c r="R110" s="93">
        <v>182.06814000000003</v>
      </c>
      <c r="S110" s="94">
        <v>4.8560425323083744E-4</v>
      </c>
      <c r="T110" s="94">
        <f t="shared" si="1"/>
        <v>1.5421580548902779E-3</v>
      </c>
      <c r="U110" s="94">
        <f>R110/'סכום נכסי הקרן'!$C$42</f>
        <v>2.0735541958284709E-4</v>
      </c>
    </row>
    <row r="111" spans="2:21" s="129" customFormat="1">
      <c r="B111" s="82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93"/>
      <c r="P111" s="95"/>
      <c r="Q111" s="83"/>
      <c r="R111" s="83"/>
      <c r="S111" s="83"/>
      <c r="T111" s="94"/>
      <c r="U111" s="83"/>
    </row>
    <row r="112" spans="2:21" s="129" customFormat="1">
      <c r="B112" s="101" t="s">
        <v>50</v>
      </c>
      <c r="C112" s="81"/>
      <c r="D112" s="81"/>
      <c r="E112" s="81"/>
      <c r="F112" s="81"/>
      <c r="G112" s="81"/>
      <c r="H112" s="81"/>
      <c r="I112" s="81"/>
      <c r="J112" s="81"/>
      <c r="K112" s="90">
        <v>3.6913220350129734</v>
      </c>
      <c r="L112" s="81"/>
      <c r="M112" s="81"/>
      <c r="N112" s="103">
        <v>1.9766011975814846E-2</v>
      </c>
      <c r="O112" s="90"/>
      <c r="P112" s="92"/>
      <c r="Q112" s="90">
        <f>SUM(Q113:Q166)</f>
        <v>4.9365699999999997</v>
      </c>
      <c r="R112" s="90">
        <f>SUM(R113:R166)</f>
        <v>24727.28609999999</v>
      </c>
      <c r="S112" s="81"/>
      <c r="T112" s="91">
        <f t="shared" ref="T112:T166" si="2">R112/$R$11</f>
        <v>0.20944566926806296</v>
      </c>
      <c r="U112" s="91">
        <f>R112/'סכום נכסי הקרן'!$C$42</f>
        <v>2.8161636541190565E-2</v>
      </c>
    </row>
    <row r="113" spans="2:21" s="129" customFormat="1">
      <c r="B113" s="86" t="s">
        <v>578</v>
      </c>
      <c r="C113" s="83" t="s">
        <v>579</v>
      </c>
      <c r="D113" s="96" t="s">
        <v>130</v>
      </c>
      <c r="E113" s="96" t="s">
        <v>330</v>
      </c>
      <c r="F113" s="83" t="s">
        <v>341</v>
      </c>
      <c r="G113" s="96" t="s">
        <v>336</v>
      </c>
      <c r="H113" s="83" t="s">
        <v>331</v>
      </c>
      <c r="I113" s="83" t="s">
        <v>170</v>
      </c>
      <c r="J113" s="83"/>
      <c r="K113" s="93">
        <v>6.13</v>
      </c>
      <c r="L113" s="96" t="s">
        <v>174</v>
      </c>
      <c r="M113" s="97">
        <v>2.98E-2</v>
      </c>
      <c r="N113" s="97">
        <v>2.4399999999999998E-2</v>
      </c>
      <c r="O113" s="93">
        <v>2676777.9999999995</v>
      </c>
      <c r="P113" s="95">
        <v>104.22</v>
      </c>
      <c r="Q113" s="83"/>
      <c r="R113" s="93">
        <v>2789.7379399999995</v>
      </c>
      <c r="S113" s="94">
        <v>1.0529744767242657E-3</v>
      </c>
      <c r="T113" s="94">
        <f t="shared" si="2"/>
        <v>2.362970718108072E-2</v>
      </c>
      <c r="U113" s="94">
        <f>R113/'סכום נכסי הקרן'!$C$42</f>
        <v>3.1772021237482149E-3</v>
      </c>
    </row>
    <row r="114" spans="2:21" s="129" customFormat="1">
      <c r="B114" s="86" t="s">
        <v>580</v>
      </c>
      <c r="C114" s="83" t="s">
        <v>581</v>
      </c>
      <c r="D114" s="96" t="s">
        <v>130</v>
      </c>
      <c r="E114" s="96" t="s">
        <v>330</v>
      </c>
      <c r="F114" s="83" t="s">
        <v>582</v>
      </c>
      <c r="G114" s="96" t="s">
        <v>376</v>
      </c>
      <c r="H114" s="83" t="s">
        <v>331</v>
      </c>
      <c r="I114" s="83" t="s">
        <v>170</v>
      </c>
      <c r="J114" s="83"/>
      <c r="K114" s="93">
        <v>4.78</v>
      </c>
      <c r="L114" s="96" t="s">
        <v>174</v>
      </c>
      <c r="M114" s="97">
        <v>1.44E-2</v>
      </c>
      <c r="N114" s="97">
        <v>1.8000000000000002E-2</v>
      </c>
      <c r="O114" s="93">
        <v>456303.99999999994</v>
      </c>
      <c r="P114" s="95">
        <v>98.35</v>
      </c>
      <c r="Q114" s="83"/>
      <c r="R114" s="93">
        <v>448.77497999999991</v>
      </c>
      <c r="S114" s="94">
        <v>4.8031999999999995E-4</v>
      </c>
      <c r="T114" s="94">
        <f t="shared" si="2"/>
        <v>3.8012249163429865E-3</v>
      </c>
      <c r="U114" s="94">
        <f>R114/'סכום נכסי הקרן'!$C$42</f>
        <v>5.1110493179193112E-4</v>
      </c>
    </row>
    <row r="115" spans="2:21" s="129" customFormat="1">
      <c r="B115" s="86" t="s">
        <v>583</v>
      </c>
      <c r="C115" s="83" t="s">
        <v>584</v>
      </c>
      <c r="D115" s="96" t="s">
        <v>130</v>
      </c>
      <c r="E115" s="96" t="s">
        <v>330</v>
      </c>
      <c r="F115" s="83" t="s">
        <v>354</v>
      </c>
      <c r="G115" s="96" t="s">
        <v>336</v>
      </c>
      <c r="H115" s="83" t="s">
        <v>331</v>
      </c>
      <c r="I115" s="83" t="s">
        <v>170</v>
      </c>
      <c r="J115" s="83"/>
      <c r="K115" s="93">
        <v>0.6499999999999998</v>
      </c>
      <c r="L115" s="96" t="s">
        <v>174</v>
      </c>
      <c r="M115" s="97">
        <v>5.9000000000000004E-2</v>
      </c>
      <c r="N115" s="97">
        <v>2.599999999999999E-3</v>
      </c>
      <c r="O115" s="93">
        <v>548324.99999999988</v>
      </c>
      <c r="P115" s="95">
        <v>105.72</v>
      </c>
      <c r="Q115" s="83"/>
      <c r="R115" s="93">
        <v>579.68918000000008</v>
      </c>
      <c r="S115" s="94">
        <v>1.0164938225817046E-3</v>
      </c>
      <c r="T115" s="94">
        <f t="shared" si="2"/>
        <v>4.9100976055983228E-3</v>
      </c>
      <c r="U115" s="94">
        <f>R115/'סכום נכסי הקרן'!$C$42</f>
        <v>6.6020168683294373E-4</v>
      </c>
    </row>
    <row r="116" spans="2:21" s="129" customFormat="1">
      <c r="B116" s="86" t="s">
        <v>585</v>
      </c>
      <c r="C116" s="83" t="s">
        <v>586</v>
      </c>
      <c r="D116" s="96" t="s">
        <v>130</v>
      </c>
      <c r="E116" s="96" t="s">
        <v>330</v>
      </c>
      <c r="F116" s="83" t="s">
        <v>369</v>
      </c>
      <c r="G116" s="96" t="s">
        <v>370</v>
      </c>
      <c r="H116" s="83" t="s">
        <v>362</v>
      </c>
      <c r="I116" s="83" t="s">
        <v>170</v>
      </c>
      <c r="J116" s="83"/>
      <c r="K116" s="93">
        <v>4.5599999999999987</v>
      </c>
      <c r="L116" s="96" t="s">
        <v>174</v>
      </c>
      <c r="M116" s="97">
        <v>1.6299999999999999E-2</v>
      </c>
      <c r="N116" s="97">
        <v>1.8099999999999995E-2</v>
      </c>
      <c r="O116" s="93">
        <v>559999.99999999988</v>
      </c>
      <c r="P116" s="95">
        <v>99.86</v>
      </c>
      <c r="Q116" s="83"/>
      <c r="R116" s="93">
        <v>559.21597999999994</v>
      </c>
      <c r="S116" s="94">
        <v>1.0274192512682203E-3</v>
      </c>
      <c r="T116" s="94">
        <f t="shared" si="2"/>
        <v>4.7366850014525352E-3</v>
      </c>
      <c r="U116" s="94">
        <f>R116/'סכום נכסי הקרן'!$C$42</f>
        <v>6.3688498256934457E-4</v>
      </c>
    </row>
    <row r="117" spans="2:21" s="129" customFormat="1">
      <c r="B117" s="86" t="s">
        <v>587</v>
      </c>
      <c r="C117" s="83" t="s">
        <v>588</v>
      </c>
      <c r="D117" s="96" t="s">
        <v>130</v>
      </c>
      <c r="E117" s="96" t="s">
        <v>330</v>
      </c>
      <c r="F117" s="83" t="s">
        <v>354</v>
      </c>
      <c r="G117" s="96" t="s">
        <v>336</v>
      </c>
      <c r="H117" s="83" t="s">
        <v>362</v>
      </c>
      <c r="I117" s="83" t="s">
        <v>170</v>
      </c>
      <c r="J117" s="83"/>
      <c r="K117" s="93">
        <v>1.4599999999999997</v>
      </c>
      <c r="L117" s="96" t="s">
        <v>174</v>
      </c>
      <c r="M117" s="97">
        <v>6.0999999999999999E-2</v>
      </c>
      <c r="N117" s="97">
        <v>6.9999999999999984E-3</v>
      </c>
      <c r="O117" s="93">
        <v>2073466.1999999997</v>
      </c>
      <c r="P117" s="95">
        <v>111.07</v>
      </c>
      <c r="Q117" s="83"/>
      <c r="R117" s="93">
        <v>2302.9989700000001</v>
      </c>
      <c r="S117" s="94">
        <v>2.0173715303538559E-3</v>
      </c>
      <c r="T117" s="94">
        <f t="shared" si="2"/>
        <v>1.9506918739267142E-2</v>
      </c>
      <c r="U117" s="94">
        <f>R117/'סכום נכסי הקרן'!$C$42</f>
        <v>2.6228604176612921E-3</v>
      </c>
    </row>
    <row r="118" spans="2:21" s="129" customFormat="1">
      <c r="B118" s="86" t="s">
        <v>589</v>
      </c>
      <c r="C118" s="83" t="s">
        <v>590</v>
      </c>
      <c r="D118" s="96" t="s">
        <v>130</v>
      </c>
      <c r="E118" s="96" t="s">
        <v>330</v>
      </c>
      <c r="F118" s="83" t="s">
        <v>391</v>
      </c>
      <c r="G118" s="96" t="s">
        <v>376</v>
      </c>
      <c r="H118" s="83" t="s">
        <v>386</v>
      </c>
      <c r="I118" s="83" t="s">
        <v>170</v>
      </c>
      <c r="J118" s="83"/>
      <c r="K118" s="93">
        <v>4.71</v>
      </c>
      <c r="L118" s="96" t="s">
        <v>174</v>
      </c>
      <c r="M118" s="97">
        <v>3.39E-2</v>
      </c>
      <c r="N118" s="97">
        <v>2.5900000000000003E-2</v>
      </c>
      <c r="O118" s="93">
        <v>414966.99999999994</v>
      </c>
      <c r="P118" s="95">
        <v>106.27</v>
      </c>
      <c r="Q118" s="83"/>
      <c r="R118" s="93">
        <v>440.98542999999995</v>
      </c>
      <c r="S118" s="94">
        <v>3.8238303285926655E-4</v>
      </c>
      <c r="T118" s="94">
        <f t="shared" si="2"/>
        <v>3.7352456776004448E-3</v>
      </c>
      <c r="U118" s="94">
        <f>R118/'סכום נכסי הקרן'!$C$42</f>
        <v>5.0223349822529201E-4</v>
      </c>
    </row>
    <row r="119" spans="2:21" s="129" customFormat="1">
      <c r="B119" s="86" t="s">
        <v>591</v>
      </c>
      <c r="C119" s="83" t="s">
        <v>592</v>
      </c>
      <c r="D119" s="96" t="s">
        <v>130</v>
      </c>
      <c r="E119" s="96" t="s">
        <v>330</v>
      </c>
      <c r="F119" s="83" t="s">
        <v>398</v>
      </c>
      <c r="G119" s="96" t="s">
        <v>399</v>
      </c>
      <c r="H119" s="83" t="s">
        <v>386</v>
      </c>
      <c r="I119" s="83" t="s">
        <v>170</v>
      </c>
      <c r="J119" s="83"/>
      <c r="K119" s="93">
        <v>2.1500000000000004</v>
      </c>
      <c r="L119" s="96" t="s">
        <v>174</v>
      </c>
      <c r="M119" s="97">
        <v>1.6E-2</v>
      </c>
      <c r="N119" s="97">
        <v>6.5000000000000006E-3</v>
      </c>
      <c r="O119" s="93">
        <v>1333393.9999999998</v>
      </c>
      <c r="P119" s="95">
        <v>102.14</v>
      </c>
      <c r="Q119" s="83"/>
      <c r="R119" s="93">
        <v>1361.5799199999997</v>
      </c>
      <c r="S119" s="94">
        <v>1.8172097378021937E-3</v>
      </c>
      <c r="T119" s="94">
        <f t="shared" si="2"/>
        <v>1.1532887857287165E-2</v>
      </c>
      <c r="U119" s="94">
        <f>R119/'סכום נכסי הקרן'!$C$42</f>
        <v>1.5506885257749064E-3</v>
      </c>
    </row>
    <row r="120" spans="2:21" s="129" customFormat="1">
      <c r="B120" s="86" t="s">
        <v>593</v>
      </c>
      <c r="C120" s="83" t="s">
        <v>594</v>
      </c>
      <c r="D120" s="96" t="s">
        <v>130</v>
      </c>
      <c r="E120" s="96" t="s">
        <v>330</v>
      </c>
      <c r="F120" s="83" t="s">
        <v>398</v>
      </c>
      <c r="G120" s="96" t="s">
        <v>399</v>
      </c>
      <c r="H120" s="83" t="s">
        <v>386</v>
      </c>
      <c r="I120" s="83" t="s">
        <v>170</v>
      </c>
      <c r="J120" s="83"/>
      <c r="K120" s="93">
        <v>5.38</v>
      </c>
      <c r="L120" s="96" t="s">
        <v>174</v>
      </c>
      <c r="M120" s="97">
        <v>3.6499999999999998E-2</v>
      </c>
      <c r="N120" s="97">
        <v>2.75E-2</v>
      </c>
      <c r="O120" s="93">
        <v>388435.99999999994</v>
      </c>
      <c r="P120" s="95">
        <v>106.22</v>
      </c>
      <c r="Q120" s="83"/>
      <c r="R120" s="93">
        <v>412.59669999999994</v>
      </c>
      <c r="S120" s="94">
        <v>2.4353842835718331E-4</v>
      </c>
      <c r="T120" s="94">
        <f t="shared" si="2"/>
        <v>3.4947867558055316E-3</v>
      </c>
      <c r="U120" s="94">
        <f>R120/'סכום נכסי הקרן'!$C$42</f>
        <v>4.6990188314659589E-4</v>
      </c>
    </row>
    <row r="121" spans="2:21" s="129" customFormat="1">
      <c r="B121" s="86" t="s">
        <v>595</v>
      </c>
      <c r="C121" s="83" t="s">
        <v>596</v>
      </c>
      <c r="D121" s="96" t="s">
        <v>130</v>
      </c>
      <c r="E121" s="96" t="s">
        <v>330</v>
      </c>
      <c r="F121" s="83" t="s">
        <v>335</v>
      </c>
      <c r="G121" s="96" t="s">
        <v>336</v>
      </c>
      <c r="H121" s="83" t="s">
        <v>386</v>
      </c>
      <c r="I121" s="83" t="s">
        <v>170</v>
      </c>
      <c r="J121" s="83"/>
      <c r="K121" s="93">
        <v>2.3099999999999996</v>
      </c>
      <c r="L121" s="96" t="s">
        <v>174</v>
      </c>
      <c r="M121" s="97">
        <v>1.5900000000000001E-2</v>
      </c>
      <c r="N121" s="97">
        <v>6.2999999999999992E-3</v>
      </c>
      <c r="O121" s="93">
        <v>70854.999999999985</v>
      </c>
      <c r="P121" s="95">
        <v>102.48</v>
      </c>
      <c r="Q121" s="83"/>
      <c r="R121" s="93">
        <v>72.612200000000001</v>
      </c>
      <c r="S121" s="94">
        <v>7.4584210526315771E-5</v>
      </c>
      <c r="T121" s="94">
        <f t="shared" si="2"/>
        <v>6.150416493149424E-4</v>
      </c>
      <c r="U121" s="94">
        <f>R121/'סכום נכסי הקרן'!$C$42</f>
        <v>8.2697242899463941E-5</v>
      </c>
    </row>
    <row r="122" spans="2:21" s="129" customFormat="1">
      <c r="B122" s="86" t="s">
        <v>597</v>
      </c>
      <c r="C122" s="83" t="s">
        <v>598</v>
      </c>
      <c r="D122" s="96" t="s">
        <v>130</v>
      </c>
      <c r="E122" s="96" t="s">
        <v>330</v>
      </c>
      <c r="F122" s="83" t="s">
        <v>413</v>
      </c>
      <c r="G122" s="96" t="s">
        <v>376</v>
      </c>
      <c r="H122" s="83" t="s">
        <v>386</v>
      </c>
      <c r="I122" s="83" t="s">
        <v>332</v>
      </c>
      <c r="J122" s="83"/>
      <c r="K122" s="93">
        <v>5.98</v>
      </c>
      <c r="L122" s="96" t="s">
        <v>174</v>
      </c>
      <c r="M122" s="97">
        <v>2.5499999999999998E-2</v>
      </c>
      <c r="N122" s="97">
        <v>3.0800000000000004E-2</v>
      </c>
      <c r="O122" s="93">
        <v>1717999.9999999998</v>
      </c>
      <c r="P122" s="95">
        <v>97.6</v>
      </c>
      <c r="Q122" s="83"/>
      <c r="R122" s="93">
        <v>1676.7680599999997</v>
      </c>
      <c r="S122" s="94">
        <v>1.6458902560997572E-3</v>
      </c>
      <c r="T122" s="94">
        <f t="shared" si="2"/>
        <v>1.4202602223056401E-2</v>
      </c>
      <c r="U122" s="94">
        <f>R122/'סכום נכסי הקרן'!$C$42</f>
        <v>1.9096528619692407E-3</v>
      </c>
    </row>
    <row r="123" spans="2:21" s="129" customFormat="1">
      <c r="B123" s="86" t="s">
        <v>599</v>
      </c>
      <c r="C123" s="83" t="s">
        <v>600</v>
      </c>
      <c r="D123" s="96" t="s">
        <v>130</v>
      </c>
      <c r="E123" s="96" t="s">
        <v>330</v>
      </c>
      <c r="F123" s="83" t="s">
        <v>601</v>
      </c>
      <c r="G123" s="96" t="s">
        <v>376</v>
      </c>
      <c r="H123" s="83" t="s">
        <v>386</v>
      </c>
      <c r="I123" s="83" t="s">
        <v>332</v>
      </c>
      <c r="J123" s="83"/>
      <c r="K123" s="93">
        <v>4.9200000000000008</v>
      </c>
      <c r="L123" s="96" t="s">
        <v>174</v>
      </c>
      <c r="M123" s="97">
        <v>3.15E-2</v>
      </c>
      <c r="N123" s="97">
        <v>3.3300000000000003E-2</v>
      </c>
      <c r="O123" s="93">
        <v>57654.999999999993</v>
      </c>
      <c r="P123" s="95">
        <v>99.55</v>
      </c>
      <c r="Q123" s="83"/>
      <c r="R123" s="93">
        <v>57.395549999999986</v>
      </c>
      <c r="S123" s="94">
        <v>2.4200202814950966E-4</v>
      </c>
      <c r="T123" s="94">
        <f t="shared" si="2"/>
        <v>4.8615320476914665E-4</v>
      </c>
      <c r="U123" s="94">
        <f>R123/'סכום נכסי הקרן'!$C$42</f>
        <v>6.536716611944448E-5</v>
      </c>
    </row>
    <row r="124" spans="2:21" s="129" customFormat="1">
      <c r="B124" s="86" t="s">
        <v>602</v>
      </c>
      <c r="C124" s="83" t="s">
        <v>603</v>
      </c>
      <c r="D124" s="96" t="s">
        <v>130</v>
      </c>
      <c r="E124" s="96" t="s">
        <v>330</v>
      </c>
      <c r="F124" s="83" t="s">
        <v>416</v>
      </c>
      <c r="G124" s="96" t="s">
        <v>336</v>
      </c>
      <c r="H124" s="83" t="s">
        <v>386</v>
      </c>
      <c r="I124" s="83" t="s">
        <v>170</v>
      </c>
      <c r="J124" s="83"/>
      <c r="K124" s="93">
        <v>2.08</v>
      </c>
      <c r="L124" s="96" t="s">
        <v>174</v>
      </c>
      <c r="M124" s="97">
        <v>6.4000000000000001E-2</v>
      </c>
      <c r="N124" s="97">
        <v>9.7000000000000003E-3</v>
      </c>
      <c r="O124" s="93">
        <v>1050838.9999999998</v>
      </c>
      <c r="P124" s="95">
        <v>113.68</v>
      </c>
      <c r="Q124" s="83"/>
      <c r="R124" s="93">
        <v>1194.5937399999998</v>
      </c>
      <c r="S124" s="94">
        <v>3.2292173709958937E-3</v>
      </c>
      <c r="T124" s="94">
        <f t="shared" si="2"/>
        <v>1.011847739237904E-2</v>
      </c>
      <c r="U124" s="94">
        <f>R124/'סכום נכסי הקרן'!$C$42</f>
        <v>1.3605097859995848E-3</v>
      </c>
    </row>
    <row r="125" spans="2:21" s="129" customFormat="1">
      <c r="B125" s="86" t="s">
        <v>604</v>
      </c>
      <c r="C125" s="83" t="s">
        <v>605</v>
      </c>
      <c r="D125" s="96" t="s">
        <v>130</v>
      </c>
      <c r="E125" s="96" t="s">
        <v>330</v>
      </c>
      <c r="F125" s="83" t="s">
        <v>424</v>
      </c>
      <c r="G125" s="96" t="s">
        <v>425</v>
      </c>
      <c r="H125" s="83" t="s">
        <v>386</v>
      </c>
      <c r="I125" s="83" t="s">
        <v>170</v>
      </c>
      <c r="J125" s="83"/>
      <c r="K125" s="93">
        <v>3.48</v>
      </c>
      <c r="L125" s="96" t="s">
        <v>174</v>
      </c>
      <c r="M125" s="97">
        <v>4.8000000000000001E-2</v>
      </c>
      <c r="N125" s="97">
        <v>1.6199999999999999E-2</v>
      </c>
      <c r="O125" s="93">
        <v>767163.7699999999</v>
      </c>
      <c r="P125" s="95">
        <v>113.88</v>
      </c>
      <c r="Q125" s="83"/>
      <c r="R125" s="93">
        <v>873.64612999999986</v>
      </c>
      <c r="S125" s="94">
        <v>3.6121642588546413E-4</v>
      </c>
      <c r="T125" s="94">
        <f t="shared" si="2"/>
        <v>7.3999790216081659E-3</v>
      </c>
      <c r="U125" s="94">
        <f>R125/'סכום נכסי הקרן'!$C$42</f>
        <v>9.9498605221693651E-4</v>
      </c>
    </row>
    <row r="126" spans="2:21" s="129" customFormat="1">
      <c r="B126" s="86" t="s">
        <v>606</v>
      </c>
      <c r="C126" s="83" t="s">
        <v>607</v>
      </c>
      <c r="D126" s="96" t="s">
        <v>130</v>
      </c>
      <c r="E126" s="96" t="s">
        <v>330</v>
      </c>
      <c r="F126" s="83" t="s">
        <v>608</v>
      </c>
      <c r="G126" s="96" t="s">
        <v>451</v>
      </c>
      <c r="H126" s="83" t="s">
        <v>386</v>
      </c>
      <c r="I126" s="83" t="s">
        <v>332</v>
      </c>
      <c r="J126" s="83"/>
      <c r="K126" s="93">
        <v>3.8299999999999996</v>
      </c>
      <c r="L126" s="96" t="s">
        <v>174</v>
      </c>
      <c r="M126" s="97">
        <v>2.4500000000000001E-2</v>
      </c>
      <c r="N126" s="97">
        <v>1.9400000000000001E-2</v>
      </c>
      <c r="O126" s="93">
        <v>79555.999999999985</v>
      </c>
      <c r="P126" s="95">
        <v>101.96</v>
      </c>
      <c r="Q126" s="83"/>
      <c r="R126" s="93">
        <v>81.115299999999991</v>
      </c>
      <c r="S126" s="94">
        <v>5.0715832983778523E-5</v>
      </c>
      <c r="T126" s="94">
        <f t="shared" si="2"/>
        <v>6.8706481688581716E-4</v>
      </c>
      <c r="U126" s="94">
        <f>R126/'סכום נכסי הקרן'!$C$42</f>
        <v>9.2381330781368505E-5</v>
      </c>
    </row>
    <row r="127" spans="2:21" s="129" customFormat="1">
      <c r="B127" s="86" t="s">
        <v>609</v>
      </c>
      <c r="C127" s="83" t="s">
        <v>610</v>
      </c>
      <c r="D127" s="96" t="s">
        <v>130</v>
      </c>
      <c r="E127" s="96" t="s">
        <v>330</v>
      </c>
      <c r="F127" s="83" t="s">
        <v>611</v>
      </c>
      <c r="G127" s="96" t="s">
        <v>376</v>
      </c>
      <c r="H127" s="83" t="s">
        <v>386</v>
      </c>
      <c r="I127" s="83" t="s">
        <v>332</v>
      </c>
      <c r="J127" s="83"/>
      <c r="K127" s="93">
        <v>4.3599999999999994</v>
      </c>
      <c r="L127" s="96" t="s">
        <v>174</v>
      </c>
      <c r="M127" s="97">
        <v>3.3799999999999997E-2</v>
      </c>
      <c r="N127" s="97">
        <v>3.4200000000000001E-2</v>
      </c>
      <c r="O127" s="93">
        <v>227045.99999999997</v>
      </c>
      <c r="P127" s="95">
        <v>101.28</v>
      </c>
      <c r="Q127" s="83"/>
      <c r="R127" s="93">
        <v>229.95218999999997</v>
      </c>
      <c r="S127" s="94">
        <v>3.5838296273730163E-4</v>
      </c>
      <c r="T127" s="94">
        <f t="shared" si="2"/>
        <v>1.9477467175100462E-3</v>
      </c>
      <c r="U127" s="94">
        <f>R127/'סכום נכסי הקרן'!$C$42</f>
        <v>2.6189004205482937E-4</v>
      </c>
    </row>
    <row r="128" spans="2:21" s="129" customFormat="1">
      <c r="B128" s="86" t="s">
        <v>612</v>
      </c>
      <c r="C128" s="83" t="s">
        <v>613</v>
      </c>
      <c r="D128" s="96" t="s">
        <v>130</v>
      </c>
      <c r="E128" s="96" t="s">
        <v>330</v>
      </c>
      <c r="F128" s="83" t="s">
        <v>614</v>
      </c>
      <c r="G128" s="96" t="s">
        <v>161</v>
      </c>
      <c r="H128" s="83" t="s">
        <v>386</v>
      </c>
      <c r="I128" s="83" t="s">
        <v>332</v>
      </c>
      <c r="J128" s="83"/>
      <c r="K128" s="93">
        <v>5.3899999999999988</v>
      </c>
      <c r="L128" s="96" t="s">
        <v>174</v>
      </c>
      <c r="M128" s="97">
        <v>5.0900000000000001E-2</v>
      </c>
      <c r="N128" s="97">
        <v>2.6199999999999998E-2</v>
      </c>
      <c r="O128" s="93">
        <v>33711.329999999994</v>
      </c>
      <c r="P128" s="95">
        <v>113.16</v>
      </c>
      <c r="Q128" s="93">
        <v>4.9365699999999997</v>
      </c>
      <c r="R128" s="93">
        <v>43.48762</v>
      </c>
      <c r="S128" s="94">
        <v>3.2382523329322629E-5</v>
      </c>
      <c r="T128" s="94">
        <f t="shared" si="2"/>
        <v>3.6834991268108492E-4</v>
      </c>
      <c r="U128" s="94">
        <f>R128/'סכום נכסי הקרן'!$C$42</f>
        <v>4.9527576278636182E-5</v>
      </c>
    </row>
    <row r="129" spans="2:21" s="129" customFormat="1">
      <c r="B129" s="86" t="s">
        <v>615</v>
      </c>
      <c r="C129" s="83" t="s">
        <v>616</v>
      </c>
      <c r="D129" s="96" t="s">
        <v>130</v>
      </c>
      <c r="E129" s="96" t="s">
        <v>330</v>
      </c>
      <c r="F129" s="83" t="s">
        <v>617</v>
      </c>
      <c r="G129" s="96" t="s">
        <v>618</v>
      </c>
      <c r="H129" s="83" t="s">
        <v>386</v>
      </c>
      <c r="I129" s="83" t="s">
        <v>170</v>
      </c>
      <c r="J129" s="83"/>
      <c r="K129" s="93">
        <v>5.9200000000000008</v>
      </c>
      <c r="L129" s="96" t="s">
        <v>174</v>
      </c>
      <c r="M129" s="97">
        <v>2.6099999999999998E-2</v>
      </c>
      <c r="N129" s="97">
        <v>2.3299999999999998E-2</v>
      </c>
      <c r="O129" s="93">
        <v>274999.99999999994</v>
      </c>
      <c r="P129" s="95">
        <v>102.36</v>
      </c>
      <c r="Q129" s="83"/>
      <c r="R129" s="93">
        <v>281.49000999999993</v>
      </c>
      <c r="S129" s="94">
        <v>6.8219254202306042E-4</v>
      </c>
      <c r="T129" s="94">
        <f t="shared" si="2"/>
        <v>2.3842836329994073E-3</v>
      </c>
      <c r="U129" s="94">
        <f>R129/'סכום נכסי הקרן'!$C$42</f>
        <v>3.2058590334327466E-4</v>
      </c>
    </row>
    <row r="130" spans="2:21" s="129" customFormat="1">
      <c r="B130" s="86" t="s">
        <v>619</v>
      </c>
      <c r="C130" s="83" t="s">
        <v>620</v>
      </c>
      <c r="D130" s="96" t="s">
        <v>130</v>
      </c>
      <c r="E130" s="96" t="s">
        <v>330</v>
      </c>
      <c r="F130" s="83" t="s">
        <v>621</v>
      </c>
      <c r="G130" s="96" t="s">
        <v>622</v>
      </c>
      <c r="H130" s="83" t="s">
        <v>386</v>
      </c>
      <c r="I130" s="83" t="s">
        <v>332</v>
      </c>
      <c r="J130" s="83"/>
      <c r="K130" s="93">
        <v>4.09</v>
      </c>
      <c r="L130" s="96" t="s">
        <v>174</v>
      </c>
      <c r="M130" s="97">
        <v>1.0500000000000001E-2</v>
      </c>
      <c r="N130" s="97">
        <v>6.6E-3</v>
      </c>
      <c r="O130" s="93">
        <v>383406.99999999994</v>
      </c>
      <c r="P130" s="95">
        <v>101.93</v>
      </c>
      <c r="Q130" s="83"/>
      <c r="R130" s="93">
        <v>390.80674999999997</v>
      </c>
      <c r="S130" s="94">
        <v>8.274816442282373E-4</v>
      </c>
      <c r="T130" s="94">
        <f t="shared" si="2"/>
        <v>3.3102209832977423E-3</v>
      </c>
      <c r="U130" s="94">
        <f>R130/'סכום נכסי הקרן'!$C$42</f>
        <v>4.4508554666433566E-4</v>
      </c>
    </row>
    <row r="131" spans="2:21" s="129" customFormat="1">
      <c r="B131" s="86" t="s">
        <v>623</v>
      </c>
      <c r="C131" s="83" t="s">
        <v>624</v>
      </c>
      <c r="D131" s="96" t="s">
        <v>130</v>
      </c>
      <c r="E131" s="96" t="s">
        <v>330</v>
      </c>
      <c r="F131" s="83" t="s">
        <v>601</v>
      </c>
      <c r="G131" s="96" t="s">
        <v>376</v>
      </c>
      <c r="H131" s="83" t="s">
        <v>452</v>
      </c>
      <c r="I131" s="83" t="s">
        <v>170</v>
      </c>
      <c r="J131" s="83"/>
      <c r="K131" s="93">
        <v>4.29</v>
      </c>
      <c r="L131" s="96" t="s">
        <v>174</v>
      </c>
      <c r="M131" s="97">
        <v>4.3499999999999997E-2</v>
      </c>
      <c r="N131" s="97">
        <v>3.9900000000000005E-2</v>
      </c>
      <c r="O131" s="93">
        <v>431312.99999999994</v>
      </c>
      <c r="P131" s="95">
        <v>103.32</v>
      </c>
      <c r="Q131" s="83"/>
      <c r="R131" s="93">
        <v>445.63260999999994</v>
      </c>
      <c r="S131" s="94">
        <v>2.2988990348432869E-4</v>
      </c>
      <c r="T131" s="94">
        <f t="shared" si="2"/>
        <v>3.7746083363804214E-3</v>
      </c>
      <c r="U131" s="94">
        <f>R131/'סכום נכסי הקרן'!$C$42</f>
        <v>5.0752612085974637E-4</v>
      </c>
    </row>
    <row r="132" spans="2:21" s="129" customFormat="1">
      <c r="B132" s="86" t="s">
        <v>625</v>
      </c>
      <c r="C132" s="83" t="s">
        <v>626</v>
      </c>
      <c r="D132" s="96" t="s">
        <v>130</v>
      </c>
      <c r="E132" s="96" t="s">
        <v>330</v>
      </c>
      <c r="F132" s="83" t="s">
        <v>521</v>
      </c>
      <c r="G132" s="96" t="s">
        <v>473</v>
      </c>
      <c r="H132" s="83" t="s">
        <v>452</v>
      </c>
      <c r="I132" s="83" t="s">
        <v>170</v>
      </c>
      <c r="J132" s="83"/>
      <c r="K132" s="93">
        <v>6.120000000000001</v>
      </c>
      <c r="L132" s="96" t="s">
        <v>174</v>
      </c>
      <c r="M132" s="97">
        <v>3.61E-2</v>
      </c>
      <c r="N132" s="97">
        <v>2.7799999999999998E-2</v>
      </c>
      <c r="O132" s="93">
        <v>614174.99999999988</v>
      </c>
      <c r="P132" s="95">
        <v>105.85</v>
      </c>
      <c r="Q132" s="83"/>
      <c r="R132" s="93">
        <v>650.10421999999983</v>
      </c>
      <c r="S132" s="94">
        <v>8.0022801302931585E-4</v>
      </c>
      <c r="T132" s="94">
        <f t="shared" si="2"/>
        <v>5.5065288160309703E-3</v>
      </c>
      <c r="U132" s="94">
        <f>R132/'סכום נכסי הקרן'!$C$42</f>
        <v>7.4039660816373188E-4</v>
      </c>
    </row>
    <row r="133" spans="2:21" s="129" customFormat="1">
      <c r="B133" s="86" t="s">
        <v>627</v>
      </c>
      <c r="C133" s="83" t="s">
        <v>628</v>
      </c>
      <c r="D133" s="96" t="s">
        <v>130</v>
      </c>
      <c r="E133" s="96" t="s">
        <v>330</v>
      </c>
      <c r="F133" s="83" t="s">
        <v>472</v>
      </c>
      <c r="G133" s="96" t="s">
        <v>473</v>
      </c>
      <c r="H133" s="83" t="s">
        <v>452</v>
      </c>
      <c r="I133" s="83" t="s">
        <v>332</v>
      </c>
      <c r="J133" s="83"/>
      <c r="K133" s="93">
        <v>8.509999999999998</v>
      </c>
      <c r="L133" s="96" t="s">
        <v>174</v>
      </c>
      <c r="M133" s="97">
        <v>3.95E-2</v>
      </c>
      <c r="N133" s="97">
        <v>3.4699999999999995E-2</v>
      </c>
      <c r="O133" s="93">
        <v>132379.99999999997</v>
      </c>
      <c r="P133" s="95">
        <v>105.32</v>
      </c>
      <c r="Q133" s="83"/>
      <c r="R133" s="93">
        <v>139.42261999999999</v>
      </c>
      <c r="S133" s="94">
        <v>5.5156041369997563E-4</v>
      </c>
      <c r="T133" s="94">
        <f t="shared" si="2"/>
        <v>1.1809409184215663E-3</v>
      </c>
      <c r="U133" s="94">
        <f>R133/'סכום נכסי הקרן'!$C$42</f>
        <v>1.5878690181291379E-4</v>
      </c>
    </row>
    <row r="134" spans="2:21" s="129" customFormat="1">
      <c r="B134" s="86" t="s">
        <v>629</v>
      </c>
      <c r="C134" s="83" t="s">
        <v>630</v>
      </c>
      <c r="D134" s="96" t="s">
        <v>130</v>
      </c>
      <c r="E134" s="96" t="s">
        <v>330</v>
      </c>
      <c r="F134" s="83" t="s">
        <v>631</v>
      </c>
      <c r="G134" s="96" t="s">
        <v>376</v>
      </c>
      <c r="H134" s="83" t="s">
        <v>452</v>
      </c>
      <c r="I134" s="83" t="s">
        <v>170</v>
      </c>
      <c r="J134" s="83"/>
      <c r="K134" s="93">
        <v>3.13</v>
      </c>
      <c r="L134" s="96" t="s">
        <v>174</v>
      </c>
      <c r="M134" s="97">
        <v>3.9E-2</v>
      </c>
      <c r="N134" s="97">
        <v>4.4799999999999993E-2</v>
      </c>
      <c r="O134" s="93">
        <v>457925.99999999994</v>
      </c>
      <c r="P134" s="95">
        <v>98.72</v>
      </c>
      <c r="Q134" s="83"/>
      <c r="R134" s="93">
        <v>452.06454999999994</v>
      </c>
      <c r="S134" s="94">
        <v>5.0985753970684015E-4</v>
      </c>
      <c r="T134" s="94">
        <f t="shared" si="2"/>
        <v>3.8290883133800819E-3</v>
      </c>
      <c r="U134" s="94">
        <f>R134/'סכום נכסי הקרן'!$C$42</f>
        <v>5.1485138719921527E-4</v>
      </c>
    </row>
    <row r="135" spans="2:21" s="129" customFormat="1">
      <c r="B135" s="86" t="s">
        <v>632</v>
      </c>
      <c r="C135" s="83" t="s">
        <v>633</v>
      </c>
      <c r="D135" s="96" t="s">
        <v>130</v>
      </c>
      <c r="E135" s="96" t="s">
        <v>330</v>
      </c>
      <c r="F135" s="83" t="s">
        <v>480</v>
      </c>
      <c r="G135" s="96" t="s">
        <v>376</v>
      </c>
      <c r="H135" s="83" t="s">
        <v>452</v>
      </c>
      <c r="I135" s="83" t="s">
        <v>170</v>
      </c>
      <c r="J135" s="83"/>
      <c r="K135" s="93">
        <v>4.3499999999999996</v>
      </c>
      <c r="L135" s="96" t="s">
        <v>174</v>
      </c>
      <c r="M135" s="97">
        <v>5.0499999999999996E-2</v>
      </c>
      <c r="N135" s="97">
        <v>2.8199999999999999E-2</v>
      </c>
      <c r="O135" s="93">
        <v>53150.999999999993</v>
      </c>
      <c r="P135" s="95">
        <v>110.34</v>
      </c>
      <c r="Q135" s="83"/>
      <c r="R135" s="93">
        <v>58.646819999999991</v>
      </c>
      <c r="S135" s="94">
        <v>9.5713032695920227E-5</v>
      </c>
      <c r="T135" s="94">
        <f t="shared" si="2"/>
        <v>4.9675174281837682E-4</v>
      </c>
      <c r="U135" s="94">
        <f>R135/'סכום נכסי הקרן'!$C$42</f>
        <v>6.6792223880024837E-5</v>
      </c>
    </row>
    <row r="136" spans="2:21" s="129" customFormat="1">
      <c r="B136" s="86" t="s">
        <v>634</v>
      </c>
      <c r="C136" s="83" t="s">
        <v>635</v>
      </c>
      <c r="D136" s="96" t="s">
        <v>130</v>
      </c>
      <c r="E136" s="96" t="s">
        <v>330</v>
      </c>
      <c r="F136" s="83" t="s">
        <v>485</v>
      </c>
      <c r="G136" s="96" t="s">
        <v>473</v>
      </c>
      <c r="H136" s="83" t="s">
        <v>452</v>
      </c>
      <c r="I136" s="83" t="s">
        <v>170</v>
      </c>
      <c r="J136" s="83"/>
      <c r="K136" s="93">
        <v>5.2700000000000005</v>
      </c>
      <c r="L136" s="96" t="s">
        <v>174</v>
      </c>
      <c r="M136" s="97">
        <v>3.9199999999999999E-2</v>
      </c>
      <c r="N136" s="97">
        <v>2.6200000000000001E-2</v>
      </c>
      <c r="O136" s="93">
        <v>505.99999999999994</v>
      </c>
      <c r="P136" s="95">
        <v>107.68</v>
      </c>
      <c r="Q136" s="83"/>
      <c r="R136" s="93">
        <v>0.5448599999999999</v>
      </c>
      <c r="S136" s="94">
        <v>5.271635061165552E-7</v>
      </c>
      <c r="T136" s="94">
        <f t="shared" si="2"/>
        <v>4.6150866251916261E-6</v>
      </c>
      <c r="U136" s="94">
        <f>R136/'סכום נכסי הקרן'!$C$42</f>
        <v>6.2053511346856193E-7</v>
      </c>
    </row>
    <row r="137" spans="2:21" s="129" customFormat="1">
      <c r="B137" s="86" t="s">
        <v>636</v>
      </c>
      <c r="C137" s="83" t="s">
        <v>637</v>
      </c>
      <c r="D137" s="96" t="s">
        <v>130</v>
      </c>
      <c r="E137" s="96" t="s">
        <v>330</v>
      </c>
      <c r="F137" s="83" t="s">
        <v>515</v>
      </c>
      <c r="G137" s="96" t="s">
        <v>516</v>
      </c>
      <c r="H137" s="83" t="s">
        <v>452</v>
      </c>
      <c r="I137" s="83" t="s">
        <v>332</v>
      </c>
      <c r="J137" s="83"/>
      <c r="K137" s="93">
        <v>0.65000000000000013</v>
      </c>
      <c r="L137" s="96" t="s">
        <v>174</v>
      </c>
      <c r="M137" s="97">
        <v>2.3E-2</v>
      </c>
      <c r="N137" s="97">
        <v>5.9000000000000007E-3</v>
      </c>
      <c r="O137" s="93">
        <v>2379761.9999999995</v>
      </c>
      <c r="P137" s="95">
        <v>101.1</v>
      </c>
      <c r="Q137" s="83"/>
      <c r="R137" s="93">
        <v>2405.9393799999993</v>
      </c>
      <c r="S137" s="94">
        <v>7.9967891145777542E-4</v>
      </c>
      <c r="T137" s="94">
        <f t="shared" si="2"/>
        <v>2.0378847141760879E-2</v>
      </c>
      <c r="U137" s="94">
        <f>R137/'סכום נכסי הקרן'!$C$42</f>
        <v>2.7400981282655755E-3</v>
      </c>
    </row>
    <row r="138" spans="2:21" s="129" customFormat="1">
      <c r="B138" s="86" t="s">
        <v>638</v>
      </c>
      <c r="C138" s="83" t="s">
        <v>639</v>
      </c>
      <c r="D138" s="96" t="s">
        <v>130</v>
      </c>
      <c r="E138" s="96" t="s">
        <v>330</v>
      </c>
      <c r="F138" s="83" t="s">
        <v>515</v>
      </c>
      <c r="G138" s="96" t="s">
        <v>516</v>
      </c>
      <c r="H138" s="83" t="s">
        <v>452</v>
      </c>
      <c r="I138" s="83" t="s">
        <v>332</v>
      </c>
      <c r="J138" s="83"/>
      <c r="K138" s="93">
        <v>5.4099999999999993</v>
      </c>
      <c r="L138" s="96" t="s">
        <v>174</v>
      </c>
      <c r="M138" s="97">
        <v>1.7500000000000002E-2</v>
      </c>
      <c r="N138" s="97">
        <v>1.2299999999999998E-2</v>
      </c>
      <c r="O138" s="93">
        <v>905397.99999999988</v>
      </c>
      <c r="P138" s="95">
        <v>102.98</v>
      </c>
      <c r="Q138" s="83"/>
      <c r="R138" s="93">
        <v>932.37888999999984</v>
      </c>
      <c r="S138" s="94">
        <v>6.2674737193322975E-4</v>
      </c>
      <c r="T138" s="94">
        <f t="shared" si="2"/>
        <v>7.897458695536496E-3</v>
      </c>
      <c r="U138" s="94">
        <f>R138/'סכום נכסי הקרן'!$C$42</f>
        <v>1.0618761522259697E-3</v>
      </c>
    </row>
    <row r="139" spans="2:21" s="129" customFormat="1">
      <c r="B139" s="86" t="s">
        <v>640</v>
      </c>
      <c r="C139" s="83" t="s">
        <v>641</v>
      </c>
      <c r="D139" s="96" t="s">
        <v>130</v>
      </c>
      <c r="E139" s="96" t="s">
        <v>330</v>
      </c>
      <c r="F139" s="83" t="s">
        <v>515</v>
      </c>
      <c r="G139" s="96" t="s">
        <v>516</v>
      </c>
      <c r="H139" s="83" t="s">
        <v>452</v>
      </c>
      <c r="I139" s="83" t="s">
        <v>332</v>
      </c>
      <c r="J139" s="83"/>
      <c r="K139" s="93">
        <v>3.93</v>
      </c>
      <c r="L139" s="96" t="s">
        <v>174</v>
      </c>
      <c r="M139" s="97">
        <v>2.9600000000000001E-2</v>
      </c>
      <c r="N139" s="97">
        <v>1.8200000000000001E-2</v>
      </c>
      <c r="O139" s="93">
        <v>255305.99999999997</v>
      </c>
      <c r="P139" s="95">
        <v>105.54</v>
      </c>
      <c r="Q139" s="83"/>
      <c r="R139" s="93">
        <v>269.44993999999997</v>
      </c>
      <c r="S139" s="94">
        <v>6.251463047938999E-4</v>
      </c>
      <c r="T139" s="94">
        <f t="shared" si="2"/>
        <v>2.28230153480286E-3</v>
      </c>
      <c r="U139" s="94">
        <f>R139/'סכום נכסי הקרן'!$C$42</f>
        <v>3.0687359889145324E-4</v>
      </c>
    </row>
    <row r="140" spans="2:21" s="129" customFormat="1">
      <c r="B140" s="86" t="s">
        <v>642</v>
      </c>
      <c r="C140" s="83" t="s">
        <v>643</v>
      </c>
      <c r="D140" s="96" t="s">
        <v>130</v>
      </c>
      <c r="E140" s="96" t="s">
        <v>330</v>
      </c>
      <c r="F140" s="83" t="s">
        <v>644</v>
      </c>
      <c r="G140" s="96" t="s">
        <v>161</v>
      </c>
      <c r="H140" s="83" t="s">
        <v>452</v>
      </c>
      <c r="I140" s="83" t="s">
        <v>170</v>
      </c>
      <c r="J140" s="83"/>
      <c r="K140" s="93">
        <v>3.9400000000000004</v>
      </c>
      <c r="L140" s="96" t="s">
        <v>174</v>
      </c>
      <c r="M140" s="97">
        <v>2.75E-2</v>
      </c>
      <c r="N140" s="97">
        <v>2.2099999999999998E-2</v>
      </c>
      <c r="O140" s="93">
        <v>205009.08999999997</v>
      </c>
      <c r="P140" s="95">
        <v>102.38</v>
      </c>
      <c r="Q140" s="83"/>
      <c r="R140" s="93">
        <v>209.88829999999996</v>
      </c>
      <c r="S140" s="94">
        <v>4.1269537119010278E-4</v>
      </c>
      <c r="T140" s="94">
        <f t="shared" si="2"/>
        <v>1.7778010610325727E-3</v>
      </c>
      <c r="U140" s="94">
        <f>R140/'סכום נכסי הקרן'!$C$42</f>
        <v>2.3903949648758133E-4</v>
      </c>
    </row>
    <row r="141" spans="2:21" s="129" customFormat="1">
      <c r="B141" s="86" t="s">
        <v>645</v>
      </c>
      <c r="C141" s="83" t="s">
        <v>646</v>
      </c>
      <c r="D141" s="96" t="s">
        <v>130</v>
      </c>
      <c r="E141" s="96" t="s">
        <v>330</v>
      </c>
      <c r="F141" s="83" t="s">
        <v>644</v>
      </c>
      <c r="G141" s="96" t="s">
        <v>161</v>
      </c>
      <c r="H141" s="83" t="s">
        <v>452</v>
      </c>
      <c r="I141" s="83" t="s">
        <v>170</v>
      </c>
      <c r="J141" s="83"/>
      <c r="K141" s="93">
        <v>5.18</v>
      </c>
      <c r="L141" s="96" t="s">
        <v>174</v>
      </c>
      <c r="M141" s="97">
        <v>2.3E-2</v>
      </c>
      <c r="N141" s="97">
        <v>3.1E-2</v>
      </c>
      <c r="O141" s="93">
        <v>466999.99999999994</v>
      </c>
      <c r="P141" s="95">
        <v>96.23</v>
      </c>
      <c r="Q141" s="83"/>
      <c r="R141" s="93">
        <v>449.39408999999989</v>
      </c>
      <c r="S141" s="94">
        <v>1.4823081601222918E-3</v>
      </c>
      <c r="T141" s="94">
        <f t="shared" si="2"/>
        <v>3.8064689171514918E-3</v>
      </c>
      <c r="U141" s="94">
        <f>R141/'סכום נכסי הקרן'!$C$42</f>
        <v>5.1181002942086247E-4</v>
      </c>
    </row>
    <row r="142" spans="2:21" s="129" customFormat="1">
      <c r="B142" s="86" t="s">
        <v>647</v>
      </c>
      <c r="C142" s="83" t="s">
        <v>648</v>
      </c>
      <c r="D142" s="96" t="s">
        <v>130</v>
      </c>
      <c r="E142" s="96" t="s">
        <v>330</v>
      </c>
      <c r="F142" s="83" t="s">
        <v>416</v>
      </c>
      <c r="G142" s="96" t="s">
        <v>336</v>
      </c>
      <c r="H142" s="83" t="s">
        <v>526</v>
      </c>
      <c r="I142" s="83" t="s">
        <v>170</v>
      </c>
      <c r="J142" s="83"/>
      <c r="K142" s="93">
        <v>3.0900000000000003</v>
      </c>
      <c r="L142" s="96" t="s">
        <v>174</v>
      </c>
      <c r="M142" s="97">
        <v>3.6000000000000004E-2</v>
      </c>
      <c r="N142" s="97">
        <v>2.3000000000000003E-2</v>
      </c>
      <c r="O142" s="93">
        <f>500000/50000</f>
        <v>10</v>
      </c>
      <c r="P142" s="95">
        <v>5332000</v>
      </c>
      <c r="Q142" s="83"/>
      <c r="R142" s="93">
        <v>533.19999999999993</v>
      </c>
      <c r="S142" s="94">
        <f>3188.57215738792%/50000</f>
        <v>6.3771443147758397E-4</v>
      </c>
      <c r="T142" s="94">
        <f t="shared" si="2"/>
        <v>4.5163238052934249E-3</v>
      </c>
      <c r="U142" s="94">
        <f>R142/'סכום נכסי הקרן'!$C$42</f>
        <v>6.0725566659589113E-4</v>
      </c>
    </row>
    <row r="143" spans="2:21" s="129" customFormat="1">
      <c r="B143" s="86" t="s">
        <v>649</v>
      </c>
      <c r="C143" s="83" t="s">
        <v>650</v>
      </c>
      <c r="D143" s="96" t="s">
        <v>130</v>
      </c>
      <c r="E143" s="96" t="s">
        <v>330</v>
      </c>
      <c r="F143" s="83" t="s">
        <v>651</v>
      </c>
      <c r="G143" s="96" t="s">
        <v>161</v>
      </c>
      <c r="H143" s="83" t="s">
        <v>526</v>
      </c>
      <c r="I143" s="83" t="s">
        <v>332</v>
      </c>
      <c r="J143" s="83"/>
      <c r="K143" s="93">
        <v>2.38</v>
      </c>
      <c r="L143" s="96" t="s">
        <v>174</v>
      </c>
      <c r="M143" s="97">
        <v>3.4000000000000002E-2</v>
      </c>
      <c r="N143" s="97">
        <v>2.2499999999999999E-2</v>
      </c>
      <c r="O143" s="93">
        <v>11643.429999999998</v>
      </c>
      <c r="P143" s="95">
        <v>103.24</v>
      </c>
      <c r="Q143" s="83"/>
      <c r="R143" s="93">
        <v>12.020669999999999</v>
      </c>
      <c r="S143" s="94">
        <v>2.3524547653929435E-5</v>
      </c>
      <c r="T143" s="94">
        <f t="shared" si="2"/>
        <v>1.0181777583754035E-4</v>
      </c>
      <c r="U143" s="94">
        <f>R143/'סכום נכסי הקרן'!$C$42</f>
        <v>1.3690210003336892E-5</v>
      </c>
    </row>
    <row r="144" spans="2:21" s="129" customFormat="1">
      <c r="B144" s="86" t="s">
        <v>652</v>
      </c>
      <c r="C144" s="83" t="s">
        <v>653</v>
      </c>
      <c r="D144" s="96" t="s">
        <v>130</v>
      </c>
      <c r="E144" s="96" t="s">
        <v>330</v>
      </c>
      <c r="F144" s="83" t="s">
        <v>654</v>
      </c>
      <c r="G144" s="96" t="s">
        <v>376</v>
      </c>
      <c r="H144" s="83" t="s">
        <v>526</v>
      </c>
      <c r="I144" s="83" t="s">
        <v>170</v>
      </c>
      <c r="J144" s="83"/>
      <c r="K144" s="93">
        <v>2.85</v>
      </c>
      <c r="L144" s="96" t="s">
        <v>174</v>
      </c>
      <c r="M144" s="97">
        <v>6.7500000000000004E-2</v>
      </c>
      <c r="N144" s="97">
        <v>3.9400000000000004E-2</v>
      </c>
      <c r="O144" s="93">
        <v>134186.85999999996</v>
      </c>
      <c r="P144" s="95">
        <v>109.36</v>
      </c>
      <c r="Q144" s="83"/>
      <c r="R144" s="93">
        <v>146.74675999999997</v>
      </c>
      <c r="S144" s="94">
        <v>1.6778516684148913E-4</v>
      </c>
      <c r="T144" s="94">
        <f t="shared" si="2"/>
        <v>1.2429780298906243E-3</v>
      </c>
      <c r="U144" s="94">
        <f>R144/'סכום נכסי הקרן'!$C$42</f>
        <v>1.671282850048523E-4</v>
      </c>
    </row>
    <row r="145" spans="2:21" s="129" customFormat="1">
      <c r="B145" s="86" t="s">
        <v>655</v>
      </c>
      <c r="C145" s="83" t="s">
        <v>656</v>
      </c>
      <c r="D145" s="96" t="s">
        <v>130</v>
      </c>
      <c r="E145" s="96" t="s">
        <v>330</v>
      </c>
      <c r="F145" s="83" t="s">
        <v>493</v>
      </c>
      <c r="G145" s="96" t="s">
        <v>376</v>
      </c>
      <c r="H145" s="83" t="s">
        <v>526</v>
      </c>
      <c r="I145" s="83" t="s">
        <v>332</v>
      </c>
      <c r="J145" s="83"/>
      <c r="K145" s="93">
        <v>3.5799999999999996</v>
      </c>
      <c r="L145" s="96" t="s">
        <v>174</v>
      </c>
      <c r="M145" s="97">
        <v>3.7000000000000005E-2</v>
      </c>
      <c r="N145" s="97">
        <v>2.12E-2</v>
      </c>
      <c r="O145" s="93">
        <v>44928.139999999992</v>
      </c>
      <c r="P145" s="95">
        <v>106.67</v>
      </c>
      <c r="Q145" s="83"/>
      <c r="R145" s="93">
        <v>47.924849999999992</v>
      </c>
      <c r="S145" s="94">
        <v>1.8926520729385424E-4</v>
      </c>
      <c r="T145" s="94">
        <f t="shared" si="2"/>
        <v>4.0593424778716535E-4</v>
      </c>
      <c r="U145" s="94">
        <f>R145/'סכום נכסי הקרן'!$C$42</f>
        <v>5.4581089147145711E-5</v>
      </c>
    </row>
    <row r="146" spans="2:21" s="129" customFormat="1">
      <c r="B146" s="86" t="s">
        <v>657</v>
      </c>
      <c r="C146" s="83" t="s">
        <v>658</v>
      </c>
      <c r="D146" s="96" t="s">
        <v>130</v>
      </c>
      <c r="E146" s="96" t="s">
        <v>330</v>
      </c>
      <c r="F146" s="83" t="s">
        <v>659</v>
      </c>
      <c r="G146" s="96" t="s">
        <v>376</v>
      </c>
      <c r="H146" s="83" t="s">
        <v>526</v>
      </c>
      <c r="I146" s="83" t="s">
        <v>170</v>
      </c>
      <c r="J146" s="83"/>
      <c r="K146" s="93">
        <v>2.29</v>
      </c>
      <c r="L146" s="96" t="s">
        <v>174</v>
      </c>
      <c r="M146" s="97">
        <v>4.4500000000000005E-2</v>
      </c>
      <c r="N146" s="97">
        <v>3.61E-2</v>
      </c>
      <c r="O146" s="93">
        <v>0.89999999999999991</v>
      </c>
      <c r="P146" s="95">
        <v>103.07</v>
      </c>
      <c r="Q146" s="83"/>
      <c r="R146" s="93">
        <v>9.2999999999999984E-4</v>
      </c>
      <c r="S146" s="94">
        <v>7.142857142857142E-10</v>
      </c>
      <c r="T146" s="94">
        <f t="shared" si="2"/>
        <v>7.8773089627210899E-9</v>
      </c>
      <c r="U146" s="94">
        <f>R146/'סכום נכסי הקרן'!$C$42</f>
        <v>1.0591668603416705E-9</v>
      </c>
    </row>
    <row r="147" spans="2:21" s="129" customFormat="1">
      <c r="B147" s="86" t="s">
        <v>660</v>
      </c>
      <c r="C147" s="83" t="s">
        <v>661</v>
      </c>
      <c r="D147" s="96" t="s">
        <v>130</v>
      </c>
      <c r="E147" s="96" t="s">
        <v>330</v>
      </c>
      <c r="F147" s="83" t="s">
        <v>662</v>
      </c>
      <c r="G147" s="96" t="s">
        <v>576</v>
      </c>
      <c r="H147" s="83" t="s">
        <v>526</v>
      </c>
      <c r="I147" s="83" t="s">
        <v>332</v>
      </c>
      <c r="J147" s="83"/>
      <c r="K147" s="93">
        <v>3.0900000000000003</v>
      </c>
      <c r="L147" s="96" t="s">
        <v>174</v>
      </c>
      <c r="M147" s="97">
        <v>2.9500000000000002E-2</v>
      </c>
      <c r="N147" s="97">
        <v>2.1399999999999995E-2</v>
      </c>
      <c r="O147" s="93">
        <v>156764.71999999997</v>
      </c>
      <c r="P147" s="95">
        <v>103.25</v>
      </c>
      <c r="Q147" s="83"/>
      <c r="R147" s="93">
        <v>161.85956999999999</v>
      </c>
      <c r="S147" s="94">
        <v>6.7443392740371025E-4</v>
      </c>
      <c r="T147" s="94">
        <f t="shared" si="2"/>
        <v>1.3709869263044965E-3</v>
      </c>
      <c r="U147" s="94">
        <f>R147/'סכום נכסי הקרן'!$C$42</f>
        <v>1.8434009954102458E-4</v>
      </c>
    </row>
    <row r="148" spans="2:21" s="129" customFormat="1">
      <c r="B148" s="86" t="s">
        <v>663</v>
      </c>
      <c r="C148" s="83" t="s">
        <v>664</v>
      </c>
      <c r="D148" s="96" t="s">
        <v>130</v>
      </c>
      <c r="E148" s="96" t="s">
        <v>330</v>
      </c>
      <c r="F148" s="83" t="s">
        <v>665</v>
      </c>
      <c r="G148" s="96" t="s">
        <v>473</v>
      </c>
      <c r="H148" s="83" t="s">
        <v>526</v>
      </c>
      <c r="I148" s="83" t="s">
        <v>170</v>
      </c>
      <c r="J148" s="83"/>
      <c r="K148" s="93">
        <v>9</v>
      </c>
      <c r="L148" s="96" t="s">
        <v>174</v>
      </c>
      <c r="M148" s="97">
        <v>3.4300000000000004E-2</v>
      </c>
      <c r="N148" s="97">
        <v>3.6900000000000002E-2</v>
      </c>
      <c r="O148" s="93">
        <v>363890.99999999994</v>
      </c>
      <c r="P148" s="95">
        <v>98.83</v>
      </c>
      <c r="Q148" s="83"/>
      <c r="R148" s="93">
        <v>359.63346999999993</v>
      </c>
      <c r="S148" s="94">
        <v>1.4333188908145578E-3</v>
      </c>
      <c r="T148" s="94">
        <f t="shared" si="2"/>
        <v>3.0461762973392321E-3</v>
      </c>
      <c r="U148" s="94">
        <f>R148/'סכום נכסי הקרן'!$C$42</f>
        <v>4.0958263795019394E-4</v>
      </c>
    </row>
    <row r="149" spans="2:21" s="129" customFormat="1">
      <c r="B149" s="86" t="s">
        <v>666</v>
      </c>
      <c r="C149" s="83" t="s">
        <v>667</v>
      </c>
      <c r="D149" s="96" t="s">
        <v>130</v>
      </c>
      <c r="E149" s="96" t="s">
        <v>330</v>
      </c>
      <c r="F149" s="83" t="s">
        <v>542</v>
      </c>
      <c r="G149" s="96" t="s">
        <v>399</v>
      </c>
      <c r="H149" s="83" t="s">
        <v>526</v>
      </c>
      <c r="I149" s="83" t="s">
        <v>332</v>
      </c>
      <c r="J149" s="83"/>
      <c r="K149" s="93">
        <v>3.69</v>
      </c>
      <c r="L149" s="96" t="s">
        <v>174</v>
      </c>
      <c r="M149" s="97">
        <v>4.1399999999999999E-2</v>
      </c>
      <c r="N149" s="97">
        <v>2.2800000000000001E-2</v>
      </c>
      <c r="O149" s="93">
        <v>158548.39999999997</v>
      </c>
      <c r="P149" s="95">
        <v>107.99</v>
      </c>
      <c r="Q149" s="83"/>
      <c r="R149" s="93">
        <v>171.21640999999997</v>
      </c>
      <c r="S149" s="94">
        <v>2.1910785459641551E-4</v>
      </c>
      <c r="T149" s="94">
        <f t="shared" si="2"/>
        <v>1.4502414635031492E-3</v>
      </c>
      <c r="U149" s="94">
        <f>R149/'סכום נכסי הקרן'!$C$42</f>
        <v>1.949965026007228E-4</v>
      </c>
    </row>
    <row r="150" spans="2:21" s="129" customFormat="1">
      <c r="B150" s="86" t="s">
        <v>668</v>
      </c>
      <c r="C150" s="83" t="s">
        <v>669</v>
      </c>
      <c r="D150" s="96" t="s">
        <v>130</v>
      </c>
      <c r="E150" s="96" t="s">
        <v>330</v>
      </c>
      <c r="F150" s="83" t="s">
        <v>542</v>
      </c>
      <c r="G150" s="96" t="s">
        <v>399</v>
      </c>
      <c r="H150" s="83" t="s">
        <v>526</v>
      </c>
      <c r="I150" s="83" t="s">
        <v>332</v>
      </c>
      <c r="J150" s="83"/>
      <c r="K150" s="93">
        <v>6.2899999999999991</v>
      </c>
      <c r="L150" s="96" t="s">
        <v>174</v>
      </c>
      <c r="M150" s="97">
        <v>2.5000000000000001E-2</v>
      </c>
      <c r="N150" s="97">
        <v>3.8300000000000001E-2</v>
      </c>
      <c r="O150" s="93">
        <v>68306.999999999985</v>
      </c>
      <c r="P150" s="95">
        <v>93.71</v>
      </c>
      <c r="Q150" s="83"/>
      <c r="R150" s="93">
        <v>64.01048999999999</v>
      </c>
      <c r="S150" s="94">
        <v>1.7051173240139787E-4</v>
      </c>
      <c r="T150" s="94">
        <f t="shared" si="2"/>
        <v>5.4218323288727816E-4</v>
      </c>
      <c r="U150" s="94">
        <f>R150/'סכום נכסי הקרן'!$C$42</f>
        <v>7.2900849163690221E-5</v>
      </c>
    </row>
    <row r="151" spans="2:21" s="129" customFormat="1">
      <c r="B151" s="86" t="s">
        <v>670</v>
      </c>
      <c r="C151" s="83" t="s">
        <v>671</v>
      </c>
      <c r="D151" s="96" t="s">
        <v>130</v>
      </c>
      <c r="E151" s="96" t="s">
        <v>330</v>
      </c>
      <c r="F151" s="83" t="s">
        <v>542</v>
      </c>
      <c r="G151" s="96" t="s">
        <v>399</v>
      </c>
      <c r="H151" s="83" t="s">
        <v>526</v>
      </c>
      <c r="I151" s="83" t="s">
        <v>332</v>
      </c>
      <c r="J151" s="83"/>
      <c r="K151" s="93">
        <v>4.9499999999999993</v>
      </c>
      <c r="L151" s="96" t="s">
        <v>174</v>
      </c>
      <c r="M151" s="97">
        <v>3.5499999999999997E-2</v>
      </c>
      <c r="N151" s="97">
        <v>3.1900000000000005E-2</v>
      </c>
      <c r="O151" s="93">
        <v>84267.999999999985</v>
      </c>
      <c r="P151" s="95">
        <v>102.69</v>
      </c>
      <c r="Q151" s="83"/>
      <c r="R151" s="93">
        <v>86.534809999999979</v>
      </c>
      <c r="S151" s="94">
        <v>1.6082569455179769E-4</v>
      </c>
      <c r="T151" s="94">
        <f t="shared" si="2"/>
        <v>7.3296928430146939E-4</v>
      </c>
      <c r="U151" s="94">
        <f>R151/'סכום נכסי הקרן'!$C$42</f>
        <v>9.8553551632218274E-5</v>
      </c>
    </row>
    <row r="152" spans="2:21" s="129" customFormat="1">
      <c r="B152" s="86" t="s">
        <v>672</v>
      </c>
      <c r="C152" s="83" t="s">
        <v>673</v>
      </c>
      <c r="D152" s="96" t="s">
        <v>130</v>
      </c>
      <c r="E152" s="96" t="s">
        <v>330</v>
      </c>
      <c r="F152" s="83" t="s">
        <v>674</v>
      </c>
      <c r="G152" s="96" t="s">
        <v>376</v>
      </c>
      <c r="H152" s="83" t="s">
        <v>526</v>
      </c>
      <c r="I152" s="83" t="s">
        <v>332</v>
      </c>
      <c r="J152" s="83"/>
      <c r="K152" s="93">
        <v>5.3400000000000007</v>
      </c>
      <c r="L152" s="96" t="s">
        <v>174</v>
      </c>
      <c r="M152" s="97">
        <v>3.9E-2</v>
      </c>
      <c r="N152" s="97">
        <v>4.2199999999999994E-2</v>
      </c>
      <c r="O152" s="93">
        <v>327999.99999999994</v>
      </c>
      <c r="P152" s="95">
        <v>99.78</v>
      </c>
      <c r="Q152" s="83"/>
      <c r="R152" s="93">
        <v>327.27838999999994</v>
      </c>
      <c r="S152" s="94">
        <v>7.7930100501318619E-4</v>
      </c>
      <c r="T152" s="94">
        <f t="shared" si="2"/>
        <v>2.7721214998407827E-3</v>
      </c>
      <c r="U152" s="94">
        <f>R152/'סכום נכסי הקרן'!$C$42</f>
        <v>3.7273379010105032E-4</v>
      </c>
    </row>
    <row r="153" spans="2:21" s="129" customFormat="1">
      <c r="B153" s="86" t="s">
        <v>675</v>
      </c>
      <c r="C153" s="83" t="s">
        <v>676</v>
      </c>
      <c r="D153" s="96" t="s">
        <v>130</v>
      </c>
      <c r="E153" s="96" t="s">
        <v>330</v>
      </c>
      <c r="F153" s="83" t="s">
        <v>677</v>
      </c>
      <c r="G153" s="96" t="s">
        <v>399</v>
      </c>
      <c r="H153" s="83" t="s">
        <v>526</v>
      </c>
      <c r="I153" s="83" t="s">
        <v>332</v>
      </c>
      <c r="J153" s="83"/>
      <c r="K153" s="93">
        <v>1.74</v>
      </c>
      <c r="L153" s="96" t="s">
        <v>174</v>
      </c>
      <c r="M153" s="97">
        <v>1.49E-2</v>
      </c>
      <c r="N153" s="97">
        <v>5.5000000000000005E-3</v>
      </c>
      <c r="O153" s="93">
        <v>816957.99999999988</v>
      </c>
      <c r="P153" s="95">
        <v>101.46</v>
      </c>
      <c r="Q153" s="83"/>
      <c r="R153" s="93">
        <v>828.88558999999987</v>
      </c>
      <c r="S153" s="94">
        <v>1.8698387965034732E-3</v>
      </c>
      <c r="T153" s="94">
        <f t="shared" si="2"/>
        <v>7.0208471905132885E-3</v>
      </c>
      <c r="U153" s="94">
        <f>R153/'סכום נכסי הקרן'!$C$42</f>
        <v>9.4400876122876685E-4</v>
      </c>
    </row>
    <row r="154" spans="2:21" s="129" customFormat="1">
      <c r="B154" s="86" t="s">
        <v>678</v>
      </c>
      <c r="C154" s="83" t="s">
        <v>679</v>
      </c>
      <c r="D154" s="96" t="s">
        <v>130</v>
      </c>
      <c r="E154" s="96" t="s">
        <v>330</v>
      </c>
      <c r="F154" s="83" t="s">
        <v>677</v>
      </c>
      <c r="G154" s="96" t="s">
        <v>399</v>
      </c>
      <c r="H154" s="83" t="s">
        <v>526</v>
      </c>
      <c r="I154" s="83" t="s">
        <v>332</v>
      </c>
      <c r="J154" s="83"/>
      <c r="K154" s="93">
        <v>3.5799999999999996</v>
      </c>
      <c r="L154" s="96" t="s">
        <v>174</v>
      </c>
      <c r="M154" s="97">
        <v>2.1600000000000001E-2</v>
      </c>
      <c r="N154" s="97">
        <v>2.1600000000000001E-2</v>
      </c>
      <c r="O154" s="93">
        <v>192225.99999999997</v>
      </c>
      <c r="P154" s="95">
        <v>100.6</v>
      </c>
      <c r="Q154" s="83"/>
      <c r="R154" s="93">
        <v>193.37934999999999</v>
      </c>
      <c r="S154" s="94">
        <v>2.9847228325256619E-4</v>
      </c>
      <c r="T154" s="94">
        <f t="shared" si="2"/>
        <v>1.6379665451184717E-3</v>
      </c>
      <c r="U154" s="94">
        <f>R154/'סכום נכסי הקרן'!$C$42</f>
        <v>2.2023763332732586E-4</v>
      </c>
    </row>
    <row r="155" spans="2:21" s="129" customFormat="1">
      <c r="B155" s="86" t="s">
        <v>680</v>
      </c>
      <c r="C155" s="83" t="s">
        <v>681</v>
      </c>
      <c r="D155" s="96" t="s">
        <v>130</v>
      </c>
      <c r="E155" s="96" t="s">
        <v>330</v>
      </c>
      <c r="F155" s="83" t="s">
        <v>644</v>
      </c>
      <c r="G155" s="96" t="s">
        <v>161</v>
      </c>
      <c r="H155" s="83" t="s">
        <v>526</v>
      </c>
      <c r="I155" s="83" t="s">
        <v>170</v>
      </c>
      <c r="J155" s="83"/>
      <c r="K155" s="93">
        <v>2.81</v>
      </c>
      <c r="L155" s="96" t="s">
        <v>174</v>
      </c>
      <c r="M155" s="97">
        <v>2.4E-2</v>
      </c>
      <c r="N155" s="97">
        <v>2.0499999999999997E-2</v>
      </c>
      <c r="O155" s="93">
        <v>158830.07999999996</v>
      </c>
      <c r="P155" s="95">
        <v>101.19</v>
      </c>
      <c r="Q155" s="83"/>
      <c r="R155" s="93">
        <v>160.72015999999996</v>
      </c>
      <c r="S155" s="94">
        <v>3.9269229842649406E-4</v>
      </c>
      <c r="T155" s="94">
        <f t="shared" si="2"/>
        <v>1.3613358675892123E-3</v>
      </c>
      <c r="U155" s="94">
        <f>R155/'סכום נכסי הקרן'!$C$42</f>
        <v>1.8304243791485047E-4</v>
      </c>
    </row>
    <row r="156" spans="2:21" s="129" customFormat="1">
      <c r="B156" s="86" t="s">
        <v>682</v>
      </c>
      <c r="C156" s="83" t="s">
        <v>683</v>
      </c>
      <c r="D156" s="96" t="s">
        <v>130</v>
      </c>
      <c r="E156" s="96" t="s">
        <v>330</v>
      </c>
      <c r="F156" s="83" t="s">
        <v>684</v>
      </c>
      <c r="G156" s="96" t="s">
        <v>376</v>
      </c>
      <c r="H156" s="83" t="s">
        <v>553</v>
      </c>
      <c r="I156" s="83" t="s">
        <v>170</v>
      </c>
      <c r="J156" s="83"/>
      <c r="K156" s="93">
        <v>4.6100000000000003</v>
      </c>
      <c r="L156" s="96" t="s">
        <v>174</v>
      </c>
      <c r="M156" s="97">
        <v>3.95E-2</v>
      </c>
      <c r="N156" s="97">
        <v>4.2199999999999994E-2</v>
      </c>
      <c r="O156" s="93">
        <v>284471.09999999992</v>
      </c>
      <c r="P156" s="95">
        <v>99.27</v>
      </c>
      <c r="Q156" s="83"/>
      <c r="R156" s="93">
        <v>282.39445999999998</v>
      </c>
      <c r="S156" s="94">
        <v>4.6615855138598948E-4</v>
      </c>
      <c r="T156" s="94">
        <f t="shared" si="2"/>
        <v>2.3919445277212712E-3</v>
      </c>
      <c r="U156" s="94">
        <f>R156/'סכום נכסי הקרן'!$C$42</f>
        <v>3.2161597158718443E-4</v>
      </c>
    </row>
    <row r="157" spans="2:21" s="129" customFormat="1">
      <c r="B157" s="86" t="s">
        <v>685</v>
      </c>
      <c r="C157" s="83" t="s">
        <v>686</v>
      </c>
      <c r="D157" s="96" t="s">
        <v>130</v>
      </c>
      <c r="E157" s="96" t="s">
        <v>330</v>
      </c>
      <c r="F157" s="83" t="s">
        <v>684</v>
      </c>
      <c r="G157" s="96" t="s">
        <v>376</v>
      </c>
      <c r="H157" s="83" t="s">
        <v>553</v>
      </c>
      <c r="I157" s="83" t="s">
        <v>170</v>
      </c>
      <c r="J157" s="83"/>
      <c r="K157" s="93">
        <v>5.22</v>
      </c>
      <c r="L157" s="96" t="s">
        <v>174</v>
      </c>
      <c r="M157" s="97">
        <v>0.03</v>
      </c>
      <c r="N157" s="97">
        <v>4.2999999999999997E-2</v>
      </c>
      <c r="O157" s="93">
        <v>459064.99999999994</v>
      </c>
      <c r="P157" s="95">
        <v>94.19</v>
      </c>
      <c r="Q157" s="83"/>
      <c r="R157" s="93">
        <v>432.39332999999988</v>
      </c>
      <c r="S157" s="94">
        <v>6.1189167718553674E-4</v>
      </c>
      <c r="T157" s="94">
        <f t="shared" si="2"/>
        <v>3.6624686600320614E-3</v>
      </c>
      <c r="U157" s="94">
        <f>R157/'סכום נכסי הקרן'!$C$42</f>
        <v>4.9244804921374174E-4</v>
      </c>
    </row>
    <row r="158" spans="2:21" s="129" customFormat="1">
      <c r="B158" s="86" t="s">
        <v>687</v>
      </c>
      <c r="C158" s="83" t="s">
        <v>688</v>
      </c>
      <c r="D158" s="96" t="s">
        <v>130</v>
      </c>
      <c r="E158" s="96" t="s">
        <v>330</v>
      </c>
      <c r="F158" s="83" t="s">
        <v>689</v>
      </c>
      <c r="G158" s="96" t="s">
        <v>690</v>
      </c>
      <c r="H158" s="83" t="s">
        <v>567</v>
      </c>
      <c r="I158" s="83" t="s">
        <v>170</v>
      </c>
      <c r="J158" s="83"/>
      <c r="K158" s="93">
        <v>5.7700000000000014</v>
      </c>
      <c r="L158" s="96" t="s">
        <v>174</v>
      </c>
      <c r="M158" s="97">
        <v>4.4500000000000005E-2</v>
      </c>
      <c r="N158" s="97">
        <v>3.7100000000000001E-2</v>
      </c>
      <c r="O158" s="93">
        <v>165014.99999999997</v>
      </c>
      <c r="P158" s="95">
        <v>105.57</v>
      </c>
      <c r="Q158" s="83"/>
      <c r="R158" s="93">
        <v>174.20632999999995</v>
      </c>
      <c r="S158" s="94">
        <v>5.3437499999999991E-4</v>
      </c>
      <c r="T158" s="94">
        <f t="shared" si="2"/>
        <v>1.4755667577115567E-3</v>
      </c>
      <c r="U158" s="94">
        <f>R158/'סכום נכסי הקרן'!$C$42</f>
        <v>1.9840168989004834E-4</v>
      </c>
    </row>
    <row r="159" spans="2:21" s="129" customFormat="1">
      <c r="B159" s="86" t="s">
        <v>691</v>
      </c>
      <c r="C159" s="83" t="s">
        <v>692</v>
      </c>
      <c r="D159" s="96" t="s">
        <v>130</v>
      </c>
      <c r="E159" s="96" t="s">
        <v>330</v>
      </c>
      <c r="F159" s="83" t="s">
        <v>693</v>
      </c>
      <c r="G159" s="96" t="s">
        <v>576</v>
      </c>
      <c r="H159" s="83" t="s">
        <v>567</v>
      </c>
      <c r="I159" s="83" t="s">
        <v>170</v>
      </c>
      <c r="J159" s="83"/>
      <c r="K159" s="93">
        <v>1.5799999999999998</v>
      </c>
      <c r="L159" s="96" t="s">
        <v>174</v>
      </c>
      <c r="M159" s="97">
        <v>3.3000000000000002E-2</v>
      </c>
      <c r="N159" s="97">
        <v>2.3899999999999998E-2</v>
      </c>
      <c r="O159" s="93">
        <v>123723.24999999999</v>
      </c>
      <c r="P159" s="95">
        <v>101.86</v>
      </c>
      <c r="Q159" s="83"/>
      <c r="R159" s="93">
        <v>126.02449999999999</v>
      </c>
      <c r="S159" s="94">
        <v>2.5058630226418099E-4</v>
      </c>
      <c r="T159" s="94">
        <f t="shared" si="2"/>
        <v>1.0674558315832731E-3</v>
      </c>
      <c r="U159" s="94">
        <f>R159/'סכום נכסי הקרן'!$C$42</f>
        <v>1.4352792902271922E-4</v>
      </c>
    </row>
    <row r="160" spans="2:21" s="129" customFormat="1">
      <c r="B160" s="86" t="s">
        <v>694</v>
      </c>
      <c r="C160" s="83" t="s">
        <v>695</v>
      </c>
      <c r="D160" s="96" t="s">
        <v>130</v>
      </c>
      <c r="E160" s="96" t="s">
        <v>330</v>
      </c>
      <c r="F160" s="83" t="s">
        <v>696</v>
      </c>
      <c r="G160" s="96" t="s">
        <v>451</v>
      </c>
      <c r="H160" s="83" t="s">
        <v>567</v>
      </c>
      <c r="I160" s="83" t="s">
        <v>332</v>
      </c>
      <c r="J160" s="83"/>
      <c r="K160" s="93">
        <v>1.69</v>
      </c>
      <c r="L160" s="96" t="s">
        <v>174</v>
      </c>
      <c r="M160" s="97">
        <v>0.06</v>
      </c>
      <c r="N160" s="97">
        <v>1.7600000000000001E-2</v>
      </c>
      <c r="O160" s="93">
        <v>15256.799999999997</v>
      </c>
      <c r="P160" s="95">
        <v>108.72</v>
      </c>
      <c r="Q160" s="83"/>
      <c r="R160" s="93">
        <v>16.587189999999996</v>
      </c>
      <c r="S160" s="94">
        <v>2.7886773062702025E-5</v>
      </c>
      <c r="T160" s="94">
        <f t="shared" si="2"/>
        <v>1.4049722629393293E-4</v>
      </c>
      <c r="U160" s="94">
        <f>R160/'סכום נכסי הקרן'!$C$42</f>
        <v>1.8890969843215862E-5</v>
      </c>
    </row>
    <row r="161" spans="2:21" s="129" customFormat="1">
      <c r="B161" s="86" t="s">
        <v>697</v>
      </c>
      <c r="C161" s="83" t="s">
        <v>698</v>
      </c>
      <c r="D161" s="96" t="s">
        <v>130</v>
      </c>
      <c r="E161" s="96" t="s">
        <v>330</v>
      </c>
      <c r="F161" s="83" t="s">
        <v>696</v>
      </c>
      <c r="G161" s="96" t="s">
        <v>451</v>
      </c>
      <c r="H161" s="83" t="s">
        <v>567</v>
      </c>
      <c r="I161" s="83" t="s">
        <v>332</v>
      </c>
      <c r="J161" s="83"/>
      <c r="K161" s="93">
        <v>3.6500000000000004</v>
      </c>
      <c r="L161" s="96" t="s">
        <v>174</v>
      </c>
      <c r="M161" s="97">
        <v>5.9000000000000004E-2</v>
      </c>
      <c r="N161" s="97">
        <v>2.7199999999999998E-2</v>
      </c>
      <c r="O161" s="93">
        <v>3235.9999999999995</v>
      </c>
      <c r="P161" s="95">
        <v>113.55</v>
      </c>
      <c r="Q161" s="83"/>
      <c r="R161" s="93">
        <v>3.6744799999999995</v>
      </c>
      <c r="S161" s="94">
        <v>3.6386165611025588E-6</v>
      </c>
      <c r="T161" s="94">
        <f t="shared" si="2"/>
        <v>3.1123671222945579E-5</v>
      </c>
      <c r="U161" s="94">
        <f>R161/'סכום נכסי הקרן'!$C$42</f>
        <v>4.1848252096647976E-6</v>
      </c>
    </row>
    <row r="162" spans="2:21" s="129" customFormat="1">
      <c r="B162" s="86" t="s">
        <v>699</v>
      </c>
      <c r="C162" s="83" t="s">
        <v>700</v>
      </c>
      <c r="D162" s="96" t="s">
        <v>130</v>
      </c>
      <c r="E162" s="96" t="s">
        <v>330</v>
      </c>
      <c r="F162" s="83" t="s">
        <v>570</v>
      </c>
      <c r="G162" s="96" t="s">
        <v>376</v>
      </c>
      <c r="H162" s="83" t="s">
        <v>567</v>
      </c>
      <c r="I162" s="83" t="s">
        <v>332</v>
      </c>
      <c r="J162" s="83"/>
      <c r="K162" s="93">
        <v>4.12</v>
      </c>
      <c r="L162" s="96" t="s">
        <v>174</v>
      </c>
      <c r="M162" s="97">
        <v>6.9000000000000006E-2</v>
      </c>
      <c r="N162" s="97">
        <v>8.0600000000000005E-2</v>
      </c>
      <c r="O162" s="93">
        <v>31412.999999999996</v>
      </c>
      <c r="P162" s="95">
        <v>98.51</v>
      </c>
      <c r="Q162" s="83"/>
      <c r="R162" s="93">
        <v>30.944939999999995</v>
      </c>
      <c r="S162" s="94">
        <v>4.7483149701992704E-5</v>
      </c>
      <c r="T162" s="94">
        <f t="shared" si="2"/>
        <v>2.6211059485254447E-4</v>
      </c>
      <c r="U162" s="94">
        <f>R162/'סכום נכסי הקרן'!$C$42</f>
        <v>3.5242854777700402E-5</v>
      </c>
    </row>
    <row r="163" spans="2:21" s="129" customFormat="1">
      <c r="B163" s="86" t="s">
        <v>701</v>
      </c>
      <c r="C163" s="83" t="s">
        <v>702</v>
      </c>
      <c r="D163" s="96" t="s">
        <v>130</v>
      </c>
      <c r="E163" s="96" t="s">
        <v>330</v>
      </c>
      <c r="F163" s="83" t="s">
        <v>703</v>
      </c>
      <c r="G163" s="96" t="s">
        <v>376</v>
      </c>
      <c r="H163" s="83" t="s">
        <v>567</v>
      </c>
      <c r="I163" s="83" t="s">
        <v>170</v>
      </c>
      <c r="J163" s="83"/>
      <c r="K163" s="93">
        <v>4.04</v>
      </c>
      <c r="L163" s="96" t="s">
        <v>174</v>
      </c>
      <c r="M163" s="97">
        <v>4.5999999999999999E-2</v>
      </c>
      <c r="N163" s="97">
        <v>5.2999999999999999E-2</v>
      </c>
      <c r="O163" s="93">
        <v>19120.740000000002</v>
      </c>
      <c r="P163" s="95">
        <v>97.5</v>
      </c>
      <c r="Q163" s="83"/>
      <c r="R163" s="93">
        <v>18.642719999999997</v>
      </c>
      <c r="S163" s="94">
        <v>8.1712564102564105E-5</v>
      </c>
      <c r="T163" s="94">
        <f t="shared" si="2"/>
        <v>1.5790802725322548E-4</v>
      </c>
      <c r="U163" s="94">
        <f>R163/'סכום נכסי הקרן'!$C$42</f>
        <v>2.1231990549063299E-5</v>
      </c>
    </row>
    <row r="164" spans="2:21" s="129" customFormat="1">
      <c r="B164" s="86" t="s">
        <v>704</v>
      </c>
      <c r="C164" s="83" t="s">
        <v>705</v>
      </c>
      <c r="D164" s="96" t="s">
        <v>130</v>
      </c>
      <c r="E164" s="96" t="s">
        <v>330</v>
      </c>
      <c r="F164" s="83" t="s">
        <v>575</v>
      </c>
      <c r="G164" s="96" t="s">
        <v>576</v>
      </c>
      <c r="H164" s="83" t="s">
        <v>577</v>
      </c>
      <c r="I164" s="83" t="s">
        <v>170</v>
      </c>
      <c r="J164" s="83"/>
      <c r="K164" s="93">
        <v>1.38</v>
      </c>
      <c r="L164" s="96" t="s">
        <v>174</v>
      </c>
      <c r="M164" s="97">
        <v>4.2999999999999997E-2</v>
      </c>
      <c r="N164" s="97">
        <v>3.15E-2</v>
      </c>
      <c r="O164" s="93">
        <v>234891.57999999996</v>
      </c>
      <c r="P164" s="95">
        <v>101.96</v>
      </c>
      <c r="Q164" s="83"/>
      <c r="R164" s="93">
        <v>239.49545999999995</v>
      </c>
      <c r="S164" s="94">
        <v>6.5080074135317177E-4</v>
      </c>
      <c r="T164" s="94">
        <f t="shared" si="2"/>
        <v>2.0285803586978604E-3</v>
      </c>
      <c r="U164" s="94">
        <f>R164/'סכום נכסי הקרן'!$C$42</f>
        <v>2.7275876820890768E-4</v>
      </c>
    </row>
    <row r="165" spans="2:21" s="129" customFormat="1">
      <c r="B165" s="86" t="s">
        <v>706</v>
      </c>
      <c r="C165" s="83" t="s">
        <v>707</v>
      </c>
      <c r="D165" s="96" t="s">
        <v>130</v>
      </c>
      <c r="E165" s="96" t="s">
        <v>330</v>
      </c>
      <c r="F165" s="83" t="s">
        <v>575</v>
      </c>
      <c r="G165" s="96" t="s">
        <v>576</v>
      </c>
      <c r="H165" s="83" t="s">
        <v>577</v>
      </c>
      <c r="I165" s="83" t="s">
        <v>170</v>
      </c>
      <c r="J165" s="83"/>
      <c r="K165" s="93">
        <v>2.06</v>
      </c>
      <c r="L165" s="96" t="s">
        <v>174</v>
      </c>
      <c r="M165" s="97">
        <v>4.2500000000000003E-2</v>
      </c>
      <c r="N165" s="97">
        <v>3.78E-2</v>
      </c>
      <c r="O165" s="93">
        <v>152790.07999999996</v>
      </c>
      <c r="P165" s="95">
        <v>102.73</v>
      </c>
      <c r="Q165" s="83"/>
      <c r="R165" s="93">
        <v>156.96124999999998</v>
      </c>
      <c r="S165" s="94">
        <v>3.1101508643238863E-4</v>
      </c>
      <c r="T165" s="94">
        <f t="shared" si="2"/>
        <v>1.3294970552955973E-3</v>
      </c>
      <c r="U165" s="94">
        <f>R165/'סכום נכסי הקרן'!$C$42</f>
        <v>1.7876145629871403E-4</v>
      </c>
    </row>
    <row r="166" spans="2:21" s="129" customFormat="1">
      <c r="B166" s="86" t="s">
        <v>708</v>
      </c>
      <c r="C166" s="83" t="s">
        <v>709</v>
      </c>
      <c r="D166" s="96" t="s">
        <v>130</v>
      </c>
      <c r="E166" s="96" t="s">
        <v>330</v>
      </c>
      <c r="F166" s="83" t="s">
        <v>575</v>
      </c>
      <c r="G166" s="96" t="s">
        <v>576</v>
      </c>
      <c r="H166" s="83" t="s">
        <v>577</v>
      </c>
      <c r="I166" s="83" t="s">
        <v>170</v>
      </c>
      <c r="J166" s="83"/>
      <c r="K166" s="93">
        <v>1.96</v>
      </c>
      <c r="L166" s="96" t="s">
        <v>174</v>
      </c>
      <c r="M166" s="97">
        <v>3.7000000000000005E-2</v>
      </c>
      <c r="N166" s="97">
        <v>0.04</v>
      </c>
      <c r="O166" s="93">
        <v>338287.99999999994</v>
      </c>
      <c r="P166" s="95">
        <v>100.99</v>
      </c>
      <c r="Q166" s="83"/>
      <c r="R166" s="93">
        <v>341.63705999999996</v>
      </c>
      <c r="S166" s="94">
        <v>1.0259914414781229E-3</v>
      </c>
      <c r="T166" s="94">
        <f t="shared" si="2"/>
        <v>2.8937426610061105E-3</v>
      </c>
      <c r="U166" s="94">
        <f>R166/'סכום נכסי הקרן'!$C$42</f>
        <v>3.8908672281350422E-4</v>
      </c>
    </row>
    <row r="167" spans="2:21" s="129" customFormat="1">
      <c r="B167" s="82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93"/>
      <c r="P167" s="95"/>
      <c r="Q167" s="83"/>
      <c r="R167" s="83"/>
      <c r="S167" s="83"/>
      <c r="T167" s="94"/>
      <c r="U167" s="83"/>
    </row>
    <row r="168" spans="2:21" s="129" customFormat="1">
      <c r="B168" s="101" t="s">
        <v>51</v>
      </c>
      <c r="C168" s="81"/>
      <c r="D168" s="81"/>
      <c r="E168" s="81"/>
      <c r="F168" s="81"/>
      <c r="G168" s="81"/>
      <c r="H168" s="81"/>
      <c r="I168" s="81"/>
      <c r="J168" s="81"/>
      <c r="K168" s="90">
        <v>4.6366213359001929</v>
      </c>
      <c r="L168" s="81"/>
      <c r="M168" s="81"/>
      <c r="N168" s="103">
        <v>5.1515197377526085E-2</v>
      </c>
      <c r="O168" s="90"/>
      <c r="P168" s="92"/>
      <c r="Q168" s="81"/>
      <c r="R168" s="90">
        <f>SUM(R169:R170)</f>
        <v>2952.9613199999994</v>
      </c>
      <c r="S168" s="81"/>
      <c r="T168" s="91">
        <f t="shared" ref="T168:T170" si="3">R168/$R$11</f>
        <v>2.5012245884521181E-2</v>
      </c>
      <c r="U168" s="91">
        <f>R168/'סכום נכסי הקרן'!$C$42</f>
        <v>3.363095451628812E-3</v>
      </c>
    </row>
    <row r="169" spans="2:21" s="129" customFormat="1">
      <c r="B169" s="86" t="s">
        <v>710</v>
      </c>
      <c r="C169" s="83" t="s">
        <v>711</v>
      </c>
      <c r="D169" s="96" t="s">
        <v>130</v>
      </c>
      <c r="E169" s="96" t="s">
        <v>330</v>
      </c>
      <c r="F169" s="83" t="s">
        <v>712</v>
      </c>
      <c r="G169" s="96" t="s">
        <v>690</v>
      </c>
      <c r="H169" s="83" t="s">
        <v>386</v>
      </c>
      <c r="I169" s="83" t="s">
        <v>332</v>
      </c>
      <c r="J169" s="83"/>
      <c r="K169" s="93">
        <v>3.6100000000000012</v>
      </c>
      <c r="L169" s="96" t="s">
        <v>174</v>
      </c>
      <c r="M169" s="97">
        <v>3.49E-2</v>
      </c>
      <c r="N169" s="97">
        <v>4.4400000000000002E-2</v>
      </c>
      <c r="O169" s="93">
        <v>1475945.32</v>
      </c>
      <c r="P169" s="95">
        <v>98.39</v>
      </c>
      <c r="Q169" s="83"/>
      <c r="R169" s="93">
        <v>1452.1825599999995</v>
      </c>
      <c r="S169" s="94">
        <v>6.7614237277707811E-4</v>
      </c>
      <c r="T169" s="94">
        <f t="shared" si="3"/>
        <v>1.2300312575693821E-2</v>
      </c>
      <c r="U169" s="94">
        <f>R169/'סכום נכסי הקרן'!$C$42</f>
        <v>1.6538748846431498E-3</v>
      </c>
    </row>
    <row r="170" spans="2:21" s="129" customFormat="1">
      <c r="B170" s="86" t="s">
        <v>713</v>
      </c>
      <c r="C170" s="83" t="s">
        <v>714</v>
      </c>
      <c r="D170" s="96" t="s">
        <v>130</v>
      </c>
      <c r="E170" s="96" t="s">
        <v>330</v>
      </c>
      <c r="F170" s="83" t="s">
        <v>715</v>
      </c>
      <c r="G170" s="96" t="s">
        <v>690</v>
      </c>
      <c r="H170" s="83" t="s">
        <v>526</v>
      </c>
      <c r="I170" s="83" t="s">
        <v>170</v>
      </c>
      <c r="J170" s="83"/>
      <c r="K170" s="93">
        <v>5.63</v>
      </c>
      <c r="L170" s="96" t="s">
        <v>174</v>
      </c>
      <c r="M170" s="97">
        <v>4.6900000000000004E-2</v>
      </c>
      <c r="N170" s="97">
        <v>5.8400000000000007E-2</v>
      </c>
      <c r="O170" s="93">
        <v>1520545.7599999998</v>
      </c>
      <c r="P170" s="95">
        <v>98.7</v>
      </c>
      <c r="Q170" s="83"/>
      <c r="R170" s="93">
        <v>1500.7787599999997</v>
      </c>
      <c r="S170" s="94">
        <v>8.1140347959800837E-4</v>
      </c>
      <c r="T170" s="94">
        <f t="shared" si="3"/>
        <v>1.2711933308827358E-2</v>
      </c>
      <c r="U170" s="94">
        <f>R170/'סכום נכסי הקרן'!$C$42</f>
        <v>1.7092205669856618E-3</v>
      </c>
    </row>
    <row r="171" spans="2:21" s="129" customFormat="1">
      <c r="B171" s="142"/>
    </row>
    <row r="172" spans="2:21" s="129" customFormat="1">
      <c r="B172" s="142"/>
    </row>
    <row r="173" spans="2:21" s="129" customFormat="1">
      <c r="B173" s="142"/>
    </row>
    <row r="174" spans="2:21" s="129" customFormat="1">
      <c r="B174" s="143" t="s">
        <v>265</v>
      </c>
      <c r="C174" s="144"/>
      <c r="D174" s="144"/>
      <c r="E174" s="144"/>
      <c r="F174" s="144"/>
      <c r="G174" s="144"/>
      <c r="H174" s="144"/>
      <c r="I174" s="144"/>
      <c r="J174" s="144"/>
      <c r="K174" s="144"/>
    </row>
    <row r="175" spans="2:21" s="129" customFormat="1">
      <c r="B175" s="143" t="s">
        <v>122</v>
      </c>
      <c r="C175" s="144"/>
      <c r="D175" s="144"/>
      <c r="E175" s="144"/>
      <c r="F175" s="144"/>
      <c r="G175" s="144"/>
      <c r="H175" s="144"/>
      <c r="I175" s="144"/>
      <c r="J175" s="144"/>
      <c r="K175" s="144"/>
    </row>
    <row r="176" spans="2:21" s="129" customFormat="1">
      <c r="B176" s="143" t="s">
        <v>248</v>
      </c>
      <c r="C176" s="144"/>
      <c r="D176" s="144"/>
      <c r="E176" s="144"/>
      <c r="F176" s="144"/>
      <c r="G176" s="144"/>
      <c r="H176" s="144"/>
      <c r="I176" s="144"/>
      <c r="J176" s="144"/>
      <c r="K176" s="144"/>
    </row>
    <row r="177" spans="2:11" s="129" customFormat="1">
      <c r="B177" s="143" t="s">
        <v>256</v>
      </c>
      <c r="C177" s="144"/>
      <c r="D177" s="144"/>
      <c r="E177" s="144"/>
      <c r="F177" s="144"/>
      <c r="G177" s="144"/>
      <c r="H177" s="144"/>
      <c r="I177" s="144"/>
      <c r="J177" s="144"/>
      <c r="K177" s="144"/>
    </row>
    <row r="178" spans="2:11" s="129" customFormat="1">
      <c r="B178" s="216" t="s">
        <v>261</v>
      </c>
      <c r="C178" s="216"/>
      <c r="D178" s="216"/>
      <c r="E178" s="216"/>
      <c r="F178" s="216"/>
      <c r="G178" s="216"/>
      <c r="H178" s="216"/>
      <c r="I178" s="216"/>
      <c r="J178" s="216"/>
      <c r="K178" s="216"/>
    </row>
    <row r="179" spans="2:11" s="129" customFormat="1">
      <c r="B179" s="142"/>
    </row>
    <row r="180" spans="2:11" s="129" customFormat="1">
      <c r="B180" s="142"/>
    </row>
    <row r="181" spans="2:11" s="129" customFormat="1">
      <c r="B181" s="142"/>
    </row>
    <row r="182" spans="2:11" s="129" customFormat="1">
      <c r="B182" s="142"/>
    </row>
    <row r="183" spans="2:11" s="129" customFormat="1">
      <c r="B183" s="142"/>
    </row>
    <row r="184" spans="2:11" s="129" customFormat="1">
      <c r="B184" s="142"/>
    </row>
    <row r="185" spans="2:11" s="129" customFormat="1">
      <c r="B185" s="142"/>
    </row>
    <row r="186" spans="2:11" s="129" customFormat="1">
      <c r="B186" s="142"/>
    </row>
    <row r="187" spans="2:11" s="129" customFormat="1">
      <c r="B187" s="142"/>
    </row>
    <row r="188" spans="2:11" s="129" customFormat="1">
      <c r="B188" s="142"/>
    </row>
    <row r="189" spans="2:11" s="129" customFormat="1">
      <c r="B189" s="142"/>
    </row>
    <row r="190" spans="2:11" s="129" customFormat="1">
      <c r="B190" s="142"/>
    </row>
    <row r="191" spans="2:11" s="129" customFormat="1">
      <c r="B191" s="142"/>
    </row>
    <row r="192" spans="2:11" s="129" customFormat="1">
      <c r="B192" s="142"/>
    </row>
    <row r="193" spans="2:2" s="129" customFormat="1">
      <c r="B193" s="142"/>
    </row>
    <row r="194" spans="2:2" s="129" customFormat="1">
      <c r="B194" s="142"/>
    </row>
    <row r="195" spans="2:2" s="129" customFormat="1">
      <c r="B195" s="142"/>
    </row>
    <row r="196" spans="2:2" s="129" customFormat="1">
      <c r="B196" s="142"/>
    </row>
    <row r="197" spans="2:2" s="129" customFormat="1">
      <c r="B197" s="142"/>
    </row>
    <row r="198" spans="2:2" s="129" customFormat="1">
      <c r="B198" s="142"/>
    </row>
    <row r="199" spans="2:2" s="129" customFormat="1">
      <c r="B199" s="142"/>
    </row>
    <row r="200" spans="2:2" s="129" customFormat="1">
      <c r="B200" s="142"/>
    </row>
    <row r="201" spans="2:2" s="129" customFormat="1">
      <c r="B201" s="142"/>
    </row>
    <row r="202" spans="2:2" s="129" customFormat="1">
      <c r="B202" s="142"/>
    </row>
    <row r="203" spans="2:2" s="129" customFormat="1">
      <c r="B203" s="142"/>
    </row>
    <row r="204" spans="2:2" s="129" customFormat="1">
      <c r="B204" s="142"/>
    </row>
    <row r="205" spans="2:2" s="129" customFormat="1">
      <c r="B205" s="142"/>
    </row>
    <row r="206" spans="2:2" s="129" customFormat="1">
      <c r="B206" s="142"/>
    </row>
    <row r="207" spans="2:2" s="129" customFormat="1">
      <c r="B207" s="142"/>
    </row>
    <row r="208" spans="2:2" s="129" customFormat="1">
      <c r="B208" s="142"/>
    </row>
    <row r="209" spans="2:2" s="129" customFormat="1">
      <c r="B209" s="142"/>
    </row>
    <row r="210" spans="2:2" s="129" customFormat="1">
      <c r="B210" s="142"/>
    </row>
    <row r="211" spans="2:2" s="129" customFormat="1">
      <c r="B211" s="142"/>
    </row>
    <row r="212" spans="2:2" s="129" customFormat="1">
      <c r="B212" s="142"/>
    </row>
    <row r="213" spans="2:2" s="129" customFormat="1">
      <c r="B213" s="142"/>
    </row>
    <row r="214" spans="2:2" s="129" customFormat="1">
      <c r="B214" s="142"/>
    </row>
    <row r="215" spans="2:2" s="129" customFormat="1">
      <c r="B215" s="142"/>
    </row>
    <row r="216" spans="2:2" s="129" customFormat="1">
      <c r="B216" s="142"/>
    </row>
    <row r="217" spans="2:2" s="129" customFormat="1">
      <c r="B217" s="142"/>
    </row>
    <row r="218" spans="2:2" s="129" customFormat="1">
      <c r="B218" s="142"/>
    </row>
    <row r="219" spans="2:2" s="129" customFormat="1">
      <c r="B219" s="142"/>
    </row>
    <row r="220" spans="2:2" s="129" customFormat="1">
      <c r="B220" s="142"/>
    </row>
    <row r="221" spans="2:2" s="129" customFormat="1">
      <c r="B221" s="142"/>
    </row>
    <row r="222" spans="2:2" s="129" customFormat="1">
      <c r="B222" s="142"/>
    </row>
    <row r="223" spans="2:2" s="129" customFormat="1">
      <c r="B223" s="142"/>
    </row>
    <row r="224" spans="2:2" s="129" customFormat="1">
      <c r="B224" s="142"/>
    </row>
    <row r="225" spans="2:2" s="129" customFormat="1">
      <c r="B225" s="142"/>
    </row>
    <row r="226" spans="2:2" s="129" customFormat="1">
      <c r="B226" s="142"/>
    </row>
    <row r="227" spans="2:2" s="129" customFormat="1">
      <c r="B227" s="142"/>
    </row>
    <row r="228" spans="2:2" s="129" customFormat="1">
      <c r="B228" s="142"/>
    </row>
    <row r="229" spans="2:2" s="129" customFormat="1">
      <c r="B229" s="142"/>
    </row>
    <row r="230" spans="2:2" s="129" customFormat="1">
      <c r="B230" s="142"/>
    </row>
    <row r="231" spans="2:2" s="129" customFormat="1">
      <c r="B231" s="142"/>
    </row>
    <row r="232" spans="2:2" s="129" customFormat="1">
      <c r="B232" s="142"/>
    </row>
    <row r="233" spans="2:2" s="129" customFormat="1">
      <c r="B233" s="142"/>
    </row>
    <row r="234" spans="2:2" s="129" customFormat="1">
      <c r="B234" s="142"/>
    </row>
    <row r="235" spans="2:2" s="129" customFormat="1">
      <c r="B235" s="142"/>
    </row>
    <row r="236" spans="2:2" s="129" customFormat="1">
      <c r="B236" s="142"/>
    </row>
    <row r="237" spans="2:2" s="129" customFormat="1">
      <c r="B237" s="142"/>
    </row>
    <row r="238" spans="2:2" s="129" customFormat="1">
      <c r="B238" s="142"/>
    </row>
    <row r="239" spans="2:2" s="129" customFormat="1">
      <c r="B239" s="142"/>
    </row>
    <row r="240" spans="2:2" s="129" customFormat="1">
      <c r="B240" s="142"/>
    </row>
    <row r="241" spans="2:2" s="129" customFormat="1">
      <c r="B241" s="142"/>
    </row>
    <row r="242" spans="2:2" s="129" customFormat="1">
      <c r="B242" s="142"/>
    </row>
    <row r="243" spans="2:2" s="129" customFormat="1">
      <c r="B243" s="142"/>
    </row>
    <row r="244" spans="2:2" s="129" customFormat="1">
      <c r="B244" s="142"/>
    </row>
    <row r="245" spans="2:2" s="129" customFormat="1">
      <c r="B245" s="142"/>
    </row>
    <row r="246" spans="2:2" s="129" customFormat="1">
      <c r="B246" s="142"/>
    </row>
    <row r="247" spans="2:2" s="129" customFormat="1">
      <c r="B247" s="142"/>
    </row>
    <row r="248" spans="2:2" s="129" customFormat="1">
      <c r="B248" s="142"/>
    </row>
    <row r="249" spans="2:2" s="129" customFormat="1">
      <c r="B249" s="142"/>
    </row>
    <row r="250" spans="2:2" s="129" customFormat="1">
      <c r="B250" s="142"/>
    </row>
    <row r="251" spans="2:2" s="129" customFormat="1">
      <c r="B251" s="142"/>
    </row>
    <row r="252" spans="2:2" s="129" customFormat="1">
      <c r="B252" s="142"/>
    </row>
    <row r="253" spans="2:2" s="129" customFormat="1">
      <c r="B253" s="142"/>
    </row>
    <row r="254" spans="2:2" s="129" customFormat="1">
      <c r="B254" s="142"/>
    </row>
    <row r="255" spans="2:2" s="129" customFormat="1">
      <c r="B255" s="142"/>
    </row>
    <row r="256" spans="2:2" s="129" customFormat="1">
      <c r="B256" s="142"/>
    </row>
    <row r="257" spans="2:2" s="129" customFormat="1">
      <c r="B257" s="142"/>
    </row>
    <row r="258" spans="2:2" s="129" customFormat="1">
      <c r="B258" s="142"/>
    </row>
    <row r="259" spans="2:2" s="129" customFormat="1">
      <c r="B259" s="142"/>
    </row>
    <row r="260" spans="2:2" s="129" customFormat="1">
      <c r="B260" s="142"/>
    </row>
    <row r="261" spans="2:2" s="129" customFormat="1">
      <c r="B261" s="142"/>
    </row>
    <row r="262" spans="2:2" s="129" customFormat="1">
      <c r="B262" s="142"/>
    </row>
    <row r="263" spans="2:2" s="129" customFormat="1">
      <c r="B263" s="142"/>
    </row>
    <row r="264" spans="2:2" s="129" customFormat="1">
      <c r="B264" s="142"/>
    </row>
    <row r="265" spans="2:2" s="129" customFormat="1">
      <c r="B265" s="142"/>
    </row>
    <row r="266" spans="2:2" s="129" customFormat="1">
      <c r="B266" s="142"/>
    </row>
    <row r="267" spans="2:2" s="129" customFormat="1">
      <c r="B267" s="142"/>
    </row>
    <row r="268" spans="2:2" s="129" customFormat="1">
      <c r="B268" s="142"/>
    </row>
    <row r="269" spans="2:2" s="129" customFormat="1">
      <c r="B269" s="142"/>
    </row>
    <row r="270" spans="2:2" s="129" customFormat="1">
      <c r="B270" s="142"/>
    </row>
    <row r="271" spans="2:2" s="129" customFormat="1">
      <c r="B271" s="142"/>
    </row>
    <row r="272" spans="2:2" s="129" customFormat="1">
      <c r="B272" s="142"/>
    </row>
    <row r="273" spans="2:2" s="129" customFormat="1">
      <c r="B273" s="142"/>
    </row>
    <row r="274" spans="2:2" s="129" customFormat="1">
      <c r="B274" s="142"/>
    </row>
    <row r="275" spans="2:2" s="129" customFormat="1">
      <c r="B275" s="142"/>
    </row>
    <row r="276" spans="2:2" s="129" customFormat="1">
      <c r="B276" s="142"/>
    </row>
    <row r="277" spans="2:2" s="129" customFormat="1">
      <c r="B277" s="142"/>
    </row>
    <row r="278" spans="2:2" s="129" customFormat="1">
      <c r="B278" s="142"/>
    </row>
    <row r="279" spans="2:2" s="129" customFormat="1">
      <c r="B279" s="142"/>
    </row>
    <row r="280" spans="2:2" s="129" customFormat="1">
      <c r="B280" s="142"/>
    </row>
    <row r="281" spans="2:2" s="129" customFormat="1">
      <c r="B281" s="142"/>
    </row>
    <row r="282" spans="2:2" s="129" customFormat="1">
      <c r="B282" s="142"/>
    </row>
    <row r="283" spans="2:2" s="129" customFormat="1">
      <c r="B283" s="142"/>
    </row>
    <row r="284" spans="2:2" s="129" customFormat="1">
      <c r="B284" s="142"/>
    </row>
    <row r="285" spans="2:2" s="129" customFormat="1">
      <c r="B285" s="142"/>
    </row>
    <row r="286" spans="2:2" s="129" customFormat="1">
      <c r="B286" s="142"/>
    </row>
    <row r="287" spans="2:2" s="129" customFormat="1">
      <c r="B287" s="142"/>
    </row>
    <row r="288" spans="2:2" s="129" customFormat="1">
      <c r="B288" s="142"/>
    </row>
    <row r="289" spans="2:2" s="129" customFormat="1">
      <c r="B289" s="142"/>
    </row>
    <row r="290" spans="2:2" s="129" customFormat="1">
      <c r="B290" s="142"/>
    </row>
    <row r="291" spans="2:2" s="129" customFormat="1">
      <c r="B291" s="142"/>
    </row>
    <row r="292" spans="2:2" s="129" customFormat="1">
      <c r="B292" s="142"/>
    </row>
    <row r="293" spans="2:2" s="129" customFormat="1">
      <c r="B293" s="142"/>
    </row>
    <row r="294" spans="2:2" s="129" customFormat="1">
      <c r="B294" s="142"/>
    </row>
    <row r="295" spans="2:2" s="129" customFormat="1">
      <c r="B295" s="142"/>
    </row>
    <row r="296" spans="2:2" s="129" customFormat="1">
      <c r="B296" s="142"/>
    </row>
    <row r="297" spans="2:2" s="129" customFormat="1">
      <c r="B297" s="142"/>
    </row>
    <row r="298" spans="2:2" s="129" customFormat="1">
      <c r="B298" s="142"/>
    </row>
    <row r="299" spans="2:2" s="129" customFormat="1">
      <c r="B299" s="142"/>
    </row>
    <row r="300" spans="2:2" s="129" customFormat="1">
      <c r="B300" s="142"/>
    </row>
    <row r="301" spans="2:2" s="129" customFormat="1">
      <c r="B301" s="142"/>
    </row>
    <row r="302" spans="2:2" s="129" customFormat="1">
      <c r="B302" s="142"/>
    </row>
    <row r="303" spans="2:2" s="129" customFormat="1">
      <c r="B303" s="142"/>
    </row>
    <row r="304" spans="2:2" s="129" customFormat="1">
      <c r="B304" s="142"/>
    </row>
    <row r="305" spans="2:2" s="129" customFormat="1">
      <c r="B305" s="142"/>
    </row>
    <row r="306" spans="2:2" s="129" customFormat="1">
      <c r="B306" s="142"/>
    </row>
    <row r="307" spans="2:2" s="129" customFormat="1">
      <c r="B307" s="142"/>
    </row>
    <row r="308" spans="2:2" s="129" customFormat="1">
      <c r="B308" s="142"/>
    </row>
    <row r="309" spans="2:2" s="129" customFormat="1">
      <c r="B309" s="142"/>
    </row>
    <row r="310" spans="2:2" s="129" customFormat="1">
      <c r="B310" s="142"/>
    </row>
    <row r="311" spans="2:2" s="129" customFormat="1">
      <c r="B311" s="142"/>
    </row>
    <row r="312" spans="2:2" s="129" customFormat="1">
      <c r="B312" s="142"/>
    </row>
    <row r="313" spans="2:2" s="129" customFormat="1">
      <c r="B313" s="142"/>
    </row>
    <row r="314" spans="2:2" s="129" customFormat="1">
      <c r="B314" s="142"/>
    </row>
    <row r="315" spans="2:2" s="129" customFormat="1">
      <c r="B315" s="142"/>
    </row>
    <row r="316" spans="2:2" s="129" customFormat="1">
      <c r="B316" s="142"/>
    </row>
    <row r="317" spans="2:2" s="129" customFormat="1">
      <c r="B317" s="142"/>
    </row>
    <row r="318" spans="2:2" s="129" customFormat="1">
      <c r="B318" s="142"/>
    </row>
    <row r="319" spans="2:2" s="129" customFormat="1">
      <c r="B319" s="142"/>
    </row>
    <row r="320" spans="2:2" s="129" customFormat="1">
      <c r="B320" s="142"/>
    </row>
    <row r="321" spans="2:2" s="129" customFormat="1">
      <c r="B321" s="142"/>
    </row>
    <row r="322" spans="2:2" s="129" customFormat="1">
      <c r="B322" s="142"/>
    </row>
    <row r="323" spans="2:2" s="129" customFormat="1">
      <c r="B323" s="142"/>
    </row>
    <row r="324" spans="2:2" s="129" customFormat="1">
      <c r="B324" s="142"/>
    </row>
    <row r="325" spans="2:2" s="129" customFormat="1">
      <c r="B325" s="142"/>
    </row>
    <row r="326" spans="2:2" s="129" customFormat="1">
      <c r="B326" s="142"/>
    </row>
    <row r="327" spans="2:2" s="129" customFormat="1">
      <c r="B327" s="142"/>
    </row>
    <row r="328" spans="2:2" s="129" customFormat="1">
      <c r="B328" s="142"/>
    </row>
    <row r="329" spans="2:2" s="129" customFormat="1">
      <c r="B329" s="142"/>
    </row>
    <row r="330" spans="2:2" s="129" customFormat="1">
      <c r="B330" s="142"/>
    </row>
    <row r="331" spans="2:2" s="129" customFormat="1">
      <c r="B331" s="142"/>
    </row>
    <row r="332" spans="2:2" s="129" customFormat="1">
      <c r="B332" s="142"/>
    </row>
    <row r="333" spans="2:2" s="129" customFormat="1">
      <c r="B333" s="142"/>
    </row>
    <row r="334" spans="2:2" s="129" customFormat="1">
      <c r="B334" s="142"/>
    </row>
    <row r="335" spans="2:2" s="129" customFormat="1">
      <c r="B335" s="142"/>
    </row>
    <row r="336" spans="2:2" s="129" customFormat="1">
      <c r="B336" s="142"/>
    </row>
    <row r="337" spans="2:2" s="129" customFormat="1">
      <c r="B337" s="142"/>
    </row>
    <row r="338" spans="2:2" s="129" customFormat="1">
      <c r="B338" s="142"/>
    </row>
    <row r="339" spans="2:2" s="129" customFormat="1">
      <c r="B339" s="142"/>
    </row>
    <row r="340" spans="2:2" s="129" customFormat="1">
      <c r="B340" s="142"/>
    </row>
    <row r="341" spans="2:2" s="129" customFormat="1">
      <c r="B341" s="142"/>
    </row>
    <row r="342" spans="2:2" s="129" customFormat="1">
      <c r="B342" s="142"/>
    </row>
    <row r="343" spans="2:2" s="129" customFormat="1">
      <c r="B343" s="142"/>
    </row>
    <row r="344" spans="2:2" s="129" customFormat="1">
      <c r="B344" s="142"/>
    </row>
    <row r="345" spans="2:2" s="129" customFormat="1">
      <c r="B345" s="142"/>
    </row>
    <row r="346" spans="2:2" s="129" customFormat="1">
      <c r="B346" s="142"/>
    </row>
    <row r="347" spans="2:2" s="129" customFormat="1">
      <c r="B347" s="142"/>
    </row>
    <row r="348" spans="2:2" s="129" customFormat="1">
      <c r="B348" s="142"/>
    </row>
    <row r="349" spans="2:2" s="129" customFormat="1">
      <c r="B349" s="142"/>
    </row>
    <row r="350" spans="2:2" s="129" customFormat="1">
      <c r="B350" s="142"/>
    </row>
    <row r="351" spans="2:2" s="129" customFormat="1">
      <c r="B351" s="142"/>
    </row>
    <row r="352" spans="2:2" s="129" customFormat="1">
      <c r="B352" s="142"/>
    </row>
    <row r="353" spans="2:2" s="129" customFormat="1">
      <c r="B353" s="142"/>
    </row>
    <row r="354" spans="2:2" s="129" customFormat="1">
      <c r="B354" s="142"/>
    </row>
    <row r="355" spans="2:2" s="129" customFormat="1">
      <c r="B355" s="142"/>
    </row>
    <row r="356" spans="2:2" s="129" customFormat="1">
      <c r="B356" s="142"/>
    </row>
    <row r="357" spans="2:2" s="129" customFormat="1">
      <c r="B357" s="142"/>
    </row>
    <row r="358" spans="2:2" s="129" customFormat="1">
      <c r="B358" s="142"/>
    </row>
    <row r="359" spans="2:2" s="129" customFormat="1">
      <c r="B359" s="142"/>
    </row>
    <row r="360" spans="2:2" s="129" customFormat="1">
      <c r="B360" s="142"/>
    </row>
    <row r="361" spans="2:2" s="129" customFormat="1">
      <c r="B361" s="142"/>
    </row>
    <row r="362" spans="2:2" s="129" customFormat="1">
      <c r="B362" s="142"/>
    </row>
    <row r="363" spans="2:2" s="129" customFormat="1">
      <c r="B363" s="142"/>
    </row>
    <row r="364" spans="2:2" s="129" customFormat="1">
      <c r="B364" s="142"/>
    </row>
    <row r="365" spans="2:2" s="129" customFormat="1">
      <c r="B365" s="142"/>
    </row>
    <row r="366" spans="2:2" s="129" customFormat="1">
      <c r="B366" s="142"/>
    </row>
    <row r="367" spans="2:2" s="129" customFormat="1">
      <c r="B367" s="142"/>
    </row>
    <row r="368" spans="2:2" s="129" customFormat="1">
      <c r="B368" s="142"/>
    </row>
    <row r="369" spans="2:2" s="129" customFormat="1">
      <c r="B369" s="142"/>
    </row>
    <row r="370" spans="2:2" s="129" customFormat="1">
      <c r="B370" s="142"/>
    </row>
    <row r="371" spans="2:2" s="129" customFormat="1">
      <c r="B371" s="142"/>
    </row>
    <row r="372" spans="2:2" s="129" customFormat="1">
      <c r="B372" s="142"/>
    </row>
    <row r="373" spans="2:2" s="129" customFormat="1">
      <c r="B373" s="142"/>
    </row>
    <row r="374" spans="2:2" s="129" customFormat="1">
      <c r="B374" s="142"/>
    </row>
    <row r="375" spans="2:2" s="129" customFormat="1">
      <c r="B375" s="142"/>
    </row>
    <row r="376" spans="2:2" s="129" customFormat="1">
      <c r="B376" s="142"/>
    </row>
    <row r="377" spans="2:2" s="129" customFormat="1">
      <c r="B377" s="142"/>
    </row>
    <row r="378" spans="2:2" s="129" customFormat="1">
      <c r="B378" s="142"/>
    </row>
    <row r="379" spans="2:2" s="129" customFormat="1">
      <c r="B379" s="142"/>
    </row>
    <row r="380" spans="2:2" s="129" customFormat="1">
      <c r="B380" s="142"/>
    </row>
    <row r="381" spans="2:2" s="129" customFormat="1">
      <c r="B381" s="142"/>
    </row>
    <row r="382" spans="2:2" s="129" customFormat="1">
      <c r="B382" s="142"/>
    </row>
    <row r="383" spans="2:2" s="129" customFormat="1">
      <c r="B383" s="142"/>
    </row>
    <row r="384" spans="2:2" s="129" customFormat="1">
      <c r="B384" s="142"/>
    </row>
    <row r="385" spans="2:2" s="129" customFormat="1">
      <c r="B385" s="142"/>
    </row>
    <row r="386" spans="2:2" s="129" customFormat="1">
      <c r="B386" s="142"/>
    </row>
    <row r="387" spans="2:2" s="129" customFormat="1">
      <c r="B387" s="142"/>
    </row>
    <row r="388" spans="2:2" s="129" customFormat="1">
      <c r="B388" s="142"/>
    </row>
    <row r="389" spans="2:2" s="129" customFormat="1">
      <c r="B389" s="142"/>
    </row>
    <row r="390" spans="2:2" s="129" customFormat="1">
      <c r="B390" s="142"/>
    </row>
    <row r="391" spans="2:2" s="129" customFormat="1">
      <c r="B391" s="142"/>
    </row>
    <row r="392" spans="2:2" s="129" customFormat="1">
      <c r="B392" s="142"/>
    </row>
    <row r="393" spans="2:2" s="129" customFormat="1">
      <c r="B393" s="142"/>
    </row>
    <row r="394" spans="2:2" s="129" customFormat="1">
      <c r="B394" s="142"/>
    </row>
    <row r="395" spans="2:2" s="129" customFormat="1">
      <c r="B395" s="142"/>
    </row>
    <row r="396" spans="2:2" s="129" customFormat="1">
      <c r="B396" s="142"/>
    </row>
    <row r="397" spans="2:2" s="129" customFormat="1">
      <c r="B397" s="142"/>
    </row>
    <row r="398" spans="2:2" s="129" customFormat="1">
      <c r="B398" s="142"/>
    </row>
    <row r="399" spans="2:2" s="129" customFormat="1">
      <c r="B399" s="142"/>
    </row>
    <row r="400" spans="2:2" s="129" customFormat="1">
      <c r="B400" s="142"/>
    </row>
    <row r="401" spans="2:2" s="129" customFormat="1">
      <c r="B401" s="142"/>
    </row>
    <row r="402" spans="2:2" s="129" customFormat="1">
      <c r="B402" s="142"/>
    </row>
    <row r="403" spans="2:2" s="129" customFormat="1">
      <c r="B403" s="142"/>
    </row>
    <row r="404" spans="2:2" s="129" customFormat="1">
      <c r="B404" s="142"/>
    </row>
    <row r="405" spans="2:2" s="129" customFormat="1">
      <c r="B405" s="142"/>
    </row>
    <row r="406" spans="2:2" s="129" customFormat="1">
      <c r="B406" s="142"/>
    </row>
    <row r="407" spans="2:2" s="129" customFormat="1">
      <c r="B407" s="142"/>
    </row>
    <row r="408" spans="2:2" s="129" customFormat="1">
      <c r="B408" s="142"/>
    </row>
    <row r="409" spans="2:2" s="129" customFormat="1">
      <c r="B409" s="142"/>
    </row>
    <row r="410" spans="2:2" s="129" customFormat="1">
      <c r="B410" s="142"/>
    </row>
    <row r="411" spans="2:2" s="129" customFormat="1">
      <c r="B411" s="142"/>
    </row>
    <row r="412" spans="2:2" s="129" customFormat="1">
      <c r="B412" s="142"/>
    </row>
    <row r="413" spans="2:2" s="129" customFormat="1">
      <c r="B413" s="142"/>
    </row>
    <row r="414" spans="2:2" s="129" customFormat="1">
      <c r="B414" s="142"/>
    </row>
    <row r="415" spans="2:2" s="129" customFormat="1">
      <c r="B415" s="142"/>
    </row>
    <row r="416" spans="2:2" s="129" customFormat="1">
      <c r="B416" s="142"/>
    </row>
    <row r="417" spans="2:2" s="129" customFormat="1">
      <c r="B417" s="142"/>
    </row>
    <row r="418" spans="2:2" s="129" customFormat="1">
      <c r="B418" s="142"/>
    </row>
    <row r="419" spans="2:2" s="129" customFormat="1">
      <c r="B419" s="142"/>
    </row>
    <row r="420" spans="2:2" s="129" customFormat="1">
      <c r="B420" s="142"/>
    </row>
    <row r="421" spans="2:2" s="129" customFormat="1">
      <c r="B421" s="142"/>
    </row>
    <row r="422" spans="2:2" s="129" customFormat="1">
      <c r="B422" s="142"/>
    </row>
    <row r="423" spans="2:2" s="129" customFormat="1">
      <c r="B423" s="142"/>
    </row>
    <row r="424" spans="2:2" s="129" customFormat="1">
      <c r="B424" s="142"/>
    </row>
    <row r="425" spans="2:2" s="129" customFormat="1">
      <c r="B425" s="142"/>
    </row>
    <row r="426" spans="2:2" s="129" customFormat="1">
      <c r="B426" s="142"/>
    </row>
    <row r="427" spans="2:2" s="129" customFormat="1">
      <c r="B427" s="142"/>
    </row>
    <row r="428" spans="2:2" s="129" customFormat="1">
      <c r="B428" s="142"/>
    </row>
    <row r="429" spans="2:2" s="129" customFormat="1">
      <c r="B429" s="142"/>
    </row>
    <row r="430" spans="2:2" s="129" customFormat="1">
      <c r="B430" s="142"/>
    </row>
    <row r="431" spans="2:2" s="129" customFormat="1">
      <c r="B431" s="142"/>
    </row>
    <row r="432" spans="2:2" s="129" customFormat="1">
      <c r="B432" s="142"/>
    </row>
    <row r="433" spans="2:2" s="129" customFormat="1">
      <c r="B433" s="142"/>
    </row>
    <row r="434" spans="2:2" s="129" customFormat="1">
      <c r="B434" s="142"/>
    </row>
    <row r="435" spans="2:2" s="129" customFormat="1">
      <c r="B435" s="142"/>
    </row>
    <row r="436" spans="2:2" s="129" customFormat="1">
      <c r="B436" s="142"/>
    </row>
    <row r="437" spans="2:2" s="129" customFormat="1">
      <c r="B437" s="142"/>
    </row>
    <row r="438" spans="2:2" s="129" customFormat="1">
      <c r="B438" s="142"/>
    </row>
    <row r="439" spans="2:2" s="129" customFormat="1">
      <c r="B439" s="142"/>
    </row>
    <row r="440" spans="2:2" s="129" customFormat="1">
      <c r="B440" s="142"/>
    </row>
    <row r="441" spans="2:2" s="129" customFormat="1">
      <c r="B441" s="142"/>
    </row>
    <row r="442" spans="2:2" s="129" customFormat="1">
      <c r="B442" s="142"/>
    </row>
    <row r="443" spans="2:2" s="129" customFormat="1">
      <c r="B443" s="142"/>
    </row>
    <row r="444" spans="2:2" s="129" customFormat="1">
      <c r="B444" s="142"/>
    </row>
    <row r="445" spans="2:2" s="129" customFormat="1">
      <c r="B445" s="142"/>
    </row>
    <row r="446" spans="2:2" s="129" customFormat="1">
      <c r="B446" s="142"/>
    </row>
    <row r="447" spans="2:2" s="129" customFormat="1">
      <c r="B447" s="142"/>
    </row>
    <row r="448" spans="2:2" s="129" customFormat="1">
      <c r="B448" s="142"/>
    </row>
    <row r="449" spans="2:2" s="129" customFormat="1">
      <c r="B449" s="142"/>
    </row>
    <row r="450" spans="2:2" s="129" customFormat="1">
      <c r="B450" s="142"/>
    </row>
    <row r="451" spans="2:2" s="129" customFormat="1">
      <c r="B451" s="142"/>
    </row>
    <row r="452" spans="2:2" s="129" customFormat="1">
      <c r="B452" s="142"/>
    </row>
    <row r="453" spans="2:2" s="129" customFormat="1">
      <c r="B453" s="142"/>
    </row>
    <row r="454" spans="2:2" s="129" customFormat="1">
      <c r="B454" s="142"/>
    </row>
    <row r="455" spans="2:2" s="129" customFormat="1">
      <c r="B455" s="142"/>
    </row>
    <row r="456" spans="2:2" s="129" customFormat="1">
      <c r="B456" s="142"/>
    </row>
    <row r="457" spans="2:2" s="129" customFormat="1">
      <c r="B457" s="142"/>
    </row>
    <row r="458" spans="2:2" s="129" customFormat="1">
      <c r="B458" s="142"/>
    </row>
    <row r="459" spans="2:2" s="129" customFormat="1">
      <c r="B459" s="142"/>
    </row>
    <row r="460" spans="2:2" s="129" customFormat="1">
      <c r="B460" s="142"/>
    </row>
    <row r="461" spans="2:2" s="129" customFormat="1">
      <c r="B461" s="142"/>
    </row>
    <row r="462" spans="2:2" s="129" customFormat="1">
      <c r="B462" s="142"/>
    </row>
    <row r="463" spans="2:2" s="129" customFormat="1">
      <c r="B463" s="142"/>
    </row>
    <row r="464" spans="2:2" s="129" customFormat="1">
      <c r="B464" s="142"/>
    </row>
    <row r="465" spans="2:2" s="129" customFormat="1">
      <c r="B465" s="142"/>
    </row>
    <row r="466" spans="2:2" s="129" customFormat="1">
      <c r="B466" s="142"/>
    </row>
    <row r="467" spans="2:2" s="129" customFormat="1">
      <c r="B467" s="142"/>
    </row>
    <row r="468" spans="2:2" s="129" customFormat="1">
      <c r="B468" s="142"/>
    </row>
    <row r="469" spans="2:2" s="129" customFormat="1">
      <c r="B469" s="142"/>
    </row>
    <row r="470" spans="2:2" s="129" customFormat="1">
      <c r="B470" s="142"/>
    </row>
    <row r="471" spans="2:2" s="129" customFormat="1">
      <c r="B471" s="142"/>
    </row>
    <row r="472" spans="2:2" s="129" customFormat="1">
      <c r="B472" s="142"/>
    </row>
    <row r="473" spans="2:2" s="129" customFormat="1">
      <c r="B473" s="142"/>
    </row>
    <row r="474" spans="2:2" s="129" customFormat="1">
      <c r="B474" s="142"/>
    </row>
    <row r="475" spans="2:2" s="129" customFormat="1">
      <c r="B475" s="142"/>
    </row>
    <row r="476" spans="2:2" s="129" customFormat="1">
      <c r="B476" s="142"/>
    </row>
    <row r="477" spans="2:2" s="129" customFormat="1">
      <c r="B477" s="142"/>
    </row>
    <row r="478" spans="2:2" s="129" customFormat="1">
      <c r="B478" s="142"/>
    </row>
    <row r="479" spans="2:2" s="129" customFormat="1">
      <c r="B479" s="142"/>
    </row>
    <row r="480" spans="2:2" s="129" customFormat="1">
      <c r="B480" s="142"/>
    </row>
    <row r="481" spans="2:2" s="129" customFormat="1">
      <c r="B481" s="142"/>
    </row>
    <row r="482" spans="2:2" s="129" customFormat="1">
      <c r="B482" s="142"/>
    </row>
    <row r="483" spans="2:2" s="129" customFormat="1">
      <c r="B483" s="142"/>
    </row>
    <row r="484" spans="2:2" s="129" customFormat="1">
      <c r="B484" s="142"/>
    </row>
    <row r="485" spans="2:2" s="129" customFormat="1">
      <c r="B485" s="142"/>
    </row>
    <row r="486" spans="2:2" s="129" customFormat="1">
      <c r="B486" s="142"/>
    </row>
    <row r="487" spans="2:2" s="129" customFormat="1">
      <c r="B487" s="142"/>
    </row>
    <row r="488" spans="2:2" s="129" customFormat="1">
      <c r="B488" s="142"/>
    </row>
    <row r="489" spans="2:2" s="129" customFormat="1">
      <c r="B489" s="142"/>
    </row>
    <row r="490" spans="2:2" s="129" customFormat="1">
      <c r="B490" s="142"/>
    </row>
    <row r="491" spans="2:2" s="129" customFormat="1">
      <c r="B491" s="142"/>
    </row>
    <row r="492" spans="2:2" s="129" customFormat="1">
      <c r="B492" s="142"/>
    </row>
    <row r="493" spans="2:2" s="129" customFormat="1">
      <c r="B493" s="142"/>
    </row>
    <row r="494" spans="2:2" s="129" customFormat="1">
      <c r="B494" s="142"/>
    </row>
    <row r="495" spans="2:2" s="129" customFormat="1">
      <c r="B495" s="142"/>
    </row>
    <row r="496" spans="2:2" s="129" customFormat="1">
      <c r="B496" s="142"/>
    </row>
    <row r="497" spans="2:2" s="129" customFormat="1">
      <c r="B497" s="142"/>
    </row>
    <row r="498" spans="2:2" s="129" customFormat="1">
      <c r="B498" s="142"/>
    </row>
    <row r="499" spans="2:2" s="129" customFormat="1">
      <c r="B499" s="142"/>
    </row>
    <row r="500" spans="2:2" s="129" customFormat="1">
      <c r="B500" s="142"/>
    </row>
    <row r="501" spans="2:2" s="129" customFormat="1">
      <c r="B501" s="142"/>
    </row>
    <row r="502" spans="2:2" s="129" customFormat="1">
      <c r="B502" s="142"/>
    </row>
    <row r="503" spans="2:2" s="129" customFormat="1">
      <c r="B503" s="142"/>
    </row>
    <row r="504" spans="2:2" s="129" customFormat="1">
      <c r="B504" s="142"/>
    </row>
    <row r="505" spans="2:2" s="129" customFormat="1">
      <c r="B505" s="142"/>
    </row>
    <row r="506" spans="2:2" s="129" customFormat="1">
      <c r="B506" s="142"/>
    </row>
    <row r="507" spans="2:2" s="129" customFormat="1">
      <c r="B507" s="142"/>
    </row>
    <row r="508" spans="2:2" s="129" customFormat="1">
      <c r="B508" s="142"/>
    </row>
    <row r="509" spans="2:2" s="129" customFormat="1">
      <c r="B509" s="142"/>
    </row>
    <row r="510" spans="2:2" s="129" customFormat="1">
      <c r="B510" s="142"/>
    </row>
    <row r="511" spans="2:2" s="129" customFormat="1">
      <c r="B511" s="142"/>
    </row>
    <row r="512" spans="2:2" s="129" customFormat="1">
      <c r="B512" s="142"/>
    </row>
    <row r="513" spans="2:2" s="129" customFormat="1">
      <c r="B513" s="142"/>
    </row>
    <row r="514" spans="2:2" s="129" customFormat="1">
      <c r="B514" s="142"/>
    </row>
    <row r="515" spans="2:2" s="129" customFormat="1">
      <c r="B515" s="142"/>
    </row>
    <row r="516" spans="2:2" s="129" customFormat="1">
      <c r="B516" s="142"/>
    </row>
    <row r="517" spans="2:2" s="129" customFormat="1">
      <c r="B517" s="142"/>
    </row>
    <row r="518" spans="2:2" s="129" customFormat="1">
      <c r="B518" s="142"/>
    </row>
    <row r="519" spans="2:2" s="129" customFormat="1">
      <c r="B519" s="142"/>
    </row>
    <row r="520" spans="2:2" s="129" customFormat="1">
      <c r="B520" s="142"/>
    </row>
    <row r="521" spans="2:2" s="129" customFormat="1">
      <c r="B521" s="142"/>
    </row>
    <row r="522" spans="2:2" s="129" customFormat="1">
      <c r="B522" s="142"/>
    </row>
    <row r="523" spans="2:2" s="129" customFormat="1">
      <c r="B523" s="142"/>
    </row>
    <row r="524" spans="2:2" s="129" customFormat="1">
      <c r="B524" s="142"/>
    </row>
    <row r="525" spans="2:2" s="129" customFormat="1">
      <c r="B525" s="142"/>
    </row>
    <row r="526" spans="2:2" s="129" customFormat="1">
      <c r="B526" s="142"/>
    </row>
    <row r="527" spans="2:2" s="129" customFormat="1">
      <c r="B527" s="142"/>
    </row>
    <row r="528" spans="2:2" s="129" customFormat="1">
      <c r="B528" s="142"/>
    </row>
    <row r="529" spans="2:2" s="129" customFormat="1">
      <c r="B529" s="142"/>
    </row>
    <row r="530" spans="2:2" s="129" customFormat="1">
      <c r="B530" s="142"/>
    </row>
    <row r="531" spans="2:2" s="129" customFormat="1">
      <c r="B531" s="142"/>
    </row>
    <row r="532" spans="2:2" s="129" customFormat="1">
      <c r="B532" s="142"/>
    </row>
    <row r="533" spans="2:2" s="129" customFormat="1">
      <c r="B533" s="142"/>
    </row>
    <row r="534" spans="2:2" s="129" customFormat="1">
      <c r="B534" s="142"/>
    </row>
    <row r="535" spans="2:2" s="129" customFormat="1">
      <c r="B535" s="142"/>
    </row>
    <row r="536" spans="2:2" s="129" customFormat="1">
      <c r="B536" s="142"/>
    </row>
    <row r="537" spans="2:2" s="129" customFormat="1">
      <c r="B537" s="142"/>
    </row>
    <row r="538" spans="2:2" s="129" customFormat="1">
      <c r="B538" s="142"/>
    </row>
    <row r="539" spans="2:2" s="129" customFormat="1">
      <c r="B539" s="142"/>
    </row>
    <row r="540" spans="2:2" s="129" customFormat="1">
      <c r="B540" s="142"/>
    </row>
    <row r="541" spans="2:2" s="129" customFormat="1">
      <c r="B541" s="142"/>
    </row>
    <row r="542" spans="2:2" s="129" customFormat="1">
      <c r="B542" s="142"/>
    </row>
    <row r="543" spans="2:2" s="129" customFormat="1">
      <c r="B543" s="142"/>
    </row>
    <row r="544" spans="2:2" s="129" customFormat="1">
      <c r="B544" s="142"/>
    </row>
    <row r="545" spans="2:2" s="129" customFormat="1">
      <c r="B545" s="142"/>
    </row>
    <row r="546" spans="2:2" s="129" customFormat="1">
      <c r="B546" s="142"/>
    </row>
    <row r="547" spans="2:2" s="129" customFormat="1">
      <c r="B547" s="142"/>
    </row>
    <row r="548" spans="2:2" s="129" customFormat="1">
      <c r="B548" s="142"/>
    </row>
    <row r="549" spans="2:2" s="129" customFormat="1">
      <c r="B549" s="142"/>
    </row>
    <row r="550" spans="2:2" s="129" customFormat="1">
      <c r="B550" s="142"/>
    </row>
    <row r="551" spans="2:2" s="129" customFormat="1">
      <c r="B551" s="142"/>
    </row>
    <row r="552" spans="2:2" s="129" customFormat="1">
      <c r="B552" s="142"/>
    </row>
    <row r="553" spans="2:2" s="129" customFormat="1">
      <c r="B553" s="142"/>
    </row>
    <row r="554" spans="2:2" s="129" customFormat="1">
      <c r="B554" s="142"/>
    </row>
    <row r="555" spans="2:2" s="129" customFormat="1">
      <c r="B555" s="142"/>
    </row>
    <row r="556" spans="2:2" s="129" customFormat="1">
      <c r="B556" s="142"/>
    </row>
    <row r="557" spans="2:2" s="129" customFormat="1">
      <c r="B557" s="142"/>
    </row>
    <row r="558" spans="2:2" s="129" customFormat="1">
      <c r="B558" s="142"/>
    </row>
    <row r="559" spans="2:2" s="129" customFormat="1">
      <c r="B559" s="142"/>
    </row>
    <row r="560" spans="2:2" s="129" customFormat="1">
      <c r="B560" s="142"/>
    </row>
    <row r="561" spans="2:2" s="129" customFormat="1">
      <c r="B561" s="142"/>
    </row>
    <row r="562" spans="2:2" s="129" customFormat="1">
      <c r="B562" s="142"/>
    </row>
    <row r="563" spans="2:2" s="129" customFormat="1">
      <c r="B563" s="142"/>
    </row>
    <row r="564" spans="2:2" s="129" customFormat="1">
      <c r="B564" s="142"/>
    </row>
    <row r="565" spans="2:2" s="129" customFormat="1">
      <c r="B565" s="142"/>
    </row>
    <row r="566" spans="2:2" s="129" customFormat="1">
      <c r="B566" s="142"/>
    </row>
    <row r="567" spans="2:2" s="129" customFormat="1">
      <c r="B567" s="142"/>
    </row>
    <row r="568" spans="2:2" s="129" customFormat="1">
      <c r="B568" s="142"/>
    </row>
    <row r="569" spans="2:2" s="129" customFormat="1">
      <c r="B569" s="142"/>
    </row>
    <row r="570" spans="2:2" s="129" customFormat="1">
      <c r="B570" s="142"/>
    </row>
    <row r="571" spans="2:2" s="129" customFormat="1">
      <c r="B571" s="142"/>
    </row>
    <row r="572" spans="2:2" s="129" customFormat="1">
      <c r="B572" s="142"/>
    </row>
    <row r="573" spans="2:2" s="129" customFormat="1">
      <c r="B573" s="142"/>
    </row>
    <row r="574" spans="2:2" s="129" customFormat="1">
      <c r="B574" s="142"/>
    </row>
    <row r="575" spans="2:2" s="129" customFormat="1">
      <c r="B575" s="142"/>
    </row>
    <row r="576" spans="2:2" s="129" customFormat="1">
      <c r="B576" s="142"/>
    </row>
    <row r="577" spans="2:2" s="129" customFormat="1">
      <c r="B577" s="142"/>
    </row>
    <row r="578" spans="2:2" s="129" customFormat="1">
      <c r="B578" s="142"/>
    </row>
    <row r="579" spans="2:2" s="129" customFormat="1">
      <c r="B579" s="142"/>
    </row>
    <row r="580" spans="2:2" s="129" customFormat="1">
      <c r="B580" s="142"/>
    </row>
    <row r="581" spans="2:2" s="129" customFormat="1">
      <c r="B581" s="142"/>
    </row>
    <row r="582" spans="2:2" s="129" customFormat="1">
      <c r="B582" s="142"/>
    </row>
    <row r="583" spans="2:2" s="129" customFormat="1">
      <c r="B583" s="142"/>
    </row>
    <row r="584" spans="2:2" s="129" customFormat="1">
      <c r="B584" s="142"/>
    </row>
    <row r="585" spans="2:2" s="129" customFormat="1">
      <c r="B585" s="142"/>
    </row>
    <row r="586" spans="2:2" s="129" customFormat="1">
      <c r="B586" s="142"/>
    </row>
    <row r="587" spans="2:2" s="129" customFormat="1">
      <c r="B587" s="142"/>
    </row>
    <row r="588" spans="2:2" s="129" customFormat="1">
      <c r="B588" s="142"/>
    </row>
    <row r="589" spans="2:2" s="129" customFormat="1">
      <c r="B589" s="142"/>
    </row>
    <row r="590" spans="2:2" s="129" customFormat="1">
      <c r="B590" s="142"/>
    </row>
    <row r="591" spans="2:2" s="129" customFormat="1">
      <c r="B591" s="142"/>
    </row>
    <row r="592" spans="2:2" s="129" customFormat="1">
      <c r="B592" s="142"/>
    </row>
    <row r="593" spans="2:2" s="129" customFormat="1">
      <c r="B593" s="142"/>
    </row>
    <row r="594" spans="2:2" s="129" customFormat="1">
      <c r="B594" s="142"/>
    </row>
    <row r="595" spans="2:2" s="129" customFormat="1">
      <c r="B595" s="142"/>
    </row>
    <row r="596" spans="2:2" s="129" customFormat="1">
      <c r="B596" s="142"/>
    </row>
    <row r="597" spans="2:2" s="129" customFormat="1">
      <c r="B597" s="142"/>
    </row>
    <row r="598" spans="2:2" s="129" customFormat="1">
      <c r="B598" s="142"/>
    </row>
    <row r="599" spans="2:2" s="129" customFormat="1">
      <c r="B599" s="142"/>
    </row>
    <row r="600" spans="2:2" s="129" customFormat="1">
      <c r="B600" s="142"/>
    </row>
    <row r="601" spans="2:2" s="129" customFormat="1">
      <c r="B601" s="142"/>
    </row>
    <row r="602" spans="2:2" s="129" customFormat="1">
      <c r="B602" s="142"/>
    </row>
    <row r="603" spans="2:2" s="129" customFormat="1">
      <c r="B603" s="142"/>
    </row>
    <row r="604" spans="2:2" s="129" customFormat="1">
      <c r="B604" s="142"/>
    </row>
    <row r="605" spans="2:2" s="129" customFormat="1">
      <c r="B605" s="142"/>
    </row>
    <row r="606" spans="2:2" s="129" customFormat="1">
      <c r="B606" s="142"/>
    </row>
    <row r="607" spans="2:2" s="129" customFormat="1">
      <c r="B607" s="142"/>
    </row>
    <row r="608" spans="2:2" s="129" customFormat="1">
      <c r="B608" s="142"/>
    </row>
    <row r="609" spans="2:2" s="129" customFormat="1">
      <c r="B609" s="142"/>
    </row>
    <row r="610" spans="2:2" s="129" customFormat="1">
      <c r="B610" s="142"/>
    </row>
    <row r="611" spans="2:2" s="129" customFormat="1">
      <c r="B611" s="142"/>
    </row>
    <row r="612" spans="2:2" s="129" customFormat="1">
      <c r="B612" s="142"/>
    </row>
    <row r="613" spans="2:2" s="129" customFormat="1">
      <c r="B613" s="142"/>
    </row>
    <row r="614" spans="2:2" s="129" customFormat="1">
      <c r="B614" s="142"/>
    </row>
    <row r="615" spans="2:2" s="129" customFormat="1">
      <c r="B615" s="142"/>
    </row>
    <row r="616" spans="2:2" s="129" customFormat="1">
      <c r="B616" s="142"/>
    </row>
    <row r="617" spans="2:2" s="129" customFormat="1">
      <c r="B617" s="142"/>
    </row>
    <row r="618" spans="2:2" s="129" customFormat="1">
      <c r="B618" s="142"/>
    </row>
    <row r="619" spans="2:2" s="129" customFormat="1">
      <c r="B619" s="142"/>
    </row>
    <row r="620" spans="2:2" s="129" customFormat="1">
      <c r="B620" s="142"/>
    </row>
    <row r="621" spans="2:2" s="129" customFormat="1">
      <c r="B621" s="142"/>
    </row>
    <row r="622" spans="2:2" s="129" customFormat="1">
      <c r="B622" s="142"/>
    </row>
    <row r="623" spans="2:2" s="129" customFormat="1">
      <c r="B623" s="142"/>
    </row>
    <row r="624" spans="2:2" s="129" customFormat="1">
      <c r="B624" s="142"/>
    </row>
    <row r="625" spans="2:2" s="129" customFormat="1">
      <c r="B625" s="142"/>
    </row>
    <row r="626" spans="2:2" s="129" customFormat="1">
      <c r="B626" s="142"/>
    </row>
    <row r="627" spans="2:2" s="129" customFormat="1">
      <c r="B627" s="142"/>
    </row>
    <row r="628" spans="2:2" s="129" customFormat="1">
      <c r="B628" s="142"/>
    </row>
    <row r="629" spans="2:2" s="129" customFormat="1">
      <c r="B629" s="142"/>
    </row>
    <row r="630" spans="2:2" s="129" customFormat="1">
      <c r="B630" s="142"/>
    </row>
    <row r="631" spans="2:2" s="129" customFormat="1">
      <c r="B631" s="142"/>
    </row>
    <row r="632" spans="2:2" s="129" customFormat="1">
      <c r="B632" s="142"/>
    </row>
    <row r="633" spans="2:2" s="129" customFormat="1">
      <c r="B633" s="142"/>
    </row>
    <row r="634" spans="2:2" s="129" customFormat="1">
      <c r="B634" s="142"/>
    </row>
    <row r="635" spans="2:2" s="129" customFormat="1">
      <c r="B635" s="142"/>
    </row>
    <row r="636" spans="2:2" s="129" customFormat="1">
      <c r="B636" s="142"/>
    </row>
    <row r="637" spans="2:2" s="129" customFormat="1">
      <c r="B637" s="142"/>
    </row>
    <row r="638" spans="2:2" s="129" customFormat="1">
      <c r="B638" s="142"/>
    </row>
    <row r="639" spans="2:2" s="129" customFormat="1">
      <c r="B639" s="142"/>
    </row>
    <row r="640" spans="2:2" s="129" customFormat="1">
      <c r="B640" s="142"/>
    </row>
    <row r="641" spans="2:2" s="129" customFormat="1">
      <c r="B641" s="142"/>
    </row>
    <row r="642" spans="2:2" s="129" customFormat="1">
      <c r="B642" s="142"/>
    </row>
    <row r="643" spans="2:2" s="129" customFormat="1">
      <c r="B643" s="142"/>
    </row>
    <row r="644" spans="2:2" s="129" customFormat="1">
      <c r="B644" s="142"/>
    </row>
    <row r="645" spans="2:2" s="129" customFormat="1">
      <c r="B645" s="142"/>
    </row>
    <row r="646" spans="2:2" s="129" customFormat="1">
      <c r="B646" s="142"/>
    </row>
    <row r="647" spans="2:2" s="129" customFormat="1">
      <c r="B647" s="142"/>
    </row>
    <row r="648" spans="2:2" s="129" customFormat="1">
      <c r="B648" s="142"/>
    </row>
    <row r="649" spans="2:2" s="129" customFormat="1">
      <c r="B649" s="142"/>
    </row>
    <row r="650" spans="2:2" s="129" customFormat="1">
      <c r="B650" s="142"/>
    </row>
    <row r="651" spans="2:2" s="129" customFormat="1">
      <c r="B651" s="142"/>
    </row>
    <row r="652" spans="2:2" s="129" customFormat="1">
      <c r="B652" s="142"/>
    </row>
    <row r="653" spans="2:2" s="129" customFormat="1">
      <c r="B653" s="142"/>
    </row>
    <row r="654" spans="2:2" s="129" customFormat="1">
      <c r="B654" s="142"/>
    </row>
    <row r="655" spans="2:2" s="129" customFormat="1">
      <c r="B655" s="142"/>
    </row>
    <row r="656" spans="2:2" s="129" customFormat="1">
      <c r="B656" s="142"/>
    </row>
    <row r="657" spans="2:6" s="129" customFormat="1">
      <c r="B657" s="142"/>
    </row>
    <row r="658" spans="2:6" s="129" customFormat="1">
      <c r="B658" s="142"/>
    </row>
    <row r="659" spans="2:6" s="129" customFormat="1">
      <c r="B659" s="142"/>
    </row>
    <row r="660" spans="2:6" s="129" customFormat="1">
      <c r="B660" s="142"/>
    </row>
    <row r="661" spans="2:6" s="129" customFormat="1">
      <c r="B661" s="142"/>
    </row>
    <row r="662" spans="2:6" s="129" customFormat="1">
      <c r="B662" s="142"/>
    </row>
    <row r="663" spans="2:6" s="129" customFormat="1">
      <c r="B663" s="142"/>
    </row>
    <row r="664" spans="2:6" s="129" customFormat="1">
      <c r="B664" s="142"/>
    </row>
    <row r="665" spans="2:6" s="129" customFormat="1">
      <c r="B665" s="142"/>
    </row>
    <row r="666" spans="2:6" s="129" customFormat="1">
      <c r="B666" s="142"/>
    </row>
    <row r="667" spans="2:6" s="129" customFormat="1">
      <c r="B667" s="142"/>
    </row>
    <row r="668" spans="2:6" s="129" customFormat="1">
      <c r="B668" s="142"/>
    </row>
    <row r="669" spans="2:6">
      <c r="C669" s="1"/>
      <c r="D669" s="1"/>
      <c r="E669" s="1"/>
      <c r="F669" s="1"/>
    </row>
    <row r="670" spans="2:6">
      <c r="C670" s="1"/>
      <c r="D670" s="1"/>
      <c r="E670" s="1"/>
      <c r="F670" s="1"/>
    </row>
    <row r="671" spans="2:6">
      <c r="C671" s="1"/>
      <c r="D671" s="1"/>
      <c r="E671" s="1"/>
      <c r="F671" s="1"/>
    </row>
    <row r="672" spans="2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78:K178"/>
  </mergeCells>
  <phoneticPr fontId="6" type="noConversion"/>
  <conditionalFormatting sqref="B12:B170">
    <cfRule type="cellIs" dxfId="58" priority="2" operator="equal">
      <formula>"NR3"</formula>
    </cfRule>
  </conditionalFormatting>
  <conditionalFormatting sqref="B12:B170">
    <cfRule type="containsText" dxfId="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$AZ$7:$AZ$23</formula1>
    </dataValidation>
    <dataValidation allowBlank="1" showInputMessage="1" showErrorMessage="1" sqref="H2 B33 Q9 B35 B176 B178"/>
    <dataValidation type="list" allowBlank="1" showInputMessage="1" showErrorMessage="1" sqref="I36:I177 I12:I34 I179:I827">
      <formula1>$BB$7:$BB$10</formula1>
    </dataValidation>
    <dataValidation type="list" allowBlank="1" showInputMessage="1" showErrorMessage="1" sqref="E36:E177 E12:E34 E179:E821">
      <formula1>$AX$7:$AX$23</formula1>
    </dataValidation>
    <dataValidation type="list" allowBlank="1" showInputMessage="1" showErrorMessage="1" sqref="G36:G177 G12:G34 G179:G554">
      <formula1>$AZ$7:$AZ$28</formula1>
    </dataValidation>
    <dataValidation type="list" allowBlank="1" showInputMessage="1" showErrorMessage="1" sqref="L12:L827">
      <formula1>$BC$7:$BC$19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359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189</v>
      </c>
      <c r="C1" s="77" t="s" vm="1">
        <v>266</v>
      </c>
    </row>
    <row r="2" spans="2:62">
      <c r="B2" s="56" t="s">
        <v>188</v>
      </c>
      <c r="C2" s="77" t="s">
        <v>267</v>
      </c>
    </row>
    <row r="3" spans="2:62">
      <c r="B3" s="56" t="s">
        <v>190</v>
      </c>
      <c r="C3" s="77" t="s">
        <v>268</v>
      </c>
    </row>
    <row r="4" spans="2:62">
      <c r="B4" s="56" t="s">
        <v>191</v>
      </c>
      <c r="C4" s="77">
        <v>8802</v>
      </c>
    </row>
    <row r="6" spans="2:62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  <c r="BJ6" s="3"/>
    </row>
    <row r="7" spans="2:62" ht="26.25" customHeight="1">
      <c r="B7" s="213" t="s">
        <v>99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BF7" s="3"/>
      <c r="BJ7" s="3"/>
    </row>
    <row r="8" spans="2:62" s="3" customFormat="1" ht="78.75">
      <c r="B8" s="22" t="s">
        <v>125</v>
      </c>
      <c r="C8" s="30" t="s">
        <v>49</v>
      </c>
      <c r="D8" s="30" t="s">
        <v>129</v>
      </c>
      <c r="E8" s="30" t="s">
        <v>235</v>
      </c>
      <c r="F8" s="30" t="s">
        <v>127</v>
      </c>
      <c r="G8" s="30" t="s">
        <v>69</v>
      </c>
      <c r="H8" s="30" t="s">
        <v>111</v>
      </c>
      <c r="I8" s="13" t="s">
        <v>250</v>
      </c>
      <c r="J8" s="13" t="s">
        <v>249</v>
      </c>
      <c r="K8" s="30" t="s">
        <v>264</v>
      </c>
      <c r="L8" s="13" t="s">
        <v>66</v>
      </c>
      <c r="M8" s="13" t="s">
        <v>63</v>
      </c>
      <c r="N8" s="13" t="s">
        <v>192</v>
      </c>
      <c r="O8" s="14" t="s">
        <v>194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257</v>
      </c>
      <c r="J9" s="16"/>
      <c r="K9" s="16" t="s">
        <v>253</v>
      </c>
      <c r="L9" s="16" t="s">
        <v>253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8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91.349079999999987</v>
      </c>
      <c r="L11" s="87">
        <v>103165.84388000006</v>
      </c>
      <c r="M11" s="79"/>
      <c r="N11" s="88">
        <f>L11/$L$11</f>
        <v>1</v>
      </c>
      <c r="O11" s="88">
        <f>L11/'סכום נכסי הקרן'!$C$42</f>
        <v>0.11749445479234261</v>
      </c>
      <c r="BF11" s="129"/>
      <c r="BG11" s="139"/>
      <c r="BH11" s="129"/>
      <c r="BJ11" s="129"/>
    </row>
    <row r="12" spans="2:62" s="129" customFormat="1" ht="20.25">
      <c r="B12" s="80" t="s">
        <v>244</v>
      </c>
      <c r="C12" s="81"/>
      <c r="D12" s="81"/>
      <c r="E12" s="81"/>
      <c r="F12" s="81"/>
      <c r="G12" s="81"/>
      <c r="H12" s="81"/>
      <c r="I12" s="90"/>
      <c r="J12" s="92"/>
      <c r="K12" s="90">
        <v>78.813090000000003</v>
      </c>
      <c r="L12" s="90">
        <v>81435.315490000023</v>
      </c>
      <c r="M12" s="81"/>
      <c r="N12" s="91">
        <f t="shared" ref="N12:N41" si="0">L12/$L$11</f>
        <v>0.7893631499270588</v>
      </c>
      <c r="O12" s="91">
        <f>L12/'סכום נכסי הקרן'!$C$42</f>
        <v>9.2745792933845966E-2</v>
      </c>
      <c r="BG12" s="138"/>
    </row>
    <row r="13" spans="2:62" s="129" customFormat="1">
      <c r="B13" s="101" t="s">
        <v>716</v>
      </c>
      <c r="C13" s="81"/>
      <c r="D13" s="81"/>
      <c r="E13" s="81"/>
      <c r="F13" s="81"/>
      <c r="G13" s="81"/>
      <c r="H13" s="81"/>
      <c r="I13" s="90"/>
      <c r="J13" s="92"/>
      <c r="K13" s="90">
        <v>59.484729999999992</v>
      </c>
      <c r="L13" s="90">
        <f>SUM(L14:L41)</f>
        <v>62462.22654999997</v>
      </c>
      <c r="M13" s="81"/>
      <c r="N13" s="91">
        <f t="shared" si="0"/>
        <v>0.60545452061298966</v>
      </c>
      <c r="O13" s="91">
        <f>L13/'סכום נכסי הקרן'!$C$42</f>
        <v>7.1137548800982386E-2</v>
      </c>
    </row>
    <row r="14" spans="2:62" s="129" customFormat="1">
      <c r="B14" s="86" t="s">
        <v>717</v>
      </c>
      <c r="C14" s="83" t="s">
        <v>718</v>
      </c>
      <c r="D14" s="96" t="s">
        <v>130</v>
      </c>
      <c r="E14" s="96" t="s">
        <v>330</v>
      </c>
      <c r="F14" s="83" t="s">
        <v>719</v>
      </c>
      <c r="G14" s="96" t="s">
        <v>200</v>
      </c>
      <c r="H14" s="96" t="s">
        <v>174</v>
      </c>
      <c r="I14" s="93">
        <v>12992.999999999998</v>
      </c>
      <c r="J14" s="95">
        <v>19130</v>
      </c>
      <c r="K14" s="83"/>
      <c r="L14" s="93">
        <v>2485.5608999999999</v>
      </c>
      <c r="M14" s="94">
        <v>2.5661429112301779E-4</v>
      </c>
      <c r="N14" s="94">
        <f t="shared" si="0"/>
        <v>2.4092866461608579E-2</v>
      </c>
      <c r="O14" s="94">
        <f>L14/'סכום נכסי הקרן'!$C$42</f>
        <v>2.8307782092914166E-3</v>
      </c>
    </row>
    <row r="15" spans="2:62" s="129" customFormat="1">
      <c r="B15" s="86" t="s">
        <v>720</v>
      </c>
      <c r="C15" s="83" t="s">
        <v>721</v>
      </c>
      <c r="D15" s="96" t="s">
        <v>130</v>
      </c>
      <c r="E15" s="96" t="s">
        <v>330</v>
      </c>
      <c r="F15" s="83" t="s">
        <v>385</v>
      </c>
      <c r="G15" s="96" t="s">
        <v>376</v>
      </c>
      <c r="H15" s="96" t="s">
        <v>174</v>
      </c>
      <c r="I15" s="93">
        <v>9230.9999999999982</v>
      </c>
      <c r="J15" s="95">
        <v>4440</v>
      </c>
      <c r="K15" s="83"/>
      <c r="L15" s="93">
        <v>409.85640000000001</v>
      </c>
      <c r="M15" s="94">
        <v>7.0203382949757373E-5</v>
      </c>
      <c r="N15" s="94">
        <f t="shared" si="0"/>
        <v>3.9727916196443348E-3</v>
      </c>
      <c r="O15" s="94">
        <f>L15/'סכום נכסי הקרן'!$C$42</f>
        <v>4.6678098535369889E-4</v>
      </c>
    </row>
    <row r="16" spans="2:62" s="129" customFormat="1" ht="20.25">
      <c r="B16" s="86" t="s">
        <v>722</v>
      </c>
      <c r="C16" s="83" t="s">
        <v>723</v>
      </c>
      <c r="D16" s="96" t="s">
        <v>130</v>
      </c>
      <c r="E16" s="96" t="s">
        <v>330</v>
      </c>
      <c r="F16" s="83" t="s">
        <v>724</v>
      </c>
      <c r="G16" s="96" t="s">
        <v>622</v>
      </c>
      <c r="H16" s="96" t="s">
        <v>174</v>
      </c>
      <c r="I16" s="93">
        <v>4766.9999999999991</v>
      </c>
      <c r="J16" s="95">
        <v>46120</v>
      </c>
      <c r="K16" s="83"/>
      <c r="L16" s="93">
        <v>2198.5403999999999</v>
      </c>
      <c r="M16" s="94">
        <v>1.1150047264318242E-4</v>
      </c>
      <c r="N16" s="94">
        <f t="shared" si="0"/>
        <v>2.1310739265190205E-2</v>
      </c>
      <c r="O16" s="94">
        <f>L16/'סכום נכסי הקרן'!$C$42</f>
        <v>2.503893691185291E-3</v>
      </c>
      <c r="BF16" s="138"/>
    </row>
    <row r="17" spans="2:15" s="129" customFormat="1">
      <c r="B17" s="86" t="s">
        <v>725</v>
      </c>
      <c r="C17" s="83" t="s">
        <v>726</v>
      </c>
      <c r="D17" s="96" t="s">
        <v>130</v>
      </c>
      <c r="E17" s="96" t="s">
        <v>330</v>
      </c>
      <c r="F17" s="83" t="s">
        <v>391</v>
      </c>
      <c r="G17" s="96" t="s">
        <v>376</v>
      </c>
      <c r="H17" s="96" t="s">
        <v>174</v>
      </c>
      <c r="I17" s="93">
        <v>23984.999999999996</v>
      </c>
      <c r="J17" s="95">
        <v>1920</v>
      </c>
      <c r="K17" s="83"/>
      <c r="L17" s="93">
        <v>460.51199999999994</v>
      </c>
      <c r="M17" s="94">
        <v>6.9166831886527188E-5</v>
      </c>
      <c r="N17" s="94">
        <f t="shared" si="0"/>
        <v>4.4638029669553814E-3</v>
      </c>
      <c r="O17" s="94">
        <f>L17/'סכום נכסי הקרן'!$C$42</f>
        <v>5.2447209590286389E-4</v>
      </c>
    </row>
    <row r="18" spans="2:15" s="129" customFormat="1">
      <c r="B18" s="86" t="s">
        <v>727</v>
      </c>
      <c r="C18" s="83" t="s">
        <v>728</v>
      </c>
      <c r="D18" s="96" t="s">
        <v>130</v>
      </c>
      <c r="E18" s="96" t="s">
        <v>330</v>
      </c>
      <c r="F18" s="83" t="s">
        <v>398</v>
      </c>
      <c r="G18" s="96" t="s">
        <v>399</v>
      </c>
      <c r="H18" s="96" t="s">
        <v>174</v>
      </c>
      <c r="I18" s="93">
        <v>517307.99999999994</v>
      </c>
      <c r="J18" s="95">
        <v>418.3</v>
      </c>
      <c r="K18" s="93">
        <v>59.484729999999992</v>
      </c>
      <c r="L18" s="93">
        <v>2223.3840899999996</v>
      </c>
      <c r="M18" s="94">
        <v>1.8705863859136646E-4</v>
      </c>
      <c r="N18" s="94">
        <f t="shared" si="0"/>
        <v>2.1551552397382458E-2</v>
      </c>
      <c r="O18" s="94">
        <f>L18/'סכום נכסי הקרן'!$C$42</f>
        <v>2.5321878988590562E-3</v>
      </c>
    </row>
    <row r="19" spans="2:15" s="129" customFormat="1">
      <c r="B19" s="86" t="s">
        <v>729</v>
      </c>
      <c r="C19" s="83" t="s">
        <v>730</v>
      </c>
      <c r="D19" s="96" t="s">
        <v>130</v>
      </c>
      <c r="E19" s="96" t="s">
        <v>330</v>
      </c>
      <c r="F19" s="83" t="s">
        <v>361</v>
      </c>
      <c r="G19" s="96" t="s">
        <v>336</v>
      </c>
      <c r="H19" s="96" t="s">
        <v>174</v>
      </c>
      <c r="I19" s="93">
        <v>16018.999999999998</v>
      </c>
      <c r="J19" s="95">
        <v>8209</v>
      </c>
      <c r="K19" s="83"/>
      <c r="L19" s="93">
        <v>1314.9997099999998</v>
      </c>
      <c r="M19" s="94">
        <v>1.5966304807612952E-4</v>
      </c>
      <c r="N19" s="94">
        <f t="shared" si="0"/>
        <v>1.2746463951088064E-2</v>
      </c>
      <c r="O19" s="94">
        <f>L19/'סכום נכסי הקרן'!$C$42</f>
        <v>1.4976388324633412E-3</v>
      </c>
    </row>
    <row r="20" spans="2:15" s="129" customFormat="1">
      <c r="B20" s="86" t="s">
        <v>731</v>
      </c>
      <c r="C20" s="83" t="s">
        <v>732</v>
      </c>
      <c r="D20" s="96" t="s">
        <v>130</v>
      </c>
      <c r="E20" s="96" t="s">
        <v>330</v>
      </c>
      <c r="F20" s="83" t="s">
        <v>696</v>
      </c>
      <c r="G20" s="96" t="s">
        <v>451</v>
      </c>
      <c r="H20" s="96" t="s">
        <v>174</v>
      </c>
      <c r="I20" s="93">
        <v>294914.99999999994</v>
      </c>
      <c r="J20" s="95">
        <v>181.2</v>
      </c>
      <c r="K20" s="83"/>
      <c r="L20" s="93">
        <v>534.38598000000002</v>
      </c>
      <c r="M20" s="94">
        <v>9.2064196729776951E-5</v>
      </c>
      <c r="N20" s="94">
        <f t="shared" si="0"/>
        <v>5.1798731043346527E-3</v>
      </c>
      <c r="O20" s="94">
        <f>L20/'סכום נכסי הקרן'!$C$42</f>
        <v>6.0860636628731919E-4</v>
      </c>
    </row>
    <row r="21" spans="2:15" s="129" customFormat="1">
      <c r="B21" s="86" t="s">
        <v>733</v>
      </c>
      <c r="C21" s="83" t="s">
        <v>734</v>
      </c>
      <c r="D21" s="96" t="s">
        <v>130</v>
      </c>
      <c r="E21" s="96" t="s">
        <v>330</v>
      </c>
      <c r="F21" s="83" t="s">
        <v>416</v>
      </c>
      <c r="G21" s="96" t="s">
        <v>336</v>
      </c>
      <c r="H21" s="96" t="s">
        <v>174</v>
      </c>
      <c r="I21" s="93">
        <v>195417.99999999997</v>
      </c>
      <c r="J21" s="95">
        <v>1213</v>
      </c>
      <c r="K21" s="83"/>
      <c r="L21" s="93">
        <v>2370.4203399999992</v>
      </c>
      <c r="M21" s="94">
        <v>1.678824288435452E-4</v>
      </c>
      <c r="N21" s="94">
        <f t="shared" si="0"/>
        <v>2.297679397414917E-2</v>
      </c>
      <c r="O21" s="94">
        <f>L21/'סכום נכסי הקרן'!$C$42</f>
        <v>2.6996458808686394E-3</v>
      </c>
    </row>
    <row r="22" spans="2:15" s="129" customFormat="1">
      <c r="B22" s="86" t="s">
        <v>735</v>
      </c>
      <c r="C22" s="83" t="s">
        <v>736</v>
      </c>
      <c r="D22" s="96" t="s">
        <v>130</v>
      </c>
      <c r="E22" s="96" t="s">
        <v>330</v>
      </c>
      <c r="F22" s="83" t="s">
        <v>737</v>
      </c>
      <c r="G22" s="96" t="s">
        <v>690</v>
      </c>
      <c r="H22" s="96" t="s">
        <v>174</v>
      </c>
      <c r="I22" s="93">
        <v>268688.81999999995</v>
      </c>
      <c r="J22" s="95">
        <v>1079</v>
      </c>
      <c r="K22" s="83"/>
      <c r="L22" s="93">
        <v>2899.1523999999995</v>
      </c>
      <c r="M22" s="94">
        <v>2.2890224671757832E-4</v>
      </c>
      <c r="N22" s="94">
        <f t="shared" si="0"/>
        <v>2.810186289342257E-2</v>
      </c>
      <c r="O22" s="94">
        <f>L22/'סכום נכסי הקרן'!$C$42</f>
        <v>3.3018130593118482E-3</v>
      </c>
    </row>
    <row r="23" spans="2:15" s="129" customFormat="1">
      <c r="B23" s="86" t="s">
        <v>738</v>
      </c>
      <c r="C23" s="83" t="s">
        <v>739</v>
      </c>
      <c r="D23" s="96" t="s">
        <v>130</v>
      </c>
      <c r="E23" s="96" t="s">
        <v>330</v>
      </c>
      <c r="F23" s="83" t="s">
        <v>521</v>
      </c>
      <c r="G23" s="96" t="s">
        <v>473</v>
      </c>
      <c r="H23" s="96" t="s">
        <v>174</v>
      </c>
      <c r="I23" s="93">
        <v>37171.999999999993</v>
      </c>
      <c r="J23" s="95">
        <v>2198</v>
      </c>
      <c r="K23" s="83"/>
      <c r="L23" s="93">
        <v>817.04056000000003</v>
      </c>
      <c r="M23" s="94">
        <v>1.4516581284966596E-4</v>
      </c>
      <c r="N23" s="94">
        <f t="shared" si="0"/>
        <v>7.919680867927192E-3</v>
      </c>
      <c r="O23" s="94">
        <f>L23/'סכום נכסי הקרן'!$C$42</f>
        <v>9.3051858570645217E-4</v>
      </c>
    </row>
    <row r="24" spans="2:15" s="129" customFormat="1">
      <c r="B24" s="86" t="s">
        <v>740</v>
      </c>
      <c r="C24" s="83" t="s">
        <v>741</v>
      </c>
      <c r="D24" s="96" t="s">
        <v>130</v>
      </c>
      <c r="E24" s="96" t="s">
        <v>330</v>
      </c>
      <c r="F24" s="83" t="s">
        <v>472</v>
      </c>
      <c r="G24" s="96" t="s">
        <v>473</v>
      </c>
      <c r="H24" s="96" t="s">
        <v>174</v>
      </c>
      <c r="I24" s="93">
        <v>30727.999999999996</v>
      </c>
      <c r="J24" s="95">
        <v>2796</v>
      </c>
      <c r="K24" s="83"/>
      <c r="L24" s="93">
        <v>859.15487999999993</v>
      </c>
      <c r="M24" s="94">
        <v>1.4333508663192133E-4</v>
      </c>
      <c r="N24" s="94">
        <f t="shared" si="0"/>
        <v>8.3279004725570552E-3</v>
      </c>
      <c r="O24" s="94">
        <f>L24/'סכום נכסי הקרן'!$C$42</f>
        <v>9.7848212558798373E-4</v>
      </c>
    </row>
    <row r="25" spans="2:15" s="129" customFormat="1">
      <c r="B25" s="86" t="s">
        <v>742</v>
      </c>
      <c r="C25" s="83" t="s">
        <v>743</v>
      </c>
      <c r="D25" s="96" t="s">
        <v>130</v>
      </c>
      <c r="E25" s="96" t="s">
        <v>330</v>
      </c>
      <c r="F25" s="83" t="s">
        <v>744</v>
      </c>
      <c r="G25" s="96" t="s">
        <v>516</v>
      </c>
      <c r="H25" s="96" t="s">
        <v>174</v>
      </c>
      <c r="I25" s="93">
        <v>488.99999999999994</v>
      </c>
      <c r="J25" s="95">
        <v>116900</v>
      </c>
      <c r="K25" s="83"/>
      <c r="L25" s="93">
        <v>571.64099999999985</v>
      </c>
      <c r="M25" s="94">
        <v>6.3519139589739086E-5</v>
      </c>
      <c r="N25" s="94">
        <f t="shared" si="0"/>
        <v>5.54099087935459E-3</v>
      </c>
      <c r="O25" s="94">
        <f>L25/'סכום נכסי הקרן'!$C$42</f>
        <v>6.5103570237911061E-4</v>
      </c>
    </row>
    <row r="26" spans="2:15" s="129" customFormat="1">
      <c r="B26" s="86" t="s">
        <v>745</v>
      </c>
      <c r="C26" s="83" t="s">
        <v>746</v>
      </c>
      <c r="D26" s="96" t="s">
        <v>130</v>
      </c>
      <c r="E26" s="96" t="s">
        <v>330</v>
      </c>
      <c r="F26" s="83" t="s">
        <v>747</v>
      </c>
      <c r="G26" s="96" t="s">
        <v>748</v>
      </c>
      <c r="H26" s="96" t="s">
        <v>174</v>
      </c>
      <c r="I26" s="93">
        <v>7556.9999999999991</v>
      </c>
      <c r="J26" s="95">
        <v>7920</v>
      </c>
      <c r="K26" s="83"/>
      <c r="L26" s="93">
        <v>598.51439999999991</v>
      </c>
      <c r="M26" s="94">
        <v>7.6245869309151884E-5</v>
      </c>
      <c r="N26" s="94">
        <f t="shared" si="0"/>
        <v>5.8014782556926204E-3</v>
      </c>
      <c r="O26" s="94">
        <f>L26/'סכום נכסי הקרן'!$C$42</f>
        <v>6.8164152464223523E-4</v>
      </c>
    </row>
    <row r="27" spans="2:15" s="129" customFormat="1">
      <c r="B27" s="86" t="s">
        <v>749</v>
      </c>
      <c r="C27" s="83" t="s">
        <v>750</v>
      </c>
      <c r="D27" s="96" t="s">
        <v>130</v>
      </c>
      <c r="E27" s="96" t="s">
        <v>330</v>
      </c>
      <c r="F27" s="83" t="s">
        <v>751</v>
      </c>
      <c r="G27" s="96" t="s">
        <v>451</v>
      </c>
      <c r="H27" s="96" t="s">
        <v>174</v>
      </c>
      <c r="I27" s="93">
        <v>20386.999999999996</v>
      </c>
      <c r="J27" s="95">
        <v>7973</v>
      </c>
      <c r="K27" s="83"/>
      <c r="L27" s="93">
        <v>1625.4555099999998</v>
      </c>
      <c r="M27" s="94">
        <v>2.001703538372473E-5</v>
      </c>
      <c r="N27" s="94">
        <f t="shared" si="0"/>
        <v>1.5755752571468218E-2</v>
      </c>
      <c r="O27" s="94">
        <f>L27/'סכום נכסי הקרן'!$C$42</f>
        <v>1.8512135582277086E-3</v>
      </c>
    </row>
    <row r="28" spans="2:15" s="129" customFormat="1">
      <c r="B28" s="86" t="s">
        <v>752</v>
      </c>
      <c r="C28" s="83" t="s">
        <v>753</v>
      </c>
      <c r="D28" s="96" t="s">
        <v>130</v>
      </c>
      <c r="E28" s="96" t="s">
        <v>330</v>
      </c>
      <c r="F28" s="83" t="s">
        <v>712</v>
      </c>
      <c r="G28" s="96" t="s">
        <v>690</v>
      </c>
      <c r="H28" s="96" t="s">
        <v>174</v>
      </c>
      <c r="I28" s="93">
        <v>8661546.9999999981</v>
      </c>
      <c r="J28" s="95">
        <v>42.5</v>
      </c>
      <c r="K28" s="83"/>
      <c r="L28" s="93">
        <v>3681.1574799999994</v>
      </c>
      <c r="M28" s="94">
        <v>6.6872733189310516E-4</v>
      </c>
      <c r="N28" s="94">
        <f t="shared" si="0"/>
        <v>3.568194027746073E-2</v>
      </c>
      <c r="O28" s="94">
        <f>L28/'סכום נכסי הקרן'!$C$42</f>
        <v>4.1924301188331781E-3</v>
      </c>
    </row>
    <row r="29" spans="2:15" s="129" customFormat="1">
      <c r="B29" s="86" t="s">
        <v>754</v>
      </c>
      <c r="C29" s="83" t="s">
        <v>755</v>
      </c>
      <c r="D29" s="96" t="s">
        <v>130</v>
      </c>
      <c r="E29" s="96" t="s">
        <v>330</v>
      </c>
      <c r="F29" s="83" t="s">
        <v>608</v>
      </c>
      <c r="G29" s="96" t="s">
        <v>451</v>
      </c>
      <c r="H29" s="96" t="s">
        <v>174</v>
      </c>
      <c r="I29" s="93">
        <v>190593.99999999997</v>
      </c>
      <c r="J29" s="95">
        <v>2220</v>
      </c>
      <c r="K29" s="83"/>
      <c r="L29" s="93">
        <v>4231.1867999999995</v>
      </c>
      <c r="M29" s="94">
        <v>1.488781668776305E-4</v>
      </c>
      <c r="N29" s="94">
        <f t="shared" si="0"/>
        <v>4.1013446319710337E-2</v>
      </c>
      <c r="O29" s="94">
        <f>L29/'סכום נכסי הקרן'!$C$42</f>
        <v>4.8188525144893767E-3</v>
      </c>
    </row>
    <row r="30" spans="2:15" s="129" customFormat="1">
      <c r="B30" s="86" t="s">
        <v>756</v>
      </c>
      <c r="C30" s="83" t="s">
        <v>757</v>
      </c>
      <c r="D30" s="96" t="s">
        <v>130</v>
      </c>
      <c r="E30" s="96" t="s">
        <v>330</v>
      </c>
      <c r="F30" s="83" t="s">
        <v>335</v>
      </c>
      <c r="G30" s="96" t="s">
        <v>336</v>
      </c>
      <c r="H30" s="96" t="s">
        <v>174</v>
      </c>
      <c r="I30" s="93">
        <v>294552.99999999994</v>
      </c>
      <c r="J30" s="95">
        <v>2399</v>
      </c>
      <c r="K30" s="83"/>
      <c r="L30" s="93">
        <v>7066.3264699999991</v>
      </c>
      <c r="M30" s="94">
        <v>1.9583787708483399E-4</v>
      </c>
      <c r="N30" s="94">
        <f t="shared" si="0"/>
        <v>6.8494825460056086E-2</v>
      </c>
      <c r="O30" s="94">
        <f>L30/'סכום נכסי הקרן'!$C$42</f>
        <v>8.0477621735259575E-3</v>
      </c>
    </row>
    <row r="31" spans="2:15" s="129" customFormat="1">
      <c r="B31" s="86" t="s">
        <v>758</v>
      </c>
      <c r="C31" s="83" t="s">
        <v>759</v>
      </c>
      <c r="D31" s="96" t="s">
        <v>130</v>
      </c>
      <c r="E31" s="96" t="s">
        <v>330</v>
      </c>
      <c r="F31" s="83" t="s">
        <v>760</v>
      </c>
      <c r="G31" s="96" t="s">
        <v>761</v>
      </c>
      <c r="H31" s="96" t="s">
        <v>174</v>
      </c>
      <c r="I31" s="93">
        <v>7294.9999999999991</v>
      </c>
      <c r="J31" s="95">
        <v>10450</v>
      </c>
      <c r="K31" s="83"/>
      <c r="L31" s="93">
        <v>762.32749999999987</v>
      </c>
      <c r="M31" s="94">
        <v>1.3744890720770574E-4</v>
      </c>
      <c r="N31" s="94">
        <f t="shared" si="0"/>
        <v>7.3893400308606035E-3</v>
      </c>
      <c r="O31" s="94">
        <f>L31/'סכום נכסי הקרן'!$C$42</f>
        <v>8.6820647820119875E-4</v>
      </c>
    </row>
    <row r="32" spans="2:15" s="129" customFormat="1">
      <c r="B32" s="86" t="s">
        <v>762</v>
      </c>
      <c r="C32" s="83" t="s">
        <v>763</v>
      </c>
      <c r="D32" s="96" t="s">
        <v>130</v>
      </c>
      <c r="E32" s="96" t="s">
        <v>330</v>
      </c>
      <c r="F32" s="83" t="s">
        <v>341</v>
      </c>
      <c r="G32" s="96" t="s">
        <v>336</v>
      </c>
      <c r="H32" s="96" t="s">
        <v>174</v>
      </c>
      <c r="I32" s="93">
        <v>45694.999999999993</v>
      </c>
      <c r="J32" s="95">
        <v>6372</v>
      </c>
      <c r="K32" s="83"/>
      <c r="L32" s="93">
        <v>2911.6853999999994</v>
      </c>
      <c r="M32" s="94">
        <v>1.9587816696083968E-4</v>
      </c>
      <c r="N32" s="94">
        <f t="shared" si="0"/>
        <v>2.8223346899452492E-2</v>
      </c>
      <c r="O32" s="94">
        <f>L32/'סכום נכסי הקרן'!$C$42</f>
        <v>3.3160867563663235E-3</v>
      </c>
    </row>
    <row r="33" spans="2:15" s="129" customFormat="1">
      <c r="B33" s="86" t="s">
        <v>764</v>
      </c>
      <c r="C33" s="83" t="s">
        <v>765</v>
      </c>
      <c r="D33" s="96" t="s">
        <v>130</v>
      </c>
      <c r="E33" s="96" t="s">
        <v>330</v>
      </c>
      <c r="F33" s="83" t="s">
        <v>436</v>
      </c>
      <c r="G33" s="96" t="s">
        <v>376</v>
      </c>
      <c r="H33" s="96" t="s">
        <v>174</v>
      </c>
      <c r="I33" s="93">
        <v>9836.9999999999982</v>
      </c>
      <c r="J33" s="95">
        <v>15810</v>
      </c>
      <c r="K33" s="83"/>
      <c r="L33" s="93">
        <v>1555.2296999999996</v>
      </c>
      <c r="M33" s="94">
        <v>2.1968300303203632E-4</v>
      </c>
      <c r="N33" s="94">
        <f t="shared" si="0"/>
        <v>1.5075044622414024E-2</v>
      </c>
      <c r="O33" s="94">
        <f>L33/'סכום נכסי הקרן'!$C$42</f>
        <v>1.7712341488807721E-3</v>
      </c>
    </row>
    <row r="34" spans="2:15" s="129" customFormat="1">
      <c r="B34" s="86" t="s">
        <v>766</v>
      </c>
      <c r="C34" s="83" t="s">
        <v>767</v>
      </c>
      <c r="D34" s="96" t="s">
        <v>130</v>
      </c>
      <c r="E34" s="96" t="s">
        <v>330</v>
      </c>
      <c r="F34" s="83" t="s">
        <v>768</v>
      </c>
      <c r="G34" s="96" t="s">
        <v>202</v>
      </c>
      <c r="H34" s="96" t="s">
        <v>174</v>
      </c>
      <c r="I34" s="93">
        <v>6175.9999999999991</v>
      </c>
      <c r="J34" s="95">
        <v>41150</v>
      </c>
      <c r="K34" s="83"/>
      <c r="L34" s="93">
        <v>2541.4239999999995</v>
      </c>
      <c r="M34" s="94">
        <v>1.0063412862429919E-4</v>
      </c>
      <c r="N34" s="94">
        <f t="shared" si="0"/>
        <v>2.4634354786610583E-2</v>
      </c>
      <c r="O34" s="94">
        <f>L34/'סכום נכסי הקרן'!$C$42</f>
        <v>2.8944000848139459E-3</v>
      </c>
    </row>
    <row r="35" spans="2:15" s="129" customFormat="1">
      <c r="B35" s="86" t="s">
        <v>771</v>
      </c>
      <c r="C35" s="83" t="s">
        <v>772</v>
      </c>
      <c r="D35" s="96" t="s">
        <v>130</v>
      </c>
      <c r="E35" s="96" t="s">
        <v>330</v>
      </c>
      <c r="F35" s="83" t="s">
        <v>354</v>
      </c>
      <c r="G35" s="96" t="s">
        <v>336</v>
      </c>
      <c r="H35" s="96" t="s">
        <v>174</v>
      </c>
      <c r="I35" s="93">
        <v>249164.99999999997</v>
      </c>
      <c r="J35" s="95">
        <v>2664</v>
      </c>
      <c r="K35" s="83"/>
      <c r="L35" s="93">
        <v>6637.7555999999986</v>
      </c>
      <c r="M35" s="94">
        <v>1.8682188721658827E-4</v>
      </c>
      <c r="N35" s="94">
        <f t="shared" si="0"/>
        <v>6.4340632038263276E-2</v>
      </c>
      <c r="O35" s="94">
        <f>L35/'סכום נכסי הקרן'!$C$42</f>
        <v>7.5596674823304741E-3</v>
      </c>
    </row>
    <row r="36" spans="2:15" s="129" customFormat="1">
      <c r="B36" s="86" t="s">
        <v>773</v>
      </c>
      <c r="C36" s="83" t="s">
        <v>774</v>
      </c>
      <c r="D36" s="96" t="s">
        <v>130</v>
      </c>
      <c r="E36" s="96" t="s">
        <v>330</v>
      </c>
      <c r="F36" s="83" t="s">
        <v>515</v>
      </c>
      <c r="G36" s="96" t="s">
        <v>516</v>
      </c>
      <c r="H36" s="96" t="s">
        <v>174</v>
      </c>
      <c r="I36" s="93">
        <v>3642.9999999999995</v>
      </c>
      <c r="J36" s="95">
        <v>57050</v>
      </c>
      <c r="K36" s="83"/>
      <c r="L36" s="93">
        <v>2078.3314999999998</v>
      </c>
      <c r="M36" s="94">
        <v>3.5831048198316928E-4</v>
      </c>
      <c r="N36" s="94">
        <f t="shared" si="0"/>
        <v>2.0145538696096581E-2</v>
      </c>
      <c r="O36" s="94">
        <f>L36/'סכום נכסי הקרן'!$C$42</f>
        <v>2.3669890855959083E-3</v>
      </c>
    </row>
    <row r="37" spans="2:15" s="129" customFormat="1">
      <c r="B37" s="86" t="s">
        <v>775</v>
      </c>
      <c r="C37" s="83" t="s">
        <v>776</v>
      </c>
      <c r="D37" s="96" t="s">
        <v>130</v>
      </c>
      <c r="E37" s="96" t="s">
        <v>330</v>
      </c>
      <c r="F37" s="83" t="s">
        <v>777</v>
      </c>
      <c r="G37" s="96" t="s">
        <v>618</v>
      </c>
      <c r="H37" s="96" t="s">
        <v>174</v>
      </c>
      <c r="I37" s="93">
        <v>8636.9999999999982</v>
      </c>
      <c r="J37" s="95">
        <v>37650</v>
      </c>
      <c r="K37" s="83"/>
      <c r="L37" s="93">
        <v>3251.8304999999996</v>
      </c>
      <c r="M37" s="94">
        <v>1.44985921996231E-4</v>
      </c>
      <c r="N37" s="94">
        <f t="shared" si="0"/>
        <v>3.1520417782676675E-2</v>
      </c>
      <c r="O37" s="94">
        <f>L37/'סכום נכסי הקרן'!$C$42</f>
        <v>3.7034743022024566E-3</v>
      </c>
    </row>
    <row r="38" spans="2:15" s="129" customFormat="1">
      <c r="B38" s="86" t="s">
        <v>780</v>
      </c>
      <c r="C38" s="83" t="s">
        <v>781</v>
      </c>
      <c r="D38" s="96" t="s">
        <v>130</v>
      </c>
      <c r="E38" s="96" t="s">
        <v>330</v>
      </c>
      <c r="F38" s="83" t="s">
        <v>782</v>
      </c>
      <c r="G38" s="96" t="s">
        <v>451</v>
      </c>
      <c r="H38" s="96" t="s">
        <v>174</v>
      </c>
      <c r="I38" s="93">
        <v>5422.9999999999991</v>
      </c>
      <c r="J38" s="95">
        <v>26080</v>
      </c>
      <c r="K38" s="83"/>
      <c r="L38" s="93">
        <v>1414.3183999999997</v>
      </c>
      <c r="M38" s="94">
        <v>3.8833553760117736E-5</v>
      </c>
      <c r="N38" s="94">
        <f t="shared" si="0"/>
        <v>1.3709172986023355E-2</v>
      </c>
      <c r="O38" s="94">
        <f>L38/'סכום נכסי הקרן'!$C$42</f>
        <v>1.6107518056467257E-3</v>
      </c>
    </row>
    <row r="39" spans="2:15" s="129" customFormat="1">
      <c r="B39" s="86" t="s">
        <v>783</v>
      </c>
      <c r="C39" s="83" t="s">
        <v>784</v>
      </c>
      <c r="D39" s="96" t="s">
        <v>130</v>
      </c>
      <c r="E39" s="96" t="s">
        <v>330</v>
      </c>
      <c r="F39" s="83" t="s">
        <v>375</v>
      </c>
      <c r="G39" s="96" t="s">
        <v>376</v>
      </c>
      <c r="H39" s="96" t="s">
        <v>174</v>
      </c>
      <c r="I39" s="93">
        <v>21429.999999999996</v>
      </c>
      <c r="J39" s="95">
        <v>18680</v>
      </c>
      <c r="K39" s="83"/>
      <c r="L39" s="93">
        <v>4003.1239999999993</v>
      </c>
      <c r="M39" s="94">
        <v>1.7670909773967374E-4</v>
      </c>
      <c r="N39" s="94">
        <f t="shared" si="0"/>
        <v>3.8802803810303085E-2</v>
      </c>
      <c r="O39" s="94">
        <f>L39/'סכום נכסי הקרן'!$C$42</f>
        <v>4.5591142781057949E-3</v>
      </c>
    </row>
    <row r="40" spans="2:15" s="129" customFormat="1">
      <c r="B40" s="86" t="s">
        <v>785</v>
      </c>
      <c r="C40" s="83" t="s">
        <v>786</v>
      </c>
      <c r="D40" s="96" t="s">
        <v>130</v>
      </c>
      <c r="E40" s="96" t="s">
        <v>330</v>
      </c>
      <c r="F40" s="83" t="s">
        <v>614</v>
      </c>
      <c r="G40" s="96" t="s">
        <v>161</v>
      </c>
      <c r="H40" s="96" t="s">
        <v>174</v>
      </c>
      <c r="I40" s="93">
        <v>33073.999999999993</v>
      </c>
      <c r="J40" s="95">
        <v>2330</v>
      </c>
      <c r="K40" s="83"/>
      <c r="L40" s="93">
        <v>770.62419999999986</v>
      </c>
      <c r="M40" s="94">
        <v>1.4002159992149914E-4</v>
      </c>
      <c r="N40" s="94">
        <f t="shared" si="0"/>
        <v>7.4697610276553425E-3</v>
      </c>
      <c r="O40" s="94">
        <f>L40/'סכום נכסי הקרן'!$C$42</f>
        <v>8.7765549937345337E-4</v>
      </c>
    </row>
    <row r="41" spans="2:15" s="129" customFormat="1">
      <c r="B41" s="86" t="s">
        <v>787</v>
      </c>
      <c r="C41" s="83" t="s">
        <v>788</v>
      </c>
      <c r="D41" s="96" t="s">
        <v>130</v>
      </c>
      <c r="E41" s="96" t="s">
        <v>330</v>
      </c>
      <c r="F41" s="83" t="s">
        <v>617</v>
      </c>
      <c r="G41" s="96" t="s">
        <v>618</v>
      </c>
      <c r="H41" s="96" t="s">
        <v>174</v>
      </c>
      <c r="I41" s="93">
        <v>27356.999999999996</v>
      </c>
      <c r="J41" s="95">
        <v>7999</v>
      </c>
      <c r="K41" s="83"/>
      <c r="L41" s="93">
        <v>2188.2864300000001</v>
      </c>
      <c r="M41" s="94">
        <v>2.3765595699811048E-4</v>
      </c>
      <c r="N41" s="94">
        <f t="shared" si="0"/>
        <v>2.1211346194631629E-2</v>
      </c>
      <c r="O41" s="94">
        <f>L41/'סכום נכסי הקרן'!$C$42</f>
        <v>2.4922155565498746E-3</v>
      </c>
    </row>
    <row r="42" spans="2:15" s="129" customFormat="1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 s="129" customFormat="1">
      <c r="B43" s="101" t="s">
        <v>789</v>
      </c>
      <c r="C43" s="81"/>
      <c r="D43" s="81"/>
      <c r="E43" s="81"/>
      <c r="F43" s="81"/>
      <c r="G43" s="81"/>
      <c r="H43" s="81"/>
      <c r="I43" s="90"/>
      <c r="J43" s="92"/>
      <c r="K43" s="90">
        <v>19.328359999999996</v>
      </c>
      <c r="L43" s="90">
        <f>SUM(L44:L80)</f>
        <v>18054.270969999994</v>
      </c>
      <c r="M43" s="81"/>
      <c r="N43" s="91">
        <f t="shared" ref="N43:N78" si="1">L43/$L$11</f>
        <v>0.17500240671709402</v>
      </c>
      <c r="O43" s="91">
        <f>L43/'סכום נכסי הקרן'!$C$42</f>
        <v>2.0561812364572756E-2</v>
      </c>
    </row>
    <row r="44" spans="2:15" s="129" customFormat="1">
      <c r="B44" s="86" t="s">
        <v>790</v>
      </c>
      <c r="C44" s="83" t="s">
        <v>791</v>
      </c>
      <c r="D44" s="96" t="s">
        <v>130</v>
      </c>
      <c r="E44" s="96" t="s">
        <v>330</v>
      </c>
      <c r="F44" s="83" t="s">
        <v>792</v>
      </c>
      <c r="G44" s="96" t="s">
        <v>793</v>
      </c>
      <c r="H44" s="96" t="s">
        <v>174</v>
      </c>
      <c r="I44" s="93">
        <v>89117.999999999985</v>
      </c>
      <c r="J44" s="95">
        <v>402.7</v>
      </c>
      <c r="K44" s="83"/>
      <c r="L44" s="93">
        <v>358.87818999999996</v>
      </c>
      <c r="M44" s="94">
        <v>3.0208966503826216E-4</v>
      </c>
      <c r="N44" s="94">
        <f t="shared" si="1"/>
        <v>3.4786531714647547E-3</v>
      </c>
      <c r="O44" s="94">
        <f>L44/'סכום נכסי הקרן'!$C$42</f>
        <v>4.0872245779290486E-4</v>
      </c>
    </row>
    <row r="45" spans="2:15" s="129" customFormat="1">
      <c r="B45" s="86" t="s">
        <v>794</v>
      </c>
      <c r="C45" s="83" t="s">
        <v>795</v>
      </c>
      <c r="D45" s="96" t="s">
        <v>130</v>
      </c>
      <c r="E45" s="96" t="s">
        <v>330</v>
      </c>
      <c r="F45" s="83" t="s">
        <v>689</v>
      </c>
      <c r="G45" s="96" t="s">
        <v>690</v>
      </c>
      <c r="H45" s="96" t="s">
        <v>174</v>
      </c>
      <c r="I45" s="93">
        <v>37438.999999999993</v>
      </c>
      <c r="J45" s="95">
        <v>2000</v>
      </c>
      <c r="K45" s="83"/>
      <c r="L45" s="93">
        <v>748.77999999999986</v>
      </c>
      <c r="M45" s="94">
        <v>2.8387239986048322E-4</v>
      </c>
      <c r="N45" s="94">
        <f t="shared" si="1"/>
        <v>7.2580223438191626E-3</v>
      </c>
      <c r="O45" s="94">
        <f>L45/'סכום נכסי הקרן'!$C$42</f>
        <v>8.5277737815767324E-4</v>
      </c>
    </row>
    <row r="46" spans="2:15" s="129" customFormat="1">
      <c r="B46" s="86" t="s">
        <v>796</v>
      </c>
      <c r="C46" s="83" t="s">
        <v>797</v>
      </c>
      <c r="D46" s="96" t="s">
        <v>130</v>
      </c>
      <c r="E46" s="96" t="s">
        <v>330</v>
      </c>
      <c r="F46" s="83" t="s">
        <v>798</v>
      </c>
      <c r="G46" s="96" t="s">
        <v>473</v>
      </c>
      <c r="H46" s="96" t="s">
        <v>174</v>
      </c>
      <c r="I46" s="93">
        <v>3010.9999999999995</v>
      </c>
      <c r="J46" s="95">
        <v>22400</v>
      </c>
      <c r="K46" s="83"/>
      <c r="L46" s="93">
        <v>674.46399999999983</v>
      </c>
      <c r="M46" s="94">
        <v>2.0518009203870574E-4</v>
      </c>
      <c r="N46" s="94">
        <f t="shared" si="1"/>
        <v>6.5376676488443164E-3</v>
      </c>
      <c r="O46" s="94">
        <f>L46/'סכום נכסי הקרן'!$C$42</f>
        <v>7.6813969601449944E-4</v>
      </c>
    </row>
    <row r="47" spans="2:15" s="129" customFormat="1">
      <c r="B47" s="86" t="s">
        <v>799</v>
      </c>
      <c r="C47" s="83" t="s">
        <v>800</v>
      </c>
      <c r="D47" s="96" t="s">
        <v>130</v>
      </c>
      <c r="E47" s="96" t="s">
        <v>330</v>
      </c>
      <c r="F47" s="83" t="s">
        <v>801</v>
      </c>
      <c r="G47" s="96" t="s">
        <v>802</v>
      </c>
      <c r="H47" s="96" t="s">
        <v>174</v>
      </c>
      <c r="I47" s="93">
        <v>34675.999999999993</v>
      </c>
      <c r="J47" s="95">
        <v>1375</v>
      </c>
      <c r="K47" s="83"/>
      <c r="L47" s="93">
        <v>476.79499999999996</v>
      </c>
      <c r="M47" s="94">
        <v>3.1866971110379585E-4</v>
      </c>
      <c r="N47" s="94">
        <f t="shared" si="1"/>
        <v>4.6216362128011675E-3</v>
      </c>
      <c r="O47" s="94">
        <f>L47/'סכום נכסי הקרן'!$C$42</f>
        <v>5.4301662707162022E-4</v>
      </c>
    </row>
    <row r="48" spans="2:15" s="129" customFormat="1">
      <c r="B48" s="86" t="s">
        <v>803</v>
      </c>
      <c r="C48" s="83" t="s">
        <v>804</v>
      </c>
      <c r="D48" s="96" t="s">
        <v>130</v>
      </c>
      <c r="E48" s="96" t="s">
        <v>330</v>
      </c>
      <c r="F48" s="83" t="s">
        <v>805</v>
      </c>
      <c r="G48" s="96" t="s">
        <v>161</v>
      </c>
      <c r="H48" s="96" t="s">
        <v>174</v>
      </c>
      <c r="I48" s="93">
        <v>2351.9999999999995</v>
      </c>
      <c r="J48" s="95">
        <v>3981</v>
      </c>
      <c r="K48" s="83"/>
      <c r="L48" s="93">
        <v>93.633119999999977</v>
      </c>
      <c r="M48" s="94">
        <v>1.055376010010995E-4</v>
      </c>
      <c r="N48" s="94">
        <f t="shared" si="1"/>
        <v>9.0759806228999295E-4</v>
      </c>
      <c r="O48" s="94">
        <f>L48/'סכום נכסי הקרן'!$C$42</f>
        <v>1.0663773949934933E-4</v>
      </c>
    </row>
    <row r="49" spans="2:15" s="129" customFormat="1">
      <c r="B49" s="86" t="s">
        <v>806</v>
      </c>
      <c r="C49" s="83" t="s">
        <v>807</v>
      </c>
      <c r="D49" s="96" t="s">
        <v>130</v>
      </c>
      <c r="E49" s="96" t="s">
        <v>330</v>
      </c>
      <c r="F49" s="83" t="s">
        <v>808</v>
      </c>
      <c r="G49" s="96" t="s">
        <v>516</v>
      </c>
      <c r="H49" s="96" t="s">
        <v>174</v>
      </c>
      <c r="I49" s="93">
        <v>1229.9999999999998</v>
      </c>
      <c r="J49" s="95">
        <v>89680</v>
      </c>
      <c r="K49" s="93">
        <v>11.252360000000001</v>
      </c>
      <c r="L49" s="93">
        <v>1114.31636</v>
      </c>
      <c r="M49" s="94">
        <v>3.4003985930643475E-4</v>
      </c>
      <c r="N49" s="94">
        <f t="shared" si="1"/>
        <v>1.0801214026767862E-2</v>
      </c>
      <c r="O49" s="94">
        <f>L49/'סכום נכסי הקרן'!$C$42</f>
        <v>1.2690827531704934E-3</v>
      </c>
    </row>
    <row r="50" spans="2:15" s="129" customFormat="1">
      <c r="B50" s="86" t="s">
        <v>809</v>
      </c>
      <c r="C50" s="83" t="s">
        <v>810</v>
      </c>
      <c r="D50" s="96" t="s">
        <v>130</v>
      </c>
      <c r="E50" s="96" t="s">
        <v>330</v>
      </c>
      <c r="F50" s="83" t="s">
        <v>811</v>
      </c>
      <c r="G50" s="96" t="s">
        <v>200</v>
      </c>
      <c r="H50" s="96" t="s">
        <v>174</v>
      </c>
      <c r="I50" s="93">
        <v>43446.999999999993</v>
      </c>
      <c r="J50" s="95">
        <v>190</v>
      </c>
      <c r="K50" s="83"/>
      <c r="L50" s="93">
        <v>82.549299999999988</v>
      </c>
      <c r="M50" s="94">
        <v>8.1030632960586629E-5</v>
      </c>
      <c r="N50" s="94">
        <f t="shared" si="1"/>
        <v>8.0016114728843088E-4</v>
      </c>
      <c r="O50" s="94">
        <f>L50/'סכום נכסי הקרן'!$C$42</f>
        <v>9.4014497746669536E-5</v>
      </c>
    </row>
    <row r="51" spans="2:15" s="129" customFormat="1">
      <c r="B51" s="86" t="s">
        <v>812</v>
      </c>
      <c r="C51" s="83" t="s">
        <v>813</v>
      </c>
      <c r="D51" s="96" t="s">
        <v>130</v>
      </c>
      <c r="E51" s="96" t="s">
        <v>330</v>
      </c>
      <c r="F51" s="83" t="s">
        <v>814</v>
      </c>
      <c r="G51" s="96" t="s">
        <v>200</v>
      </c>
      <c r="H51" s="96" t="s">
        <v>174</v>
      </c>
      <c r="I51" s="93">
        <v>59585.999999999993</v>
      </c>
      <c r="J51" s="95">
        <v>419.2</v>
      </c>
      <c r="K51" s="83"/>
      <c r="L51" s="93">
        <v>249.78450999999995</v>
      </c>
      <c r="M51" s="94">
        <v>1.5758299745414572E-4</v>
      </c>
      <c r="N51" s="94">
        <f t="shared" si="1"/>
        <v>2.4211938816740847E-3</v>
      </c>
      <c r="O51" s="94">
        <f>L51/'סכום נכסי הקרן'!$C$42</f>
        <v>2.8447685507385225E-4</v>
      </c>
    </row>
    <row r="52" spans="2:15" s="129" customFormat="1">
      <c r="B52" s="86" t="s">
        <v>815</v>
      </c>
      <c r="C52" s="83" t="s">
        <v>816</v>
      </c>
      <c r="D52" s="96" t="s">
        <v>130</v>
      </c>
      <c r="E52" s="96" t="s">
        <v>330</v>
      </c>
      <c r="F52" s="83" t="s">
        <v>817</v>
      </c>
      <c r="G52" s="96" t="s">
        <v>425</v>
      </c>
      <c r="H52" s="96" t="s">
        <v>174</v>
      </c>
      <c r="I52" s="93">
        <v>1104.9999999999998</v>
      </c>
      <c r="J52" s="95">
        <v>15190</v>
      </c>
      <c r="K52" s="83"/>
      <c r="L52" s="93">
        <v>167.84949999999998</v>
      </c>
      <c r="M52" s="94">
        <v>2.4126442646642368E-4</v>
      </c>
      <c r="N52" s="94">
        <f t="shared" si="1"/>
        <v>1.6269871275927171E-3</v>
      </c>
      <c r="O52" s="94">
        <f>L52/'סכום נכסי הקרן'!$C$42</f>
        <v>1.9116196551066585E-4</v>
      </c>
    </row>
    <row r="53" spans="2:15" s="129" customFormat="1">
      <c r="B53" s="86" t="s">
        <v>818</v>
      </c>
      <c r="C53" s="83" t="s">
        <v>819</v>
      </c>
      <c r="D53" s="96" t="s">
        <v>130</v>
      </c>
      <c r="E53" s="96" t="s">
        <v>330</v>
      </c>
      <c r="F53" s="83" t="s">
        <v>820</v>
      </c>
      <c r="G53" s="96" t="s">
        <v>821</v>
      </c>
      <c r="H53" s="96" t="s">
        <v>174</v>
      </c>
      <c r="I53" s="93">
        <v>7029.9999999999991</v>
      </c>
      <c r="J53" s="95">
        <v>4196</v>
      </c>
      <c r="K53" s="83"/>
      <c r="L53" s="93">
        <v>294.97879999999998</v>
      </c>
      <c r="M53" s="94">
        <v>2.8426174918910594E-4</v>
      </c>
      <c r="N53" s="94">
        <f t="shared" si="1"/>
        <v>2.859268037812127E-3</v>
      </c>
      <c r="O53" s="94">
        <f>L53/'סכום נכסי הקרן'!$C$42</f>
        <v>3.3594813920790711E-4</v>
      </c>
    </row>
    <row r="54" spans="2:15" s="129" customFormat="1">
      <c r="B54" s="86" t="s">
        <v>822</v>
      </c>
      <c r="C54" s="83" t="s">
        <v>823</v>
      </c>
      <c r="D54" s="96" t="s">
        <v>130</v>
      </c>
      <c r="E54" s="96" t="s">
        <v>330</v>
      </c>
      <c r="F54" s="83" t="s">
        <v>413</v>
      </c>
      <c r="G54" s="96" t="s">
        <v>376</v>
      </c>
      <c r="H54" s="96" t="s">
        <v>174</v>
      </c>
      <c r="I54" s="93">
        <v>836.99999999999989</v>
      </c>
      <c r="J54" s="95">
        <v>169200</v>
      </c>
      <c r="K54" s="83"/>
      <c r="L54" s="93">
        <v>1416.2039999999997</v>
      </c>
      <c r="M54" s="94">
        <v>3.9171547510126329E-4</v>
      </c>
      <c r="N54" s="94">
        <f t="shared" si="1"/>
        <v>1.3727450353115834E-2</v>
      </c>
      <c r="O54" s="94">
        <f>L54/'סכום נכסי הקרן'!$C$42</f>
        <v>1.6128992949282959E-3</v>
      </c>
    </row>
    <row r="55" spans="2:15" s="129" customFormat="1">
      <c r="B55" s="86" t="s">
        <v>824</v>
      </c>
      <c r="C55" s="83" t="s">
        <v>825</v>
      </c>
      <c r="D55" s="96" t="s">
        <v>130</v>
      </c>
      <c r="E55" s="96" t="s">
        <v>330</v>
      </c>
      <c r="F55" s="83" t="s">
        <v>826</v>
      </c>
      <c r="G55" s="96" t="s">
        <v>376</v>
      </c>
      <c r="H55" s="96" t="s">
        <v>174</v>
      </c>
      <c r="I55" s="93">
        <v>3132.9999999999995</v>
      </c>
      <c r="J55" s="95">
        <v>5843</v>
      </c>
      <c r="K55" s="83"/>
      <c r="L55" s="93">
        <v>183.06118999999998</v>
      </c>
      <c r="M55" s="94">
        <v>1.7468437076687996E-4</v>
      </c>
      <c r="N55" s="94">
        <f t="shared" si="1"/>
        <v>1.7744360256766009E-3</v>
      </c>
      <c r="O55" s="94">
        <f>L55/'סכום נכסי הקרן'!$C$42</f>
        <v>2.0848639340076349E-4</v>
      </c>
    </row>
    <row r="56" spans="2:15" s="129" customFormat="1">
      <c r="B56" s="86" t="s">
        <v>827</v>
      </c>
      <c r="C56" s="83" t="s">
        <v>828</v>
      </c>
      <c r="D56" s="96" t="s">
        <v>130</v>
      </c>
      <c r="E56" s="96" t="s">
        <v>330</v>
      </c>
      <c r="F56" s="83" t="s">
        <v>829</v>
      </c>
      <c r="G56" s="96" t="s">
        <v>576</v>
      </c>
      <c r="H56" s="96" t="s">
        <v>174</v>
      </c>
      <c r="I56" s="93">
        <v>2501.9999999999995</v>
      </c>
      <c r="J56" s="95">
        <v>19400</v>
      </c>
      <c r="K56" s="83"/>
      <c r="L56" s="93">
        <v>485.38799999999992</v>
      </c>
      <c r="M56" s="94">
        <v>5.1439102434948651E-4</v>
      </c>
      <c r="N56" s="94">
        <f t="shared" si="1"/>
        <v>4.7049292841978901E-3</v>
      </c>
      <c r="O56" s="94">
        <f>L56/'סכום נכסי הקרן'!$C$42</f>
        <v>5.5280310108335787E-4</v>
      </c>
    </row>
    <row r="57" spans="2:15" s="129" customFormat="1">
      <c r="B57" s="86" t="s">
        <v>830</v>
      </c>
      <c r="C57" s="83" t="s">
        <v>831</v>
      </c>
      <c r="D57" s="96" t="s">
        <v>130</v>
      </c>
      <c r="E57" s="96" t="s">
        <v>330</v>
      </c>
      <c r="F57" s="83" t="s">
        <v>832</v>
      </c>
      <c r="G57" s="96" t="s">
        <v>802</v>
      </c>
      <c r="H57" s="96" t="s">
        <v>174</v>
      </c>
      <c r="I57" s="93">
        <v>3262.9999999999995</v>
      </c>
      <c r="J57" s="95">
        <v>10240</v>
      </c>
      <c r="K57" s="83"/>
      <c r="L57" s="93">
        <v>334.13119999999998</v>
      </c>
      <c r="M57" s="94">
        <v>2.3299728550664768E-4</v>
      </c>
      <c r="N57" s="94">
        <f t="shared" si="1"/>
        <v>3.2387773650032182E-3</v>
      </c>
      <c r="O57" s="94">
        <f>L57/'סכום נכסי הקרן'!$C$42</f>
        <v>3.8053838069483317E-4</v>
      </c>
    </row>
    <row r="58" spans="2:15" s="129" customFormat="1">
      <c r="B58" s="86" t="s">
        <v>833</v>
      </c>
      <c r="C58" s="83" t="s">
        <v>834</v>
      </c>
      <c r="D58" s="96" t="s">
        <v>130</v>
      </c>
      <c r="E58" s="96" t="s">
        <v>330</v>
      </c>
      <c r="F58" s="83" t="s">
        <v>835</v>
      </c>
      <c r="G58" s="96" t="s">
        <v>836</v>
      </c>
      <c r="H58" s="96" t="s">
        <v>174</v>
      </c>
      <c r="I58" s="93">
        <v>1613.9999999999998</v>
      </c>
      <c r="J58" s="95">
        <v>14600</v>
      </c>
      <c r="K58" s="83"/>
      <c r="L58" s="93">
        <v>235.64399999999998</v>
      </c>
      <c r="M58" s="94">
        <v>2.3762145341883384E-4</v>
      </c>
      <c r="N58" s="94">
        <f t="shared" si="1"/>
        <v>2.2841280712451225E-3</v>
      </c>
      <c r="O58" s="94">
        <f>L58/'סכום נכסי הקרן'!$C$42</f>
        <v>2.6837238240683077E-4</v>
      </c>
    </row>
    <row r="59" spans="2:15" s="129" customFormat="1">
      <c r="B59" s="86" t="s">
        <v>837</v>
      </c>
      <c r="C59" s="83" t="s">
        <v>838</v>
      </c>
      <c r="D59" s="96" t="s">
        <v>130</v>
      </c>
      <c r="E59" s="96" t="s">
        <v>330</v>
      </c>
      <c r="F59" s="83" t="s">
        <v>839</v>
      </c>
      <c r="G59" s="96" t="s">
        <v>836</v>
      </c>
      <c r="H59" s="96" t="s">
        <v>174</v>
      </c>
      <c r="I59" s="93">
        <v>8075.9999999999991</v>
      </c>
      <c r="J59" s="95">
        <v>9054</v>
      </c>
      <c r="K59" s="93">
        <v>8.0759999999999987</v>
      </c>
      <c r="L59" s="93">
        <v>739.27704000000006</v>
      </c>
      <c r="M59" s="94">
        <v>3.5920989302119132E-4</v>
      </c>
      <c r="N59" s="94">
        <f t="shared" si="1"/>
        <v>7.1659089112856835E-3</v>
      </c>
      <c r="O59" s="94">
        <f>L59/'סכום נכסי הקרן'!$C$42</f>
        <v>8.419545606231008E-4</v>
      </c>
    </row>
    <row r="60" spans="2:15" s="129" customFormat="1">
      <c r="B60" s="86" t="s">
        <v>840</v>
      </c>
      <c r="C60" s="83" t="s">
        <v>841</v>
      </c>
      <c r="D60" s="96" t="s">
        <v>130</v>
      </c>
      <c r="E60" s="96" t="s">
        <v>330</v>
      </c>
      <c r="F60" s="83" t="s">
        <v>842</v>
      </c>
      <c r="G60" s="96" t="s">
        <v>516</v>
      </c>
      <c r="H60" s="96" t="s">
        <v>174</v>
      </c>
      <c r="I60" s="93">
        <v>1537.9999999999998</v>
      </c>
      <c r="J60" s="95">
        <v>22370</v>
      </c>
      <c r="K60" s="83"/>
      <c r="L60" s="93">
        <v>344.05059999999992</v>
      </c>
      <c r="M60" s="94">
        <v>8.9043998619760107E-5</v>
      </c>
      <c r="N60" s="94">
        <f t="shared" si="1"/>
        <v>3.3349274048510764E-3</v>
      </c>
      <c r="O60" s="94">
        <f>L60/'סכום נכסי הקרן'!$C$42</f>
        <v>3.9183547720501931E-4</v>
      </c>
    </row>
    <row r="61" spans="2:15" s="129" customFormat="1">
      <c r="B61" s="86" t="s">
        <v>843</v>
      </c>
      <c r="C61" s="83" t="s">
        <v>844</v>
      </c>
      <c r="D61" s="96" t="s">
        <v>130</v>
      </c>
      <c r="E61" s="96" t="s">
        <v>330</v>
      </c>
      <c r="F61" s="83" t="s">
        <v>480</v>
      </c>
      <c r="G61" s="96" t="s">
        <v>376</v>
      </c>
      <c r="H61" s="96" t="s">
        <v>174</v>
      </c>
      <c r="I61" s="93">
        <v>697.99999999999989</v>
      </c>
      <c r="J61" s="95">
        <v>42890</v>
      </c>
      <c r="K61" s="83"/>
      <c r="L61" s="93">
        <v>299.37219999999996</v>
      </c>
      <c r="M61" s="94">
        <v>1.2916606833292127E-4</v>
      </c>
      <c r="N61" s="94">
        <f t="shared" si="1"/>
        <v>2.90185383786733E-3</v>
      </c>
      <c r="O61" s="94">
        <f>L61/'סכום נכסי הקרן'!$C$42</f>
        <v>3.4095173456728892E-4</v>
      </c>
    </row>
    <row r="62" spans="2:15" s="129" customFormat="1">
      <c r="B62" s="86" t="s">
        <v>845</v>
      </c>
      <c r="C62" s="83" t="s">
        <v>846</v>
      </c>
      <c r="D62" s="96" t="s">
        <v>130</v>
      </c>
      <c r="E62" s="96" t="s">
        <v>330</v>
      </c>
      <c r="F62" s="83" t="s">
        <v>847</v>
      </c>
      <c r="G62" s="96" t="s">
        <v>473</v>
      </c>
      <c r="H62" s="96" t="s">
        <v>174</v>
      </c>
      <c r="I62" s="93">
        <v>9480.9999999999982</v>
      </c>
      <c r="J62" s="95">
        <v>6850</v>
      </c>
      <c r="K62" s="83"/>
      <c r="L62" s="93">
        <v>649.44849999999985</v>
      </c>
      <c r="M62" s="94">
        <v>1.7059139327286216E-4</v>
      </c>
      <c r="N62" s="94">
        <f t="shared" si="1"/>
        <v>6.2951891398806588E-3</v>
      </c>
      <c r="O62" s="94">
        <f>L62/'סכום נכסי הקרן'!$C$42</f>
        <v>7.3964981580495418E-4</v>
      </c>
    </row>
    <row r="63" spans="2:15" s="129" customFormat="1">
      <c r="B63" s="86" t="s">
        <v>848</v>
      </c>
      <c r="C63" s="83" t="s">
        <v>849</v>
      </c>
      <c r="D63" s="96" t="s">
        <v>130</v>
      </c>
      <c r="E63" s="96" t="s">
        <v>330</v>
      </c>
      <c r="F63" s="83" t="s">
        <v>850</v>
      </c>
      <c r="G63" s="96" t="s">
        <v>836</v>
      </c>
      <c r="H63" s="96" t="s">
        <v>174</v>
      </c>
      <c r="I63" s="93">
        <v>23304.999999999996</v>
      </c>
      <c r="J63" s="95">
        <v>4355</v>
      </c>
      <c r="K63" s="83"/>
      <c r="L63" s="93">
        <v>1014.9327499999998</v>
      </c>
      <c r="M63" s="94">
        <v>3.7784220469702358E-4</v>
      </c>
      <c r="N63" s="94">
        <f t="shared" si="1"/>
        <v>9.8378757137928749E-3</v>
      </c>
      <c r="O63" s="94">
        <f>L63/'סכום נכסי הקרן'!$C$42</f>
        <v>1.1558958433069222E-3</v>
      </c>
    </row>
    <row r="64" spans="2:15" s="129" customFormat="1">
      <c r="B64" s="86" t="s">
        <v>851</v>
      </c>
      <c r="C64" s="83" t="s">
        <v>852</v>
      </c>
      <c r="D64" s="96" t="s">
        <v>130</v>
      </c>
      <c r="E64" s="96" t="s">
        <v>330</v>
      </c>
      <c r="F64" s="83" t="s">
        <v>853</v>
      </c>
      <c r="G64" s="96" t="s">
        <v>821</v>
      </c>
      <c r="H64" s="96" t="s">
        <v>174</v>
      </c>
      <c r="I64" s="93">
        <v>41080.999999999993</v>
      </c>
      <c r="J64" s="95">
        <v>2362</v>
      </c>
      <c r="K64" s="83"/>
      <c r="L64" s="93">
        <v>970.33321999999987</v>
      </c>
      <c r="M64" s="94">
        <v>3.8156731088020404E-4</v>
      </c>
      <c r="N64" s="94">
        <f t="shared" si="1"/>
        <v>9.4055666440209344E-3</v>
      </c>
      <c r="O64" s="94">
        <f>L64/'סכום נכסי הקרן'!$C$42</f>
        <v>1.1051019248522833E-3</v>
      </c>
    </row>
    <row r="65" spans="2:15" s="129" customFormat="1">
      <c r="B65" s="86" t="s">
        <v>854</v>
      </c>
      <c r="C65" s="83" t="s">
        <v>855</v>
      </c>
      <c r="D65" s="96" t="s">
        <v>130</v>
      </c>
      <c r="E65" s="96" t="s">
        <v>330</v>
      </c>
      <c r="F65" s="83" t="s">
        <v>665</v>
      </c>
      <c r="G65" s="96" t="s">
        <v>473</v>
      </c>
      <c r="H65" s="96" t="s">
        <v>174</v>
      </c>
      <c r="I65" s="93">
        <v>8714.9999999999982</v>
      </c>
      <c r="J65" s="95">
        <v>4128</v>
      </c>
      <c r="K65" s="83"/>
      <c r="L65" s="93">
        <v>359.75519999999995</v>
      </c>
      <c r="M65" s="94">
        <v>1.3773880237668104E-4</v>
      </c>
      <c r="N65" s="94">
        <f t="shared" si="1"/>
        <v>3.4871541439476638E-3</v>
      </c>
      <c r="O65" s="94">
        <f>L65/'סכום נכסי הקרן'!$C$42</f>
        <v>4.09721274919989E-4</v>
      </c>
    </row>
    <row r="66" spans="2:15" s="129" customFormat="1">
      <c r="B66" s="86" t="s">
        <v>856</v>
      </c>
      <c r="C66" s="83" t="s">
        <v>857</v>
      </c>
      <c r="D66" s="96" t="s">
        <v>130</v>
      </c>
      <c r="E66" s="96" t="s">
        <v>330</v>
      </c>
      <c r="F66" s="83" t="s">
        <v>858</v>
      </c>
      <c r="G66" s="96" t="s">
        <v>748</v>
      </c>
      <c r="H66" s="96" t="s">
        <v>174</v>
      </c>
      <c r="I66" s="93">
        <v>4629.9999999999991</v>
      </c>
      <c r="J66" s="95">
        <v>9411</v>
      </c>
      <c r="K66" s="83"/>
      <c r="L66" s="93">
        <v>435.72929999999991</v>
      </c>
      <c r="M66" s="94">
        <v>1.6521461574844982E-4</v>
      </c>
      <c r="N66" s="94">
        <f t="shared" si="1"/>
        <v>4.2235810187994912E-3</v>
      </c>
      <c r="O66" s="94">
        <f>L66/'סכום נכסי הקרן'!$C$42</f>
        <v>4.9624734907513317E-4</v>
      </c>
    </row>
    <row r="67" spans="2:15" s="129" customFormat="1">
      <c r="B67" s="86" t="s">
        <v>859</v>
      </c>
      <c r="C67" s="83" t="s">
        <v>860</v>
      </c>
      <c r="D67" s="96" t="s">
        <v>130</v>
      </c>
      <c r="E67" s="96" t="s">
        <v>330</v>
      </c>
      <c r="F67" s="83" t="s">
        <v>861</v>
      </c>
      <c r="G67" s="96" t="s">
        <v>690</v>
      </c>
      <c r="H67" s="96" t="s">
        <v>174</v>
      </c>
      <c r="I67" s="93">
        <v>27640.999999999996</v>
      </c>
      <c r="J67" s="95">
        <v>2494</v>
      </c>
      <c r="K67" s="83"/>
      <c r="L67" s="93">
        <v>689.36653999999999</v>
      </c>
      <c r="M67" s="94">
        <v>2.8193725297276725E-4</v>
      </c>
      <c r="N67" s="94">
        <f t="shared" si="1"/>
        <v>6.6821199155977827E-3</v>
      </c>
      <c r="O67" s="94">
        <f>L67/'סכום נכסי הקרן'!$C$42</f>
        <v>7.8511203634021591E-4</v>
      </c>
    </row>
    <row r="68" spans="2:15" s="129" customFormat="1">
      <c r="B68" s="86" t="s">
        <v>862</v>
      </c>
      <c r="C68" s="83" t="s">
        <v>863</v>
      </c>
      <c r="D68" s="96" t="s">
        <v>130</v>
      </c>
      <c r="E68" s="96" t="s">
        <v>330</v>
      </c>
      <c r="F68" s="83" t="s">
        <v>864</v>
      </c>
      <c r="G68" s="96" t="s">
        <v>202</v>
      </c>
      <c r="H68" s="96" t="s">
        <v>174</v>
      </c>
      <c r="I68" s="93">
        <v>7809.9999999999991</v>
      </c>
      <c r="J68" s="95">
        <v>4299</v>
      </c>
      <c r="K68" s="83"/>
      <c r="L68" s="93">
        <v>335.75190000000003</v>
      </c>
      <c r="M68" s="94">
        <v>1.5683891468675943E-4</v>
      </c>
      <c r="N68" s="94">
        <f t="shared" si="1"/>
        <v>3.2544870217951038E-3</v>
      </c>
      <c r="O68" s="94">
        <f>L68/'סכום נכסי הקרן'!$C$42</f>
        <v>3.823841782545706E-4</v>
      </c>
    </row>
    <row r="69" spans="2:15" s="129" customFormat="1">
      <c r="B69" s="86" t="s">
        <v>769</v>
      </c>
      <c r="C69" s="83" t="s">
        <v>770</v>
      </c>
      <c r="D69" s="96" t="s">
        <v>130</v>
      </c>
      <c r="E69" s="96" t="s">
        <v>330</v>
      </c>
      <c r="F69" s="83" t="s">
        <v>542</v>
      </c>
      <c r="G69" s="96" t="s">
        <v>399</v>
      </c>
      <c r="H69" s="96" t="s">
        <v>174</v>
      </c>
      <c r="I69" s="93">
        <v>17064.999999999996</v>
      </c>
      <c r="J69" s="95">
        <v>2490</v>
      </c>
      <c r="K69" s="83"/>
      <c r="L69" s="93">
        <v>424.91849999999994</v>
      </c>
      <c r="M69" s="94">
        <v>1.507714186725538E-4</v>
      </c>
      <c r="N69" s="94">
        <f>L69/$L$11</f>
        <v>4.1187905223191365E-3</v>
      </c>
      <c r="O69" s="94">
        <f>L69/'סכום נכסי הקרן'!$C$42</f>
        <v>4.83935046823755E-4</v>
      </c>
    </row>
    <row r="70" spans="2:15" s="129" customFormat="1">
      <c r="B70" s="86" t="s">
        <v>865</v>
      </c>
      <c r="C70" s="83" t="s">
        <v>866</v>
      </c>
      <c r="D70" s="96" t="s">
        <v>130</v>
      </c>
      <c r="E70" s="96" t="s">
        <v>330</v>
      </c>
      <c r="F70" s="83" t="s">
        <v>867</v>
      </c>
      <c r="G70" s="96" t="s">
        <v>161</v>
      </c>
      <c r="H70" s="96" t="s">
        <v>174</v>
      </c>
      <c r="I70" s="93">
        <v>3530.9999999999995</v>
      </c>
      <c r="J70" s="95">
        <v>10700</v>
      </c>
      <c r="K70" s="83"/>
      <c r="L70" s="93">
        <v>377.81699999999995</v>
      </c>
      <c r="M70" s="94">
        <v>3.2412717902321597E-4</v>
      </c>
      <c r="N70" s="94">
        <f t="shared" si="1"/>
        <v>3.6622295305359714E-3</v>
      </c>
      <c r="O70" s="94">
        <f>L70/'סכום נכסי הקרן'!$C$42</f>
        <v>4.3029166201474084E-4</v>
      </c>
    </row>
    <row r="71" spans="2:15" s="129" customFormat="1">
      <c r="B71" s="86" t="s">
        <v>868</v>
      </c>
      <c r="C71" s="83" t="s">
        <v>869</v>
      </c>
      <c r="D71" s="96" t="s">
        <v>130</v>
      </c>
      <c r="E71" s="96" t="s">
        <v>330</v>
      </c>
      <c r="F71" s="83" t="s">
        <v>870</v>
      </c>
      <c r="G71" s="96" t="s">
        <v>451</v>
      </c>
      <c r="H71" s="96" t="s">
        <v>174</v>
      </c>
      <c r="I71" s="93">
        <v>1839.9999999999998</v>
      </c>
      <c r="J71" s="95">
        <v>18000</v>
      </c>
      <c r="K71" s="83"/>
      <c r="L71" s="93">
        <v>331.19999999999993</v>
      </c>
      <c r="M71" s="94">
        <v>1.9271142354567022E-4</v>
      </c>
      <c r="N71" s="94">
        <f t="shared" si="1"/>
        <v>3.2103648605370156E-3</v>
      </c>
      <c r="O71" s="94">
        <f>L71/'סכום נכסי הקרן'!$C$42</f>
        <v>3.7720006897329171E-4</v>
      </c>
    </row>
    <row r="72" spans="2:15" s="129" customFormat="1">
      <c r="B72" s="86" t="s">
        <v>778</v>
      </c>
      <c r="C72" s="83" t="s">
        <v>779</v>
      </c>
      <c r="D72" s="96" t="s">
        <v>130</v>
      </c>
      <c r="E72" s="96" t="s">
        <v>330</v>
      </c>
      <c r="F72" s="83" t="s">
        <v>677</v>
      </c>
      <c r="G72" s="96" t="s">
        <v>399</v>
      </c>
      <c r="H72" s="96" t="s">
        <v>174</v>
      </c>
      <c r="I72" s="93">
        <v>28580.999999999996</v>
      </c>
      <c r="J72" s="95">
        <v>1912</v>
      </c>
      <c r="K72" s="83"/>
      <c r="L72" s="93">
        <v>546.46871999999996</v>
      </c>
      <c r="M72" s="94">
        <v>1.7209803119575326E-4</v>
      </c>
      <c r="N72" s="94">
        <f>L72/$L$11</f>
        <v>5.2969926813727104E-3</v>
      </c>
      <c r="O72" s="94">
        <f>L72/'סכום נכסי הקרן'!$C$42</f>
        <v>6.2236726713691564E-4</v>
      </c>
    </row>
    <row r="73" spans="2:15" s="129" customFormat="1">
      <c r="B73" s="86" t="s">
        <v>871</v>
      </c>
      <c r="C73" s="83" t="s">
        <v>872</v>
      </c>
      <c r="D73" s="96" t="s">
        <v>130</v>
      </c>
      <c r="E73" s="96" t="s">
        <v>330</v>
      </c>
      <c r="F73" s="83" t="s">
        <v>873</v>
      </c>
      <c r="G73" s="96" t="s">
        <v>802</v>
      </c>
      <c r="H73" s="96" t="s">
        <v>174</v>
      </c>
      <c r="I73" s="93">
        <v>562.99999999999989</v>
      </c>
      <c r="J73" s="95">
        <v>33530</v>
      </c>
      <c r="K73" s="83"/>
      <c r="L73" s="93">
        <v>188.77389999999997</v>
      </c>
      <c r="M73" s="94">
        <v>2.4033925828658169E-4</v>
      </c>
      <c r="N73" s="94">
        <f t="shared" si="1"/>
        <v>1.8298100698868618E-3</v>
      </c>
      <c r="O73" s="94">
        <f>L73/'סכום נכסי הקרן'!$C$42</f>
        <v>2.1499253653489516E-4</v>
      </c>
    </row>
    <row r="74" spans="2:15" s="129" customFormat="1">
      <c r="B74" s="86" t="s">
        <v>874</v>
      </c>
      <c r="C74" s="83" t="s">
        <v>875</v>
      </c>
      <c r="D74" s="96" t="s">
        <v>130</v>
      </c>
      <c r="E74" s="96" t="s">
        <v>330</v>
      </c>
      <c r="F74" s="83" t="s">
        <v>876</v>
      </c>
      <c r="G74" s="96" t="s">
        <v>877</v>
      </c>
      <c r="H74" s="96" t="s">
        <v>174</v>
      </c>
      <c r="I74" s="93">
        <v>4204.9999999999991</v>
      </c>
      <c r="J74" s="95">
        <v>2245</v>
      </c>
      <c r="K74" s="83"/>
      <c r="L74" s="93">
        <v>94.402249999999981</v>
      </c>
      <c r="M74" s="94">
        <v>1.0442657677984543E-4</v>
      </c>
      <c r="N74" s="94">
        <f t="shared" si="1"/>
        <v>9.1505333984187955E-4</v>
      </c>
      <c r="O74" s="94">
        <f>L74/'סכום נכסי הקרן'!$C$42</f>
        <v>1.0751369327063384E-4</v>
      </c>
    </row>
    <row r="75" spans="2:15" s="129" customFormat="1">
      <c r="B75" s="86" t="s">
        <v>878</v>
      </c>
      <c r="C75" s="83" t="s">
        <v>879</v>
      </c>
      <c r="D75" s="96" t="s">
        <v>130</v>
      </c>
      <c r="E75" s="96" t="s">
        <v>330</v>
      </c>
      <c r="F75" s="83" t="s">
        <v>880</v>
      </c>
      <c r="G75" s="96" t="s">
        <v>618</v>
      </c>
      <c r="H75" s="96" t="s">
        <v>174</v>
      </c>
      <c r="I75" s="93">
        <v>3392.9999999999995</v>
      </c>
      <c r="J75" s="95">
        <v>9761</v>
      </c>
      <c r="K75" s="83"/>
      <c r="L75" s="93">
        <v>331.19072999999992</v>
      </c>
      <c r="M75" s="94">
        <v>2.6976671261632045E-4</v>
      </c>
      <c r="N75" s="94">
        <f t="shared" si="1"/>
        <v>3.210275005216191E-3</v>
      </c>
      <c r="O75" s="94">
        <f>L75/'סכום נכסי הקרן'!$C$42</f>
        <v>3.7718951147136119E-4</v>
      </c>
    </row>
    <row r="76" spans="2:15" s="129" customFormat="1">
      <c r="B76" s="86" t="s">
        <v>881</v>
      </c>
      <c r="C76" s="83" t="s">
        <v>882</v>
      </c>
      <c r="D76" s="96" t="s">
        <v>130</v>
      </c>
      <c r="E76" s="96" t="s">
        <v>330</v>
      </c>
      <c r="F76" s="83" t="s">
        <v>443</v>
      </c>
      <c r="G76" s="96" t="s">
        <v>376</v>
      </c>
      <c r="H76" s="96" t="s">
        <v>174</v>
      </c>
      <c r="I76" s="93">
        <v>36582.999999999993</v>
      </c>
      <c r="J76" s="95">
        <v>1478</v>
      </c>
      <c r="K76" s="83"/>
      <c r="L76" s="93">
        <v>540.69673999999986</v>
      </c>
      <c r="M76" s="94">
        <v>2.0808459058667126E-4</v>
      </c>
      <c r="N76" s="94">
        <f t="shared" si="1"/>
        <v>5.2410441253107455E-3</v>
      </c>
      <c r="O76" s="94">
        <f>L76/'סכום נכסי הקרן'!$C$42</f>
        <v>6.1579362204599621E-4</v>
      </c>
    </row>
    <row r="77" spans="2:15" s="129" customFormat="1">
      <c r="B77" s="86" t="s">
        <v>883</v>
      </c>
      <c r="C77" s="83" t="s">
        <v>884</v>
      </c>
      <c r="D77" s="96" t="s">
        <v>130</v>
      </c>
      <c r="E77" s="96" t="s">
        <v>330</v>
      </c>
      <c r="F77" s="83" t="s">
        <v>885</v>
      </c>
      <c r="G77" s="96" t="s">
        <v>161</v>
      </c>
      <c r="H77" s="96" t="s">
        <v>174</v>
      </c>
      <c r="I77" s="93">
        <v>1822.9999999999998</v>
      </c>
      <c r="J77" s="95">
        <v>17200</v>
      </c>
      <c r="K77" s="83"/>
      <c r="L77" s="93">
        <v>313.55599999999993</v>
      </c>
      <c r="M77" s="94">
        <v>1.3233559697618604E-4</v>
      </c>
      <c r="N77" s="94">
        <f t="shared" si="1"/>
        <v>3.0393392639207263E-3</v>
      </c>
      <c r="O77" s="94">
        <f>L77/'סכום נכסי הקרן'!$C$42</f>
        <v>3.571055097433256E-4</v>
      </c>
    </row>
    <row r="78" spans="2:15" s="129" customFormat="1">
      <c r="B78" s="86" t="s">
        <v>886</v>
      </c>
      <c r="C78" s="83" t="s">
        <v>887</v>
      </c>
      <c r="D78" s="96" t="s">
        <v>130</v>
      </c>
      <c r="E78" s="96" t="s">
        <v>330</v>
      </c>
      <c r="F78" s="83" t="s">
        <v>888</v>
      </c>
      <c r="G78" s="96" t="s">
        <v>690</v>
      </c>
      <c r="H78" s="96" t="s">
        <v>174</v>
      </c>
      <c r="I78" s="93">
        <v>273972.24999999994</v>
      </c>
      <c r="J78" s="95">
        <v>271.3</v>
      </c>
      <c r="K78" s="83"/>
      <c r="L78" s="93">
        <v>743.28670999999986</v>
      </c>
      <c r="M78" s="94">
        <v>2.6230356094030714E-4</v>
      </c>
      <c r="N78" s="94">
        <f t="shared" si="1"/>
        <v>7.2047751663290079E-3</v>
      </c>
      <c r="O78" s="94">
        <f>L78/'סכום נכסי הקרן'!$C$42</f>
        <v>8.4652113006923634E-4</v>
      </c>
    </row>
    <row r="79" spans="2:15" s="129" customFormat="1">
      <c r="B79" s="86" t="s">
        <v>889</v>
      </c>
      <c r="C79" s="83" t="s">
        <v>890</v>
      </c>
      <c r="D79" s="96" t="s">
        <v>130</v>
      </c>
      <c r="E79" s="96" t="s">
        <v>330</v>
      </c>
      <c r="F79" s="83" t="s">
        <v>891</v>
      </c>
      <c r="G79" s="96" t="s">
        <v>376</v>
      </c>
      <c r="H79" s="96" t="s">
        <v>174</v>
      </c>
      <c r="I79" s="93">
        <v>108006.99999999999</v>
      </c>
      <c r="J79" s="95">
        <v>747</v>
      </c>
      <c r="K79" s="83"/>
      <c r="L79" s="93">
        <v>806.81228999999985</v>
      </c>
      <c r="M79" s="94">
        <v>2.6534178438985536E-4</v>
      </c>
      <c r="N79" s="94">
        <f>L79/$L$11</f>
        <v>7.8205369108254839E-3</v>
      </c>
      <c r="O79" s="94">
        <f>L79/'סכום נכסי הקרן'!$C$42</f>
        <v>9.1886972052083158E-4</v>
      </c>
    </row>
    <row r="80" spans="2:15" s="129" customFormat="1">
      <c r="B80" s="86" t="s">
        <v>892</v>
      </c>
      <c r="C80" s="83" t="s">
        <v>893</v>
      </c>
      <c r="D80" s="96" t="s">
        <v>130</v>
      </c>
      <c r="E80" s="96" t="s">
        <v>330</v>
      </c>
      <c r="F80" s="83" t="s">
        <v>894</v>
      </c>
      <c r="G80" s="96" t="s">
        <v>376</v>
      </c>
      <c r="H80" s="96" t="s">
        <v>174</v>
      </c>
      <c r="I80" s="93">
        <v>46890.999999999993</v>
      </c>
      <c r="J80" s="95">
        <v>1281</v>
      </c>
      <c r="K80" s="83"/>
      <c r="L80" s="93">
        <v>600.6737099999998</v>
      </c>
      <c r="M80" s="94">
        <v>1.3370071495139301E-4</v>
      </c>
      <c r="N80" s="94">
        <f>L80/$L$11</f>
        <v>5.8224087295664301E-3</v>
      </c>
      <c r="O80" s="94">
        <f>L80/'סכום נכסי הקרן'!$C$42</f>
        <v>6.8410073925858391E-4</v>
      </c>
    </row>
    <row r="81" spans="2:15" s="129" customFormat="1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 s="129" customFormat="1">
      <c r="B82" s="101" t="s">
        <v>31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v>918.81796999999983</v>
      </c>
      <c r="M82" s="81"/>
      <c r="N82" s="91">
        <f t="shared" ref="N82:N143" si="2">L82/$L$11</f>
        <v>8.9062225969744994E-3</v>
      </c>
      <c r="O82" s="91">
        <f>L82/'סכום נכסי הקרן'!$C$42</f>
        <v>1.0464317682907604E-3</v>
      </c>
    </row>
    <row r="83" spans="2:15" s="129" customFormat="1">
      <c r="B83" s="86" t="s">
        <v>895</v>
      </c>
      <c r="C83" s="83" t="s">
        <v>896</v>
      </c>
      <c r="D83" s="96" t="s">
        <v>130</v>
      </c>
      <c r="E83" s="96" t="s">
        <v>330</v>
      </c>
      <c r="F83" s="83" t="s">
        <v>897</v>
      </c>
      <c r="G83" s="96" t="s">
        <v>161</v>
      </c>
      <c r="H83" s="96" t="s">
        <v>174</v>
      </c>
      <c r="I83" s="93">
        <v>17555.999999999996</v>
      </c>
      <c r="J83" s="95">
        <v>546.6</v>
      </c>
      <c r="K83" s="83"/>
      <c r="L83" s="93">
        <v>95.961100000000002</v>
      </c>
      <c r="M83" s="94">
        <v>3.192702394526795E-4</v>
      </c>
      <c r="N83" s="94">
        <f t="shared" si="2"/>
        <v>9.3016347650506849E-4</v>
      </c>
      <c r="O83" s="94">
        <f>L83/'סכום נכסי הקרן'!$C$42</f>
        <v>1.0928905053971302E-4</v>
      </c>
    </row>
    <row r="84" spans="2:15" s="129" customFormat="1">
      <c r="B84" s="86" t="s">
        <v>898</v>
      </c>
      <c r="C84" s="83" t="s">
        <v>899</v>
      </c>
      <c r="D84" s="96" t="s">
        <v>130</v>
      </c>
      <c r="E84" s="96" t="s">
        <v>330</v>
      </c>
      <c r="F84" s="83" t="s">
        <v>900</v>
      </c>
      <c r="G84" s="96" t="s">
        <v>576</v>
      </c>
      <c r="H84" s="96" t="s">
        <v>174</v>
      </c>
      <c r="I84" s="93">
        <v>1002.9999999999999</v>
      </c>
      <c r="J84" s="95">
        <v>1977</v>
      </c>
      <c r="K84" s="83"/>
      <c r="L84" s="93">
        <v>19.829309999999996</v>
      </c>
      <c r="M84" s="94">
        <v>7.5556989857735891E-5</v>
      </c>
      <c r="N84" s="94">
        <f t="shared" si="2"/>
        <v>1.9220809188615716E-4</v>
      </c>
      <c r="O84" s="94">
        <f>L84/'סכום נכסי הקרן'!$C$42</f>
        <v>2.2583384962840526E-5</v>
      </c>
    </row>
    <row r="85" spans="2:15" s="129" customFormat="1">
      <c r="B85" s="86" t="s">
        <v>901</v>
      </c>
      <c r="C85" s="83" t="s">
        <v>902</v>
      </c>
      <c r="D85" s="96" t="s">
        <v>130</v>
      </c>
      <c r="E85" s="96" t="s">
        <v>330</v>
      </c>
      <c r="F85" s="83" t="s">
        <v>903</v>
      </c>
      <c r="G85" s="96" t="s">
        <v>622</v>
      </c>
      <c r="H85" s="96" t="s">
        <v>174</v>
      </c>
      <c r="I85" s="93">
        <v>8823.9999999999982</v>
      </c>
      <c r="J85" s="95">
        <v>843.4</v>
      </c>
      <c r="K85" s="83"/>
      <c r="L85" s="93">
        <v>74.421619999999976</v>
      </c>
      <c r="M85" s="94">
        <v>1.6233245989492317E-4</v>
      </c>
      <c r="N85" s="94">
        <f t="shared" si="2"/>
        <v>7.2137848343067261E-4</v>
      </c>
      <c r="O85" s="94">
        <f>L85/'סכום נכסי הקרן'!$C$42</f>
        <v>8.4757971609613838E-5</v>
      </c>
    </row>
    <row r="86" spans="2:15" s="129" customFormat="1">
      <c r="B86" s="86" t="s">
        <v>904</v>
      </c>
      <c r="C86" s="83" t="s">
        <v>905</v>
      </c>
      <c r="D86" s="96" t="s">
        <v>130</v>
      </c>
      <c r="E86" s="96" t="s">
        <v>330</v>
      </c>
      <c r="F86" s="83" t="s">
        <v>906</v>
      </c>
      <c r="G86" s="96" t="s">
        <v>202</v>
      </c>
      <c r="H86" s="96" t="s">
        <v>174</v>
      </c>
      <c r="I86" s="93">
        <v>19.999999999999996</v>
      </c>
      <c r="J86" s="95">
        <v>2283</v>
      </c>
      <c r="K86" s="83"/>
      <c r="L86" s="93">
        <v>0.45659999999999989</v>
      </c>
      <c r="M86" s="94">
        <v>5.9367543900295051E-7</v>
      </c>
      <c r="N86" s="94">
        <f t="shared" si="2"/>
        <v>4.4258834399794725E-6</v>
      </c>
      <c r="O86" s="94">
        <f>L86/'סכום נכסי הקרן'!$C$42</f>
        <v>5.2001676175484593E-7</v>
      </c>
    </row>
    <row r="87" spans="2:15" s="129" customFormat="1">
      <c r="B87" s="86" t="s">
        <v>907</v>
      </c>
      <c r="C87" s="83" t="s">
        <v>908</v>
      </c>
      <c r="D87" s="96" t="s">
        <v>130</v>
      </c>
      <c r="E87" s="96" t="s">
        <v>330</v>
      </c>
      <c r="F87" s="83" t="s">
        <v>909</v>
      </c>
      <c r="G87" s="96" t="s">
        <v>516</v>
      </c>
      <c r="H87" s="96" t="s">
        <v>174</v>
      </c>
      <c r="I87" s="93">
        <v>5453.9999999999991</v>
      </c>
      <c r="J87" s="95">
        <v>2552</v>
      </c>
      <c r="K87" s="83"/>
      <c r="L87" s="93">
        <v>139.18607999999995</v>
      </c>
      <c r="M87" s="94">
        <v>1.9482903591348558E-4</v>
      </c>
      <c r="N87" s="94">
        <f t="shared" si="2"/>
        <v>1.3491488535866359E-3</v>
      </c>
      <c r="O87" s="94">
        <f>L87/'סכום נכסי הקרן'!$C$42</f>
        <v>1.5851750898587585E-4</v>
      </c>
    </row>
    <row r="88" spans="2:15" s="129" customFormat="1">
      <c r="B88" s="86" t="s">
        <v>910</v>
      </c>
      <c r="C88" s="83" t="s">
        <v>911</v>
      </c>
      <c r="D88" s="96" t="s">
        <v>130</v>
      </c>
      <c r="E88" s="96" t="s">
        <v>330</v>
      </c>
      <c r="F88" s="83" t="s">
        <v>912</v>
      </c>
      <c r="G88" s="96" t="s">
        <v>200</v>
      </c>
      <c r="H88" s="96" t="s">
        <v>174</v>
      </c>
      <c r="I88" s="93">
        <v>6395.9999999999991</v>
      </c>
      <c r="J88" s="95">
        <v>1088</v>
      </c>
      <c r="K88" s="83"/>
      <c r="L88" s="93">
        <v>69.58847999999999</v>
      </c>
      <c r="M88" s="94">
        <v>4.976138497853475E-4</v>
      </c>
      <c r="N88" s="94">
        <f t="shared" si="2"/>
        <v>6.7453022611770204E-4</v>
      </c>
      <c r="O88" s="94">
        <f>L88/'סכום נכסי הקרן'!$C$42</f>
        <v>7.925356115865498E-5</v>
      </c>
    </row>
    <row r="89" spans="2:15" s="129" customFormat="1">
      <c r="B89" s="86" t="s">
        <v>913</v>
      </c>
      <c r="C89" s="83" t="s">
        <v>914</v>
      </c>
      <c r="D89" s="96" t="s">
        <v>130</v>
      </c>
      <c r="E89" s="96" t="s">
        <v>330</v>
      </c>
      <c r="F89" s="83" t="s">
        <v>915</v>
      </c>
      <c r="G89" s="96" t="s">
        <v>690</v>
      </c>
      <c r="H89" s="96" t="s">
        <v>174</v>
      </c>
      <c r="I89" s="93">
        <v>6452.9999999999991</v>
      </c>
      <c r="J89" s="95">
        <v>1117</v>
      </c>
      <c r="K89" s="83"/>
      <c r="L89" s="93">
        <v>72.080009999999987</v>
      </c>
      <c r="M89" s="94">
        <v>3.2263386830658463E-4</v>
      </c>
      <c r="N89" s="94">
        <f t="shared" si="2"/>
        <v>6.9868095184527992E-4</v>
      </c>
      <c r="O89" s="94">
        <f>L89/'סכום נכסי הקרן'!$C$42</f>
        <v>8.2091137510856147E-5</v>
      </c>
    </row>
    <row r="90" spans="2:15" s="129" customFormat="1">
      <c r="B90" s="86" t="s">
        <v>916</v>
      </c>
      <c r="C90" s="83" t="s">
        <v>917</v>
      </c>
      <c r="D90" s="96" t="s">
        <v>130</v>
      </c>
      <c r="E90" s="96" t="s">
        <v>330</v>
      </c>
      <c r="F90" s="83" t="s">
        <v>918</v>
      </c>
      <c r="G90" s="96" t="s">
        <v>161</v>
      </c>
      <c r="H90" s="96" t="s">
        <v>174</v>
      </c>
      <c r="I90" s="93">
        <v>47784.999999999993</v>
      </c>
      <c r="J90" s="95">
        <v>134.6</v>
      </c>
      <c r="K90" s="83"/>
      <c r="L90" s="93">
        <v>64.318609999999993</v>
      </c>
      <c r="M90" s="94">
        <v>1.3652857142857142E-4</v>
      </c>
      <c r="N90" s="94">
        <f t="shared" si="2"/>
        <v>6.2344868787012292E-4</v>
      </c>
      <c r="O90" s="94">
        <f>L90/'סכום נכסי הקרן'!$C$42</f>
        <v>7.3251763672301483E-5</v>
      </c>
    </row>
    <row r="91" spans="2:15" s="129" customFormat="1">
      <c r="B91" s="86" t="s">
        <v>919</v>
      </c>
      <c r="C91" s="83" t="s">
        <v>920</v>
      </c>
      <c r="D91" s="96" t="s">
        <v>130</v>
      </c>
      <c r="E91" s="96" t="s">
        <v>330</v>
      </c>
      <c r="F91" s="83" t="s">
        <v>921</v>
      </c>
      <c r="G91" s="96" t="s">
        <v>451</v>
      </c>
      <c r="H91" s="96" t="s">
        <v>174</v>
      </c>
      <c r="I91" s="93">
        <v>5803.9999999999991</v>
      </c>
      <c r="J91" s="95">
        <v>2357</v>
      </c>
      <c r="K91" s="83"/>
      <c r="L91" s="93">
        <v>136.80027999999996</v>
      </c>
      <c r="M91" s="94">
        <v>2.2561283290769185E-4</v>
      </c>
      <c r="N91" s="94">
        <f t="shared" si="2"/>
        <v>1.3260229825592532E-3</v>
      </c>
      <c r="O91" s="94">
        <f>L91/'סכום נכסי הקרן'!$C$42</f>
        <v>1.5580034737791549E-4</v>
      </c>
    </row>
    <row r="92" spans="2:15" s="129" customFormat="1">
      <c r="B92" s="86" t="s">
        <v>922</v>
      </c>
      <c r="C92" s="83" t="s">
        <v>923</v>
      </c>
      <c r="D92" s="96" t="s">
        <v>130</v>
      </c>
      <c r="E92" s="96" t="s">
        <v>330</v>
      </c>
      <c r="F92" s="83" t="s">
        <v>924</v>
      </c>
      <c r="G92" s="96" t="s">
        <v>197</v>
      </c>
      <c r="H92" s="96" t="s">
        <v>174</v>
      </c>
      <c r="I92" s="93">
        <v>1217.9999999999998</v>
      </c>
      <c r="J92" s="95">
        <v>10350</v>
      </c>
      <c r="K92" s="83"/>
      <c r="L92" s="93">
        <v>126.06299999999999</v>
      </c>
      <c r="M92" s="94">
        <v>1.4767878772447356E-4</v>
      </c>
      <c r="N92" s="94">
        <f t="shared" si="2"/>
        <v>1.2219451250419019E-3</v>
      </c>
      <c r="O92" s="94">
        <f>L92/'סכום נכסי הקרן'!$C$42</f>
        <v>1.4357177625295915E-4</v>
      </c>
    </row>
    <row r="93" spans="2:15" s="129" customFormat="1">
      <c r="B93" s="86" t="s">
        <v>925</v>
      </c>
      <c r="C93" s="83" t="s">
        <v>926</v>
      </c>
      <c r="D93" s="96" t="s">
        <v>130</v>
      </c>
      <c r="E93" s="96" t="s">
        <v>330</v>
      </c>
      <c r="F93" s="83" t="s">
        <v>927</v>
      </c>
      <c r="G93" s="96" t="s">
        <v>451</v>
      </c>
      <c r="H93" s="96" t="s">
        <v>174</v>
      </c>
      <c r="I93" s="93">
        <v>14960.999999999998</v>
      </c>
      <c r="J93" s="95">
        <v>567.5</v>
      </c>
      <c r="K93" s="83"/>
      <c r="L93" s="93">
        <v>84.90367999999998</v>
      </c>
      <c r="M93" s="94">
        <v>1.917418093303607E-4</v>
      </c>
      <c r="N93" s="94">
        <f t="shared" si="2"/>
        <v>8.2298246015180977E-4</v>
      </c>
      <c r="O93" s="94">
        <f>L93/'סכום נכסי הקרן'!$C$42</f>
        <v>9.6695875459197725E-5</v>
      </c>
    </row>
    <row r="94" spans="2:15" s="129" customFormat="1">
      <c r="B94" s="86" t="s">
        <v>928</v>
      </c>
      <c r="C94" s="83" t="s">
        <v>929</v>
      </c>
      <c r="D94" s="96" t="s">
        <v>130</v>
      </c>
      <c r="E94" s="96" t="s">
        <v>330</v>
      </c>
      <c r="F94" s="83" t="s">
        <v>930</v>
      </c>
      <c r="G94" s="96" t="s">
        <v>877</v>
      </c>
      <c r="H94" s="96" t="s">
        <v>174</v>
      </c>
      <c r="I94" s="93">
        <v>12024.999999999998</v>
      </c>
      <c r="J94" s="95">
        <v>292.8</v>
      </c>
      <c r="K94" s="83"/>
      <c r="L94" s="93">
        <v>35.209199999999989</v>
      </c>
      <c r="M94" s="94">
        <v>4.7137249212978446E-5</v>
      </c>
      <c r="N94" s="94">
        <f t="shared" si="2"/>
        <v>3.412873745399151E-4</v>
      </c>
      <c r="O94" s="94">
        <f>L94/'סכום נכסי הקרן'!$C$42</f>
        <v>4.0099373999077357E-5</v>
      </c>
    </row>
    <row r="95" spans="2:15" s="129" customFormat="1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 s="129" customFormat="1">
      <c r="B96" s="80" t="s">
        <v>243</v>
      </c>
      <c r="C96" s="81"/>
      <c r="D96" s="81"/>
      <c r="E96" s="81"/>
      <c r="F96" s="81"/>
      <c r="G96" s="81"/>
      <c r="H96" s="81"/>
      <c r="I96" s="90"/>
      <c r="J96" s="92"/>
      <c r="K96" s="90">
        <v>12.535989999999998</v>
      </c>
      <c r="L96" s="90">
        <f>L97+L112</f>
        <v>21730.528389999996</v>
      </c>
      <c r="M96" s="81"/>
      <c r="N96" s="91">
        <f t="shared" si="2"/>
        <v>0.21063685007294086</v>
      </c>
      <c r="O96" s="91">
        <f>L96/'סכום נכסי הקרן'!$C$42</f>
        <v>2.4748661858496598E-2</v>
      </c>
    </row>
    <row r="97" spans="2:15" s="129" customFormat="1">
      <c r="B97" s="101" t="s">
        <v>68</v>
      </c>
      <c r="C97" s="81"/>
      <c r="D97" s="81"/>
      <c r="E97" s="81"/>
      <c r="F97" s="81"/>
      <c r="G97" s="81"/>
      <c r="H97" s="81"/>
      <c r="I97" s="90"/>
      <c r="J97" s="92"/>
      <c r="K97" s="90">
        <v>2.5732799999999991</v>
      </c>
      <c r="L97" s="90">
        <f>SUM(L98:L110)</f>
        <v>2473.7191099999995</v>
      </c>
      <c r="M97" s="81"/>
      <c r="N97" s="91">
        <f t="shared" si="2"/>
        <v>2.3978082444392815E-2</v>
      </c>
      <c r="O97" s="91">
        <f>L97/'סכום נכסי הקרן'!$C$42</f>
        <v>2.8172917237697759E-3</v>
      </c>
    </row>
    <row r="98" spans="2:15" s="129" customFormat="1">
      <c r="B98" s="86" t="s">
        <v>931</v>
      </c>
      <c r="C98" s="83" t="s">
        <v>932</v>
      </c>
      <c r="D98" s="96" t="s">
        <v>933</v>
      </c>
      <c r="E98" s="96" t="s">
        <v>934</v>
      </c>
      <c r="F98" s="83" t="s">
        <v>935</v>
      </c>
      <c r="G98" s="96" t="s">
        <v>936</v>
      </c>
      <c r="H98" s="96" t="s">
        <v>173</v>
      </c>
      <c r="I98" s="93">
        <v>1491.9999999999998</v>
      </c>
      <c r="J98" s="95">
        <v>6598</v>
      </c>
      <c r="K98" s="93">
        <v>1.3528699999999996</v>
      </c>
      <c r="L98" s="93">
        <v>358.40258</v>
      </c>
      <c r="M98" s="94">
        <v>1.0548344221034471E-5</v>
      </c>
      <c r="N98" s="94">
        <f t="shared" si="2"/>
        <v>3.4740430216117358E-3</v>
      </c>
      <c r="O98" s="94">
        <f>L98/'סכום נכסי הקרן'!$C$42</f>
        <v>4.0818079074941339E-4</v>
      </c>
    </row>
    <row r="99" spans="2:15" s="129" customFormat="1">
      <c r="B99" s="86" t="s">
        <v>937</v>
      </c>
      <c r="C99" s="83" t="s">
        <v>938</v>
      </c>
      <c r="D99" s="96" t="s">
        <v>939</v>
      </c>
      <c r="E99" s="96" t="s">
        <v>934</v>
      </c>
      <c r="F99" s="83" t="s">
        <v>940</v>
      </c>
      <c r="G99" s="96" t="s">
        <v>936</v>
      </c>
      <c r="H99" s="96" t="s">
        <v>173</v>
      </c>
      <c r="I99" s="93">
        <v>1080.9999999999998</v>
      </c>
      <c r="J99" s="95">
        <v>11767</v>
      </c>
      <c r="K99" s="83"/>
      <c r="L99" s="93">
        <v>461.35900999999996</v>
      </c>
      <c r="M99" s="94">
        <v>6.9200088079357242E-6</v>
      </c>
      <c r="N99" s="94">
        <f t="shared" si="2"/>
        <v>4.4720131455197642E-3</v>
      </c>
      <c r="O99" s="94">
        <f>L99/'סכום נכסי הקרן'!$C$42</f>
        <v>5.254367463570338E-4</v>
      </c>
    </row>
    <row r="100" spans="2:15" s="129" customFormat="1">
      <c r="B100" s="86" t="s">
        <v>941</v>
      </c>
      <c r="C100" s="83" t="s">
        <v>942</v>
      </c>
      <c r="D100" s="96" t="s">
        <v>939</v>
      </c>
      <c r="E100" s="96" t="s">
        <v>934</v>
      </c>
      <c r="F100" s="83" t="s">
        <v>943</v>
      </c>
      <c r="G100" s="96" t="s">
        <v>877</v>
      </c>
      <c r="H100" s="96" t="s">
        <v>173</v>
      </c>
      <c r="I100" s="93">
        <v>2104.9999999999995</v>
      </c>
      <c r="J100" s="95">
        <v>565</v>
      </c>
      <c r="K100" s="83"/>
      <c r="L100" s="93">
        <v>43.13680999999999</v>
      </c>
      <c r="M100" s="94">
        <v>6.3354022760737756E-5</v>
      </c>
      <c r="N100" s="94">
        <f t="shared" si="2"/>
        <v>4.1813073375501737E-4</v>
      </c>
      <c r="O100" s="94">
        <f>L100/'סכום נכסי הקרן'!$C$42</f>
        <v>4.9128042594467932E-5</v>
      </c>
    </row>
    <row r="101" spans="2:15" s="129" customFormat="1">
      <c r="B101" s="86" t="s">
        <v>944</v>
      </c>
      <c r="C101" s="83" t="s">
        <v>945</v>
      </c>
      <c r="D101" s="96" t="s">
        <v>939</v>
      </c>
      <c r="E101" s="96" t="s">
        <v>934</v>
      </c>
      <c r="F101" s="83" t="s">
        <v>946</v>
      </c>
      <c r="G101" s="96" t="s">
        <v>576</v>
      </c>
      <c r="H101" s="96" t="s">
        <v>173</v>
      </c>
      <c r="I101" s="93">
        <v>1401.9999999999998</v>
      </c>
      <c r="J101" s="95">
        <v>3440</v>
      </c>
      <c r="K101" s="93">
        <v>1.2204099999999998</v>
      </c>
      <c r="L101" s="93">
        <v>176.14626999999996</v>
      </c>
      <c r="M101" s="94">
        <v>6.6863419352343364E-5</v>
      </c>
      <c r="N101" s="94">
        <f t="shared" si="2"/>
        <v>1.7074088029065987E-3</v>
      </c>
      <c r="O101" s="94">
        <f>L101/'סכום נכסי הקרן'!$C$42</f>
        <v>2.0061106640515718E-4</v>
      </c>
    </row>
    <row r="102" spans="2:15" s="129" customFormat="1">
      <c r="B102" s="86" t="s">
        <v>947</v>
      </c>
      <c r="C102" s="83" t="s">
        <v>948</v>
      </c>
      <c r="D102" s="96" t="s">
        <v>939</v>
      </c>
      <c r="E102" s="96" t="s">
        <v>934</v>
      </c>
      <c r="F102" s="83" t="s">
        <v>949</v>
      </c>
      <c r="G102" s="96" t="s">
        <v>30</v>
      </c>
      <c r="H102" s="96" t="s">
        <v>173</v>
      </c>
      <c r="I102" s="93">
        <v>2784.9999999999995</v>
      </c>
      <c r="J102" s="95">
        <v>2190</v>
      </c>
      <c r="K102" s="83"/>
      <c r="L102" s="93">
        <v>221.21615999999997</v>
      </c>
      <c r="M102" s="94">
        <v>8.0993842432223266E-5</v>
      </c>
      <c r="N102" s="94">
        <f t="shared" si="2"/>
        <v>2.1442771335958158E-3</v>
      </c>
      <c r="O102" s="94">
        <f>L102/'סכום נכסי הקרן'!$C$42</f>
        <v>2.5194067273552758E-4</v>
      </c>
    </row>
    <row r="103" spans="2:15" s="129" customFormat="1">
      <c r="B103" s="86" t="s">
        <v>950</v>
      </c>
      <c r="C103" s="83" t="s">
        <v>951</v>
      </c>
      <c r="D103" s="96" t="s">
        <v>939</v>
      </c>
      <c r="E103" s="96" t="s">
        <v>934</v>
      </c>
      <c r="F103" s="83" t="s">
        <v>952</v>
      </c>
      <c r="G103" s="96" t="s">
        <v>953</v>
      </c>
      <c r="H103" s="96" t="s">
        <v>173</v>
      </c>
      <c r="I103" s="93">
        <v>7141.9999999999991</v>
      </c>
      <c r="J103" s="95">
        <v>615</v>
      </c>
      <c r="K103" s="83"/>
      <c r="L103" s="93">
        <v>159.30980999999997</v>
      </c>
      <c r="M103" s="94">
        <v>2.6277796487186221E-4</v>
      </c>
      <c r="N103" s="94">
        <f t="shared" si="2"/>
        <v>1.5442107969892164E-3</v>
      </c>
      <c r="O103" s="94">
        <f>L103/'סכום נכסי הקרן'!$C$42</f>
        <v>1.8143620567669685E-4</v>
      </c>
    </row>
    <row r="104" spans="2:15" s="129" customFormat="1">
      <c r="B104" s="86" t="s">
        <v>954</v>
      </c>
      <c r="C104" s="83" t="s">
        <v>955</v>
      </c>
      <c r="D104" s="96" t="s">
        <v>939</v>
      </c>
      <c r="E104" s="96" t="s">
        <v>934</v>
      </c>
      <c r="F104" s="83" t="s">
        <v>956</v>
      </c>
      <c r="G104" s="96" t="s">
        <v>748</v>
      </c>
      <c r="H104" s="96" t="s">
        <v>173</v>
      </c>
      <c r="I104" s="93">
        <v>603.99999999999989</v>
      </c>
      <c r="J104" s="95">
        <v>7345</v>
      </c>
      <c r="K104" s="83"/>
      <c r="L104" s="93">
        <v>160.90749999999997</v>
      </c>
      <c r="M104" s="94">
        <v>1.1402625224139929E-5</v>
      </c>
      <c r="N104" s="94">
        <f t="shared" si="2"/>
        <v>1.5596974148455913E-3</v>
      </c>
      <c r="O104" s="94">
        <f>L104/'סכום נכסי הקרן'!$C$42</f>
        <v>1.8325579739830898E-4</v>
      </c>
    </row>
    <row r="105" spans="2:15" s="129" customFormat="1">
      <c r="B105" s="86" t="s">
        <v>957</v>
      </c>
      <c r="C105" s="83" t="s">
        <v>958</v>
      </c>
      <c r="D105" s="96" t="s">
        <v>939</v>
      </c>
      <c r="E105" s="96" t="s">
        <v>934</v>
      </c>
      <c r="F105" s="83" t="s">
        <v>858</v>
      </c>
      <c r="G105" s="96" t="s">
        <v>748</v>
      </c>
      <c r="H105" s="96" t="s">
        <v>173</v>
      </c>
      <c r="I105" s="93">
        <v>1285.9999999999998</v>
      </c>
      <c r="J105" s="95">
        <v>2631</v>
      </c>
      <c r="K105" s="83"/>
      <c r="L105" s="93">
        <v>122.71830999999999</v>
      </c>
      <c r="M105" s="94">
        <v>4.5888983985422567E-5</v>
      </c>
      <c r="N105" s="94">
        <f t="shared" si="2"/>
        <v>1.1895246079966434E-3</v>
      </c>
      <c r="O105" s="94">
        <f>L105/'סכום נכסי הקרן'!$C$42</f>
        <v>1.3976254527864069E-4</v>
      </c>
    </row>
    <row r="106" spans="2:15" s="129" customFormat="1">
      <c r="B106" s="86" t="s">
        <v>961</v>
      </c>
      <c r="C106" s="83" t="s">
        <v>962</v>
      </c>
      <c r="D106" s="96" t="s">
        <v>939</v>
      </c>
      <c r="E106" s="96" t="s">
        <v>934</v>
      </c>
      <c r="F106" s="83" t="s">
        <v>930</v>
      </c>
      <c r="G106" s="96" t="s">
        <v>877</v>
      </c>
      <c r="H106" s="96" t="s">
        <v>173</v>
      </c>
      <c r="I106" s="93">
        <v>1041.9999999999998</v>
      </c>
      <c r="J106" s="95">
        <v>883</v>
      </c>
      <c r="K106" s="83"/>
      <c r="L106" s="93">
        <v>33.37151999999999</v>
      </c>
      <c r="M106" s="94">
        <v>4.0845750062424998E-5</v>
      </c>
      <c r="N106" s="94">
        <f t="shared" si="2"/>
        <v>3.2347450226663109E-4</v>
      </c>
      <c r="O106" s="94">
        <f>L106/'סכום נכסי הקרן'!$C$42</f>
        <v>3.8006460283042219E-5</v>
      </c>
    </row>
    <row r="107" spans="2:15" s="129" customFormat="1">
      <c r="B107" s="86" t="s">
        <v>965</v>
      </c>
      <c r="C107" s="83" t="s">
        <v>966</v>
      </c>
      <c r="D107" s="96" t="s">
        <v>939</v>
      </c>
      <c r="E107" s="96" t="s">
        <v>934</v>
      </c>
      <c r="F107" s="83" t="s">
        <v>967</v>
      </c>
      <c r="G107" s="96" t="s">
        <v>968</v>
      </c>
      <c r="H107" s="96" t="s">
        <v>173</v>
      </c>
      <c r="I107" s="93">
        <v>1884.9999999999998</v>
      </c>
      <c r="J107" s="95">
        <v>3765</v>
      </c>
      <c r="K107" s="83"/>
      <c r="L107" s="93">
        <v>257.40908999999999</v>
      </c>
      <c r="M107" s="94">
        <v>4.1430015560542392E-5</v>
      </c>
      <c r="N107" s="94">
        <f t="shared" si="2"/>
        <v>2.4950999315181471E-3</v>
      </c>
      <c r="O107" s="94">
        <f>L107/'סכום נכסי הקרן'!$C$42</f>
        <v>2.9316040610613607E-4</v>
      </c>
    </row>
    <row r="108" spans="2:15" s="129" customFormat="1">
      <c r="B108" s="86" t="s">
        <v>969</v>
      </c>
      <c r="C108" s="83" t="s">
        <v>970</v>
      </c>
      <c r="D108" s="96" t="s">
        <v>939</v>
      </c>
      <c r="E108" s="96" t="s">
        <v>934</v>
      </c>
      <c r="F108" s="83" t="s">
        <v>751</v>
      </c>
      <c r="G108" s="96" t="s">
        <v>451</v>
      </c>
      <c r="H108" s="96" t="s">
        <v>173</v>
      </c>
      <c r="I108" s="93">
        <v>2415.9999999999995</v>
      </c>
      <c r="J108" s="95">
        <v>2154</v>
      </c>
      <c r="K108" s="83"/>
      <c r="L108" s="93">
        <v>188.75139999999996</v>
      </c>
      <c r="M108" s="94">
        <v>2.3726224540597339E-6</v>
      </c>
      <c r="N108" s="94">
        <f t="shared" si="2"/>
        <v>1.8295919744479665E-3</v>
      </c>
      <c r="O108" s="94">
        <f>L108/'סכום נכסי הקרן'!$C$42</f>
        <v>2.1496691153020944E-4</v>
      </c>
    </row>
    <row r="109" spans="2:15" s="129" customFormat="1">
      <c r="B109" s="86" t="s">
        <v>971</v>
      </c>
      <c r="C109" s="83" t="s">
        <v>972</v>
      </c>
      <c r="D109" s="96" t="s">
        <v>939</v>
      </c>
      <c r="E109" s="96" t="s">
        <v>934</v>
      </c>
      <c r="F109" s="83" t="s">
        <v>747</v>
      </c>
      <c r="G109" s="96" t="s">
        <v>748</v>
      </c>
      <c r="H109" s="96" t="s">
        <v>173</v>
      </c>
      <c r="I109" s="93">
        <v>721.99999999999989</v>
      </c>
      <c r="J109" s="95">
        <v>2176</v>
      </c>
      <c r="K109" s="83"/>
      <c r="L109" s="93">
        <v>56.982779999999991</v>
      </c>
      <c r="M109" s="94">
        <v>7.2845729312171037E-6</v>
      </c>
      <c r="N109" s="94">
        <f t="shared" si="2"/>
        <v>5.5234152949188244E-4</v>
      </c>
      <c r="O109" s="94">
        <f>L109/'סכום נכסי הקרן'!$C$42</f>
        <v>6.4897066866817353E-5</v>
      </c>
    </row>
    <row r="110" spans="2:15" s="129" customFormat="1">
      <c r="B110" s="86" t="s">
        <v>973</v>
      </c>
      <c r="C110" s="83" t="s">
        <v>974</v>
      </c>
      <c r="D110" s="96" t="s">
        <v>939</v>
      </c>
      <c r="E110" s="96" t="s">
        <v>934</v>
      </c>
      <c r="F110" s="83" t="s">
        <v>975</v>
      </c>
      <c r="G110" s="96" t="s">
        <v>936</v>
      </c>
      <c r="H110" s="96" t="s">
        <v>173</v>
      </c>
      <c r="I110" s="93">
        <v>538.99999999999989</v>
      </c>
      <c r="J110" s="95">
        <v>11970</v>
      </c>
      <c r="K110" s="83"/>
      <c r="L110" s="93">
        <v>234.00786999999997</v>
      </c>
      <c r="M110" s="94">
        <v>1.1147974804915092E-5</v>
      </c>
      <c r="N110" s="94">
        <f t="shared" si="2"/>
        <v>2.2682688494478085E-3</v>
      </c>
      <c r="O110" s="94">
        <f>L110/'סכום נכסי הקרן'!$C$42</f>
        <v>2.665090117883245E-4</v>
      </c>
    </row>
    <row r="111" spans="2:15" s="129" customFormat="1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 s="129" customFormat="1">
      <c r="B112" s="101" t="s">
        <v>67</v>
      </c>
      <c r="C112" s="81"/>
      <c r="D112" s="81"/>
      <c r="E112" s="81"/>
      <c r="F112" s="81"/>
      <c r="G112" s="81"/>
      <c r="H112" s="81"/>
      <c r="I112" s="90"/>
      <c r="J112" s="92"/>
      <c r="K112" s="90">
        <v>9.9627099999999995</v>
      </c>
      <c r="L112" s="90">
        <f>SUM(L113:L207)</f>
        <v>19256.809279999998</v>
      </c>
      <c r="M112" s="81"/>
      <c r="N112" s="91">
        <f t="shared" si="2"/>
        <v>0.18665876762854805</v>
      </c>
      <c r="O112" s="91">
        <f>L112/'סכום נכסי הקרן'!$C$42</f>
        <v>2.1931370134726826E-2</v>
      </c>
    </row>
    <row r="113" spans="2:15" s="129" customFormat="1">
      <c r="B113" s="86" t="s">
        <v>976</v>
      </c>
      <c r="C113" s="83" t="s">
        <v>977</v>
      </c>
      <c r="D113" s="96" t="s">
        <v>149</v>
      </c>
      <c r="E113" s="96" t="s">
        <v>934</v>
      </c>
      <c r="F113" s="83"/>
      <c r="G113" s="96" t="s">
        <v>978</v>
      </c>
      <c r="H113" s="96" t="s">
        <v>979</v>
      </c>
      <c r="I113" s="93">
        <v>2020.9999999999998</v>
      </c>
      <c r="J113" s="95">
        <v>2319</v>
      </c>
      <c r="K113" s="83"/>
      <c r="L113" s="93">
        <v>174.19992000000002</v>
      </c>
      <c r="M113" s="94">
        <v>9.3213182583347531E-7</v>
      </c>
      <c r="N113" s="94">
        <f t="shared" si="2"/>
        <v>1.6885425781291048E-3</v>
      </c>
      <c r="O113" s="94">
        <f>L113/'סכום נכסי הקרן'!$C$42</f>
        <v>1.9839438961093573E-4</v>
      </c>
    </row>
    <row r="114" spans="2:15" s="129" customFormat="1">
      <c r="B114" s="86" t="s">
        <v>980</v>
      </c>
      <c r="C114" s="83" t="s">
        <v>981</v>
      </c>
      <c r="D114" s="96" t="s">
        <v>30</v>
      </c>
      <c r="E114" s="96" t="s">
        <v>934</v>
      </c>
      <c r="F114" s="83"/>
      <c r="G114" s="96" t="s">
        <v>982</v>
      </c>
      <c r="H114" s="96" t="s">
        <v>175</v>
      </c>
      <c r="I114" s="93">
        <v>184.99999999999997</v>
      </c>
      <c r="J114" s="95">
        <v>21000</v>
      </c>
      <c r="K114" s="83"/>
      <c r="L114" s="93">
        <v>163.77604999999997</v>
      </c>
      <c r="M114" s="94">
        <v>8.8425280824113658E-7</v>
      </c>
      <c r="N114" s="94">
        <f t="shared" si="2"/>
        <v>1.587502644678603E-3</v>
      </c>
      <c r="O114" s="94">
        <f>L114/'סכום נכסי הקרן'!$C$42</f>
        <v>1.8652275771791445E-4</v>
      </c>
    </row>
    <row r="115" spans="2:15" s="129" customFormat="1">
      <c r="B115" s="86" t="s">
        <v>983</v>
      </c>
      <c r="C115" s="83" t="s">
        <v>984</v>
      </c>
      <c r="D115" s="96" t="s">
        <v>30</v>
      </c>
      <c r="E115" s="96" t="s">
        <v>934</v>
      </c>
      <c r="F115" s="83"/>
      <c r="G115" s="96" t="s">
        <v>978</v>
      </c>
      <c r="H115" s="96" t="s">
        <v>175</v>
      </c>
      <c r="I115" s="93">
        <v>675.99999999999989</v>
      </c>
      <c r="J115" s="95">
        <v>10818</v>
      </c>
      <c r="K115" s="83"/>
      <c r="L115" s="93">
        <v>308.28547999999995</v>
      </c>
      <c r="M115" s="94">
        <v>8.7127602176842911E-7</v>
      </c>
      <c r="N115" s="94">
        <f t="shared" si="2"/>
        <v>2.9882514251382457E-3</v>
      </c>
      <c r="O115" s="94">
        <f>L115/'סכום נכסי הקרן'!$C$42</f>
        <v>3.5110297197905898E-4</v>
      </c>
    </row>
    <row r="116" spans="2:15" s="129" customFormat="1">
      <c r="B116" s="86" t="s">
        <v>985</v>
      </c>
      <c r="C116" s="83" t="s">
        <v>986</v>
      </c>
      <c r="D116" s="96" t="s">
        <v>933</v>
      </c>
      <c r="E116" s="96" t="s">
        <v>934</v>
      </c>
      <c r="F116" s="83"/>
      <c r="G116" s="96" t="s">
        <v>987</v>
      </c>
      <c r="H116" s="96" t="s">
        <v>173</v>
      </c>
      <c r="I116" s="93">
        <v>154.99999999999997</v>
      </c>
      <c r="J116" s="95">
        <v>12579</v>
      </c>
      <c r="K116" s="93">
        <v>0.52283000000000002</v>
      </c>
      <c r="L116" s="93">
        <v>71.240079999999992</v>
      </c>
      <c r="M116" s="94">
        <v>1.4656188834346115E-6</v>
      </c>
      <c r="N116" s="94">
        <f t="shared" si="2"/>
        <v>6.9053940064566985E-4</v>
      </c>
      <c r="O116" s="94">
        <f>L116/'סכום נכסי הקרן'!$C$42</f>
        <v>8.1134550391494018E-5</v>
      </c>
    </row>
    <row r="117" spans="2:15" s="129" customFormat="1">
      <c r="B117" s="86" t="s">
        <v>988</v>
      </c>
      <c r="C117" s="83" t="s">
        <v>989</v>
      </c>
      <c r="D117" s="96" t="s">
        <v>933</v>
      </c>
      <c r="E117" s="96" t="s">
        <v>934</v>
      </c>
      <c r="F117" s="83"/>
      <c r="G117" s="96" t="s">
        <v>990</v>
      </c>
      <c r="H117" s="96" t="s">
        <v>173</v>
      </c>
      <c r="I117" s="93">
        <v>398.99999999999994</v>
      </c>
      <c r="J117" s="95">
        <v>16476</v>
      </c>
      <c r="K117" s="83"/>
      <c r="L117" s="93">
        <v>238.43621999999996</v>
      </c>
      <c r="M117" s="94">
        <v>1.539242431430582E-7</v>
      </c>
      <c r="N117" s="94">
        <f t="shared" si="2"/>
        <v>2.3111934244180957E-3</v>
      </c>
      <c r="O117" s="94">
        <f>L117/'סכום נכסי הקרן'!$C$42</f>
        <v>2.7155241132165143E-4</v>
      </c>
    </row>
    <row r="118" spans="2:15" s="129" customFormat="1">
      <c r="B118" s="86" t="s">
        <v>991</v>
      </c>
      <c r="C118" s="83" t="s">
        <v>992</v>
      </c>
      <c r="D118" s="96" t="s">
        <v>939</v>
      </c>
      <c r="E118" s="96" t="s">
        <v>934</v>
      </c>
      <c r="F118" s="83"/>
      <c r="G118" s="96" t="s">
        <v>936</v>
      </c>
      <c r="H118" s="96" t="s">
        <v>173</v>
      </c>
      <c r="I118" s="93">
        <v>221.99999999999997</v>
      </c>
      <c r="J118" s="95">
        <v>119347</v>
      </c>
      <c r="K118" s="83"/>
      <c r="L118" s="93">
        <v>960.97488999999985</v>
      </c>
      <c r="M118" s="94">
        <v>6.3449691474160344E-7</v>
      </c>
      <c r="N118" s="94">
        <f t="shared" si="2"/>
        <v>9.3148551289686729E-3</v>
      </c>
      <c r="O118" s="94">
        <f>L118/'סכום נכסי הקרן'!$C$42</f>
        <v>1.0944438248478303E-3</v>
      </c>
    </row>
    <row r="119" spans="2:15" s="129" customFormat="1">
      <c r="B119" s="86" t="s">
        <v>993</v>
      </c>
      <c r="C119" s="83" t="s">
        <v>994</v>
      </c>
      <c r="D119" s="96" t="s">
        <v>939</v>
      </c>
      <c r="E119" s="96" t="s">
        <v>934</v>
      </c>
      <c r="F119" s="83"/>
      <c r="G119" s="96" t="s">
        <v>990</v>
      </c>
      <c r="H119" s="96" t="s">
        <v>173</v>
      </c>
      <c r="I119" s="93">
        <v>99.999999999999986</v>
      </c>
      <c r="J119" s="95">
        <v>200300</v>
      </c>
      <c r="K119" s="83"/>
      <c r="L119" s="93">
        <v>726.4880999999998</v>
      </c>
      <c r="M119" s="94">
        <v>2.0502676881775507E-7</v>
      </c>
      <c r="N119" s="94">
        <f t="shared" si="2"/>
        <v>7.0419440454054993E-3</v>
      </c>
      <c r="O119" s="94">
        <f>L119/'סכום נכסי הקרן'!$C$42</f>
        <v>8.2738937629310268E-4</v>
      </c>
    </row>
    <row r="120" spans="2:15" s="129" customFormat="1">
      <c r="B120" s="86" t="s">
        <v>995</v>
      </c>
      <c r="C120" s="83" t="s">
        <v>996</v>
      </c>
      <c r="D120" s="96" t="s">
        <v>933</v>
      </c>
      <c r="E120" s="96" t="s">
        <v>934</v>
      </c>
      <c r="F120" s="83"/>
      <c r="G120" s="96" t="s">
        <v>997</v>
      </c>
      <c r="H120" s="96" t="s">
        <v>173</v>
      </c>
      <c r="I120" s="93">
        <v>514.99999999999989</v>
      </c>
      <c r="J120" s="95">
        <v>10649</v>
      </c>
      <c r="K120" s="83"/>
      <c r="L120" s="93">
        <v>198.91320999999996</v>
      </c>
      <c r="M120" s="94">
        <v>5.9810401028738883E-7</v>
      </c>
      <c r="N120" s="94">
        <f t="shared" si="2"/>
        <v>1.9280917260888289E-3</v>
      </c>
      <c r="O120" s="94">
        <f>L120/'סכום נכסי הקרן'!$C$42</f>
        <v>2.2654008614643375E-4</v>
      </c>
    </row>
    <row r="121" spans="2:15" s="129" customFormat="1">
      <c r="B121" s="86" t="s">
        <v>998</v>
      </c>
      <c r="C121" s="83" t="s">
        <v>999</v>
      </c>
      <c r="D121" s="96" t="s">
        <v>939</v>
      </c>
      <c r="E121" s="96" t="s">
        <v>934</v>
      </c>
      <c r="F121" s="83"/>
      <c r="G121" s="96" t="s">
        <v>1000</v>
      </c>
      <c r="H121" s="96" t="s">
        <v>173</v>
      </c>
      <c r="I121" s="93">
        <v>518.99999999999989</v>
      </c>
      <c r="J121" s="95">
        <v>22574</v>
      </c>
      <c r="K121" s="83"/>
      <c r="L121" s="93">
        <v>424.93590999999992</v>
      </c>
      <c r="M121" s="94">
        <v>1.0745506245851383E-7</v>
      </c>
      <c r="N121" s="94">
        <f t="shared" si="2"/>
        <v>4.1189592797231884E-3</v>
      </c>
      <c r="O121" s="94">
        <f>L121/'סכום נכסי הקרן'!$C$42</f>
        <v>4.8395487488293621E-4</v>
      </c>
    </row>
    <row r="122" spans="2:15" s="129" customFormat="1">
      <c r="B122" s="86" t="s">
        <v>1001</v>
      </c>
      <c r="C122" s="83" t="s">
        <v>1002</v>
      </c>
      <c r="D122" s="96" t="s">
        <v>933</v>
      </c>
      <c r="E122" s="96" t="s">
        <v>934</v>
      </c>
      <c r="F122" s="83"/>
      <c r="G122" s="96" t="s">
        <v>1003</v>
      </c>
      <c r="H122" s="96" t="s">
        <v>173</v>
      </c>
      <c r="I122" s="93">
        <v>1270.9999999999998</v>
      </c>
      <c r="J122" s="95">
        <v>8390</v>
      </c>
      <c r="K122" s="83"/>
      <c r="L122" s="93">
        <v>386.77203999999995</v>
      </c>
      <c r="M122" s="94">
        <v>4.800973309515821E-6</v>
      </c>
      <c r="N122" s="94">
        <f t="shared" si="2"/>
        <v>3.7490319029414771E-3</v>
      </c>
      <c r="O122" s="94">
        <f>L122/'סכום נכסי הקרן'!$C$42</f>
        <v>4.4049045943520758E-4</v>
      </c>
    </row>
    <row r="123" spans="2:15" s="129" customFormat="1">
      <c r="B123" s="86" t="s">
        <v>1004</v>
      </c>
      <c r="C123" s="83" t="s">
        <v>1005</v>
      </c>
      <c r="D123" s="96" t="s">
        <v>30</v>
      </c>
      <c r="E123" s="96" t="s">
        <v>934</v>
      </c>
      <c r="F123" s="83"/>
      <c r="G123" s="96" t="s">
        <v>968</v>
      </c>
      <c r="H123" s="96" t="s">
        <v>175</v>
      </c>
      <c r="I123" s="93">
        <v>252.99999999999997</v>
      </c>
      <c r="J123" s="95">
        <v>16090</v>
      </c>
      <c r="K123" s="83"/>
      <c r="L123" s="93">
        <v>171.60737999999998</v>
      </c>
      <c r="M123" s="94">
        <v>5.8637366611347593E-7</v>
      </c>
      <c r="N123" s="94">
        <f t="shared" si="2"/>
        <v>1.6634127492778463E-3</v>
      </c>
      <c r="O123" s="94">
        <f>L123/'סכום נכסי הקרן'!$C$42</f>
        <v>1.9544177407103226E-4</v>
      </c>
    </row>
    <row r="124" spans="2:15" s="129" customFormat="1">
      <c r="B124" s="86" t="s">
        <v>1006</v>
      </c>
      <c r="C124" s="83" t="s">
        <v>1007</v>
      </c>
      <c r="D124" s="96" t="s">
        <v>133</v>
      </c>
      <c r="E124" s="96" t="s">
        <v>934</v>
      </c>
      <c r="F124" s="83"/>
      <c r="G124" s="96" t="s">
        <v>990</v>
      </c>
      <c r="H124" s="96" t="s">
        <v>176</v>
      </c>
      <c r="I124" s="93">
        <v>951.99999999999989</v>
      </c>
      <c r="J124" s="95">
        <v>5762</v>
      </c>
      <c r="K124" s="83"/>
      <c r="L124" s="93">
        <v>259.92680999999999</v>
      </c>
      <c r="M124" s="94">
        <v>1.1383507361691491E-5</v>
      </c>
      <c r="N124" s="94">
        <f t="shared" si="2"/>
        <v>2.519504520336599E-3</v>
      </c>
      <c r="O124" s="94">
        <f>L124/'סכום נכסי הקרן'!$C$42</f>
        <v>2.9602780996379138E-4</v>
      </c>
    </row>
    <row r="125" spans="2:15" s="129" customFormat="1">
      <c r="B125" s="86" t="s">
        <v>1008</v>
      </c>
      <c r="C125" s="83" t="s">
        <v>1009</v>
      </c>
      <c r="D125" s="96" t="s">
        <v>133</v>
      </c>
      <c r="E125" s="96" t="s">
        <v>934</v>
      </c>
      <c r="F125" s="83"/>
      <c r="G125" s="96" t="s">
        <v>978</v>
      </c>
      <c r="H125" s="96" t="s">
        <v>176</v>
      </c>
      <c r="I125" s="93">
        <v>5027.9999999999991</v>
      </c>
      <c r="J125" s="95">
        <v>629.79999999999995</v>
      </c>
      <c r="K125" s="83"/>
      <c r="L125" s="93">
        <v>150.05094999999997</v>
      </c>
      <c r="M125" s="94">
        <v>1.5737968222818557E-6</v>
      </c>
      <c r="N125" s="94">
        <f t="shared" si="2"/>
        <v>1.454463457639483E-3</v>
      </c>
      <c r="O125" s="94">
        <f>L125/'סכום נכסי הקרן'!$C$42</f>
        <v>1.7089139097073655E-4</v>
      </c>
    </row>
    <row r="126" spans="2:15" s="129" customFormat="1">
      <c r="B126" s="86" t="s">
        <v>1010</v>
      </c>
      <c r="C126" s="83" t="s">
        <v>1011</v>
      </c>
      <c r="D126" s="96" t="s">
        <v>933</v>
      </c>
      <c r="E126" s="96" t="s">
        <v>934</v>
      </c>
      <c r="F126" s="83"/>
      <c r="G126" s="96" t="s">
        <v>1012</v>
      </c>
      <c r="H126" s="96" t="s">
        <v>173</v>
      </c>
      <c r="I126" s="93">
        <v>6020.9999999999991</v>
      </c>
      <c r="J126" s="95">
        <v>2946</v>
      </c>
      <c r="K126" s="83"/>
      <c r="L126" s="93">
        <v>643.35239999999988</v>
      </c>
      <c r="M126" s="94">
        <v>6.0280831701280785E-7</v>
      </c>
      <c r="N126" s="94">
        <f t="shared" si="2"/>
        <v>6.23609884632293E-3</v>
      </c>
      <c r="O126" s="94">
        <f>L126/'סכום נכסי הקרן'!$C$42</f>
        <v>7.3270703397986946E-4</v>
      </c>
    </row>
    <row r="127" spans="2:15" s="129" customFormat="1">
      <c r="B127" s="86" t="s">
        <v>1013</v>
      </c>
      <c r="C127" s="83" t="s">
        <v>1014</v>
      </c>
      <c r="D127" s="96" t="s">
        <v>933</v>
      </c>
      <c r="E127" s="96" t="s">
        <v>934</v>
      </c>
      <c r="F127" s="83"/>
      <c r="G127" s="96" t="s">
        <v>953</v>
      </c>
      <c r="H127" s="96" t="s">
        <v>173</v>
      </c>
      <c r="I127" s="93">
        <v>212.99999999999997</v>
      </c>
      <c r="J127" s="95">
        <v>26100</v>
      </c>
      <c r="K127" s="83"/>
      <c r="L127" s="93">
        <v>201.63580999999996</v>
      </c>
      <c r="M127" s="94">
        <v>7.9607248780433754E-7</v>
      </c>
      <c r="N127" s="94">
        <f t="shared" si="2"/>
        <v>1.9544822435082071E-3</v>
      </c>
      <c r="O127" s="94">
        <f>L127/'סכום נכסי הקרן'!$C$42</f>
        <v>2.2964082560231143E-4</v>
      </c>
    </row>
    <row r="128" spans="2:15" s="129" customFormat="1">
      <c r="B128" s="86" t="s">
        <v>1015</v>
      </c>
      <c r="C128" s="83" t="s">
        <v>1016</v>
      </c>
      <c r="D128" s="96" t="s">
        <v>933</v>
      </c>
      <c r="E128" s="96" t="s">
        <v>934</v>
      </c>
      <c r="F128" s="83"/>
      <c r="G128" s="96" t="s">
        <v>997</v>
      </c>
      <c r="H128" s="96" t="s">
        <v>173</v>
      </c>
      <c r="I128" s="93">
        <v>68.999999999999986</v>
      </c>
      <c r="J128" s="95">
        <v>47133</v>
      </c>
      <c r="K128" s="83"/>
      <c r="L128" s="93">
        <v>117.95645999999998</v>
      </c>
      <c r="M128" s="94">
        <v>4.3237447359112791E-7</v>
      </c>
      <c r="N128" s="94">
        <f t="shared" si="2"/>
        <v>1.1433673739653987E-3</v>
      </c>
      <c r="O128" s="94">
        <f>L128/'סכום נכסי הקרן'!$C$42</f>
        <v>1.3433932623141705E-4</v>
      </c>
    </row>
    <row r="129" spans="2:15" s="129" customFormat="1">
      <c r="B129" s="86" t="s">
        <v>1017</v>
      </c>
      <c r="C129" s="83" t="s">
        <v>1018</v>
      </c>
      <c r="D129" s="96" t="s">
        <v>30</v>
      </c>
      <c r="E129" s="96" t="s">
        <v>934</v>
      </c>
      <c r="F129" s="83"/>
      <c r="G129" s="96" t="s">
        <v>1012</v>
      </c>
      <c r="H129" s="96" t="s">
        <v>175</v>
      </c>
      <c r="I129" s="93">
        <v>821.99999999999989</v>
      </c>
      <c r="J129" s="95">
        <v>5271</v>
      </c>
      <c r="K129" s="83"/>
      <c r="L129" s="93">
        <v>182.65190999999999</v>
      </c>
      <c r="M129" s="94">
        <v>6.5770599010955322E-7</v>
      </c>
      <c r="N129" s="94">
        <f t="shared" si="2"/>
        <v>1.7704688211774445E-3</v>
      </c>
      <c r="O129" s="94">
        <f>L129/'סכום נכסי הקרן'!$C$42</f>
        <v>2.0802026887108537E-4</v>
      </c>
    </row>
    <row r="130" spans="2:15" s="129" customFormat="1">
      <c r="B130" s="86" t="s">
        <v>1019</v>
      </c>
      <c r="C130" s="83" t="s">
        <v>1020</v>
      </c>
      <c r="D130" s="96" t="s">
        <v>939</v>
      </c>
      <c r="E130" s="96" t="s">
        <v>934</v>
      </c>
      <c r="F130" s="83"/>
      <c r="G130" s="96" t="s">
        <v>990</v>
      </c>
      <c r="H130" s="96" t="s">
        <v>173</v>
      </c>
      <c r="I130" s="93">
        <v>16.999999999999996</v>
      </c>
      <c r="J130" s="95">
        <v>198400</v>
      </c>
      <c r="K130" s="83"/>
      <c r="L130" s="93">
        <v>122.33145999999998</v>
      </c>
      <c r="M130" s="94">
        <v>3.5810563467419732E-7</v>
      </c>
      <c r="N130" s="94">
        <f t="shared" si="2"/>
        <v>1.185774820417239E-3</v>
      </c>
      <c r="O130" s="94">
        <f>L130/'סכום נכסי הקרן'!$C$42</f>
        <v>1.3932196603141147E-4</v>
      </c>
    </row>
    <row r="131" spans="2:15" s="129" customFormat="1">
      <c r="B131" s="86" t="s">
        <v>1021</v>
      </c>
      <c r="C131" s="83" t="s">
        <v>1022</v>
      </c>
      <c r="D131" s="96" t="s">
        <v>933</v>
      </c>
      <c r="E131" s="96" t="s">
        <v>934</v>
      </c>
      <c r="F131" s="83"/>
      <c r="G131" s="96" t="s">
        <v>987</v>
      </c>
      <c r="H131" s="96" t="s">
        <v>173</v>
      </c>
      <c r="I131" s="93">
        <v>155.99999999999997</v>
      </c>
      <c r="J131" s="95">
        <v>12309</v>
      </c>
      <c r="K131" s="93">
        <v>0.53752</v>
      </c>
      <c r="L131" s="93">
        <v>70.183309999999992</v>
      </c>
      <c r="M131" s="94">
        <v>1.0102331044244413E-6</v>
      </c>
      <c r="N131" s="94">
        <f t="shared" si="2"/>
        <v>6.8029599100294738E-4</v>
      </c>
      <c r="O131" s="94">
        <f>L131/'סכום נכסי הקרן'!$C$42</f>
        <v>7.9931006560307708E-5</v>
      </c>
    </row>
    <row r="132" spans="2:15" s="129" customFormat="1">
      <c r="B132" s="86" t="s">
        <v>1023</v>
      </c>
      <c r="C132" s="83" t="s">
        <v>1024</v>
      </c>
      <c r="D132" s="96" t="s">
        <v>133</v>
      </c>
      <c r="E132" s="96" t="s">
        <v>934</v>
      </c>
      <c r="F132" s="83"/>
      <c r="G132" s="96" t="s">
        <v>1025</v>
      </c>
      <c r="H132" s="96" t="s">
        <v>176</v>
      </c>
      <c r="I132" s="93">
        <v>1506.9999999999998</v>
      </c>
      <c r="J132" s="95">
        <v>589.29999999999995</v>
      </c>
      <c r="K132" s="83"/>
      <c r="L132" s="93">
        <v>42.081440000000001</v>
      </c>
      <c r="M132" s="94">
        <v>7.5132121917856432E-8</v>
      </c>
      <c r="N132" s="94">
        <f t="shared" si="2"/>
        <v>4.0790089449515952E-4</v>
      </c>
      <c r="O132" s="94">
        <f>L132/'סכום נכסי הקרן'!$C$42</f>
        <v>4.7926093208017634E-5</v>
      </c>
    </row>
    <row r="133" spans="2:15" s="129" customFormat="1">
      <c r="B133" s="86" t="s">
        <v>1026</v>
      </c>
      <c r="C133" s="83" t="s">
        <v>1027</v>
      </c>
      <c r="D133" s="96" t="s">
        <v>133</v>
      </c>
      <c r="E133" s="96" t="s">
        <v>934</v>
      </c>
      <c r="F133" s="83"/>
      <c r="G133" s="96" t="s">
        <v>987</v>
      </c>
      <c r="H133" s="96" t="s">
        <v>176</v>
      </c>
      <c r="I133" s="93">
        <v>4594.9999999999991</v>
      </c>
      <c r="J133" s="95">
        <v>616.79999999999995</v>
      </c>
      <c r="K133" s="83"/>
      <c r="L133" s="93">
        <v>134.29837999999998</v>
      </c>
      <c r="M133" s="94">
        <v>4.71106046063242E-6</v>
      </c>
      <c r="N133" s="94">
        <f t="shared" si="2"/>
        <v>1.3017717390671714E-3</v>
      </c>
      <c r="O133" s="94">
        <f>L133/'סכום נכסי הקרן'!$C$42</f>
        <v>1.5295096074577699E-4</v>
      </c>
    </row>
    <row r="134" spans="2:15" s="129" customFormat="1">
      <c r="B134" s="86" t="s">
        <v>1028</v>
      </c>
      <c r="C134" s="83" t="s">
        <v>1029</v>
      </c>
      <c r="D134" s="96" t="s">
        <v>30</v>
      </c>
      <c r="E134" s="96" t="s">
        <v>934</v>
      </c>
      <c r="F134" s="83"/>
      <c r="G134" s="96" t="s">
        <v>1030</v>
      </c>
      <c r="H134" s="96" t="s">
        <v>175</v>
      </c>
      <c r="I134" s="93">
        <v>1521.9999999999998</v>
      </c>
      <c r="J134" s="95">
        <v>1650</v>
      </c>
      <c r="K134" s="83"/>
      <c r="L134" s="93">
        <v>105.86635999999999</v>
      </c>
      <c r="M134" s="94">
        <v>1.9284061137219424E-6</v>
      </c>
      <c r="N134" s="94">
        <f t="shared" si="2"/>
        <v>1.026176455485995E-3</v>
      </c>
      <c r="O134" s="94">
        <f>L134/'סכום נכסי הקרן'!$C$42</f>
        <v>1.2057004315806561E-4</v>
      </c>
    </row>
    <row r="135" spans="2:15" s="129" customFormat="1">
      <c r="B135" s="86" t="s">
        <v>1031</v>
      </c>
      <c r="C135" s="83" t="s">
        <v>1032</v>
      </c>
      <c r="D135" s="96" t="s">
        <v>933</v>
      </c>
      <c r="E135" s="96" t="s">
        <v>934</v>
      </c>
      <c r="F135" s="83"/>
      <c r="G135" s="96" t="s">
        <v>1033</v>
      </c>
      <c r="H135" s="96" t="s">
        <v>173</v>
      </c>
      <c r="I135" s="93">
        <v>542.99999999999989</v>
      </c>
      <c r="J135" s="95">
        <v>5444</v>
      </c>
      <c r="K135" s="83"/>
      <c r="L135" s="93">
        <v>107.21744999999999</v>
      </c>
      <c r="M135" s="94">
        <v>2.3257939332097852E-6</v>
      </c>
      <c r="N135" s="94">
        <f t="shared" si="2"/>
        <v>1.0392727473320788E-3</v>
      </c>
      <c r="O135" s="94">
        <f>L135/'סכום נכסי הקרן'!$C$42</f>
        <v>1.2210878482832264E-4</v>
      </c>
    </row>
    <row r="136" spans="2:15" s="129" customFormat="1">
      <c r="B136" s="86" t="s">
        <v>1034</v>
      </c>
      <c r="C136" s="83" t="s">
        <v>1035</v>
      </c>
      <c r="D136" s="96" t="s">
        <v>933</v>
      </c>
      <c r="E136" s="96" t="s">
        <v>934</v>
      </c>
      <c r="F136" s="83"/>
      <c r="G136" s="96" t="s">
        <v>1025</v>
      </c>
      <c r="H136" s="96" t="s">
        <v>173</v>
      </c>
      <c r="I136" s="93">
        <v>652.99999999999989</v>
      </c>
      <c r="J136" s="95">
        <v>6949</v>
      </c>
      <c r="K136" s="83"/>
      <c r="L136" s="93">
        <v>164.58226999999997</v>
      </c>
      <c r="M136" s="94">
        <v>2.5401527152260307E-6</v>
      </c>
      <c r="N136" s="94">
        <f t="shared" si="2"/>
        <v>1.5953174404450951E-3</v>
      </c>
      <c r="O136" s="94">
        <f>L136/'סכום נכסי הקרן'!$C$42</f>
        <v>1.8744095288581196E-4</v>
      </c>
    </row>
    <row r="137" spans="2:15" s="129" customFormat="1">
      <c r="B137" s="86" t="s">
        <v>1036</v>
      </c>
      <c r="C137" s="83" t="s">
        <v>1037</v>
      </c>
      <c r="D137" s="96" t="s">
        <v>933</v>
      </c>
      <c r="E137" s="96" t="s">
        <v>934</v>
      </c>
      <c r="F137" s="83"/>
      <c r="G137" s="96" t="s">
        <v>1025</v>
      </c>
      <c r="H137" s="96" t="s">
        <v>173</v>
      </c>
      <c r="I137" s="93">
        <v>751.99999999999989</v>
      </c>
      <c r="J137" s="95">
        <v>12228</v>
      </c>
      <c r="K137" s="83"/>
      <c r="L137" s="93">
        <v>333.51918999999992</v>
      </c>
      <c r="M137" s="94">
        <v>3.9245421189218713E-7</v>
      </c>
      <c r="N137" s="94">
        <f t="shared" si="2"/>
        <v>3.2328450721339627E-3</v>
      </c>
      <c r="O137" s="94">
        <f>L137/'סכום נכסי הקרן'!$C$42</f>
        <v>3.7984136917849145E-4</v>
      </c>
    </row>
    <row r="138" spans="2:15" s="129" customFormat="1">
      <c r="B138" s="86" t="s">
        <v>1038</v>
      </c>
      <c r="C138" s="83" t="s">
        <v>1039</v>
      </c>
      <c r="D138" s="96" t="s">
        <v>1040</v>
      </c>
      <c r="E138" s="96" t="s">
        <v>934</v>
      </c>
      <c r="F138" s="83"/>
      <c r="G138" s="96" t="s">
        <v>1025</v>
      </c>
      <c r="H138" s="96" t="s">
        <v>178</v>
      </c>
      <c r="I138" s="93">
        <v>23280.999999999996</v>
      </c>
      <c r="J138" s="95">
        <v>784</v>
      </c>
      <c r="K138" s="83"/>
      <c r="L138" s="93">
        <v>84.570219999999992</v>
      </c>
      <c r="M138" s="94">
        <v>9.1249950134122631E-7</v>
      </c>
      <c r="N138" s="94">
        <f t="shared" si="2"/>
        <v>8.197501888160772E-4</v>
      </c>
      <c r="O138" s="94">
        <f>L138/'סכום נכסי הקרן'!$C$42</f>
        <v>9.63161015008649E-5</v>
      </c>
    </row>
    <row r="139" spans="2:15" s="129" customFormat="1">
      <c r="B139" s="86" t="s">
        <v>1041</v>
      </c>
      <c r="C139" s="83" t="s">
        <v>1042</v>
      </c>
      <c r="D139" s="96" t="s">
        <v>939</v>
      </c>
      <c r="E139" s="96" t="s">
        <v>934</v>
      </c>
      <c r="F139" s="83"/>
      <c r="G139" s="96" t="s">
        <v>1000</v>
      </c>
      <c r="H139" s="96" t="s">
        <v>173</v>
      </c>
      <c r="I139" s="93">
        <v>2465.9999999999995</v>
      </c>
      <c r="J139" s="95">
        <v>4865</v>
      </c>
      <c r="K139" s="83"/>
      <c r="L139" s="93">
        <v>435.13445999999988</v>
      </c>
      <c r="M139" s="94">
        <v>5.3944864379522124E-7</v>
      </c>
      <c r="N139" s="94">
        <f t="shared" si="2"/>
        <v>4.2178151569829394E-3</v>
      </c>
      <c r="O139" s="94">
        <f>L139/'סכום נכסי הקרן'!$C$42</f>
        <v>4.9556989228458949E-4</v>
      </c>
    </row>
    <row r="140" spans="2:15" s="129" customFormat="1">
      <c r="B140" s="86" t="s">
        <v>1043</v>
      </c>
      <c r="C140" s="83" t="s">
        <v>1044</v>
      </c>
      <c r="D140" s="96" t="s">
        <v>933</v>
      </c>
      <c r="E140" s="96" t="s">
        <v>934</v>
      </c>
      <c r="F140" s="83"/>
      <c r="G140" s="96" t="s">
        <v>1012</v>
      </c>
      <c r="H140" s="96" t="s">
        <v>173</v>
      </c>
      <c r="I140" s="93">
        <v>875.99999999999989</v>
      </c>
      <c r="J140" s="95">
        <v>7174</v>
      </c>
      <c r="K140" s="83"/>
      <c r="L140" s="93">
        <v>227.93605999999997</v>
      </c>
      <c r="M140" s="94">
        <v>3.4808794252088332E-7</v>
      </c>
      <c r="N140" s="94">
        <f t="shared" si="2"/>
        <v>2.2094140020327805E-3</v>
      </c>
      <c r="O140" s="94">
        <f>L140/'סכום נכסי הקרן'!$C$42</f>
        <v>2.5959389357940933E-4</v>
      </c>
    </row>
    <row r="141" spans="2:15" s="129" customFormat="1">
      <c r="B141" s="86" t="s">
        <v>1045</v>
      </c>
      <c r="C141" s="83" t="s">
        <v>1046</v>
      </c>
      <c r="D141" s="96" t="s">
        <v>1040</v>
      </c>
      <c r="E141" s="96" t="s">
        <v>934</v>
      </c>
      <c r="F141" s="83"/>
      <c r="G141" s="96" t="s">
        <v>1025</v>
      </c>
      <c r="H141" s="96" t="s">
        <v>178</v>
      </c>
      <c r="I141" s="93">
        <v>13695.999999999998</v>
      </c>
      <c r="J141" s="95">
        <v>1550</v>
      </c>
      <c r="K141" s="93">
        <v>1.9037699999999997</v>
      </c>
      <c r="L141" s="93">
        <v>100.26528999999998</v>
      </c>
      <c r="M141" s="94">
        <v>3.0675879953626335E-7</v>
      </c>
      <c r="N141" s="94">
        <f t="shared" si="2"/>
        <v>9.718845523778788E-4</v>
      </c>
      <c r="O141" s="94">
        <f>L141/'סכום נכסי הקרן'!$C$42</f>
        <v>1.1419104560273881E-4</v>
      </c>
    </row>
    <row r="142" spans="2:15" s="129" customFormat="1">
      <c r="B142" s="86" t="s">
        <v>1047</v>
      </c>
      <c r="C142" s="83" t="s">
        <v>1048</v>
      </c>
      <c r="D142" s="96" t="s">
        <v>30</v>
      </c>
      <c r="E142" s="96" t="s">
        <v>934</v>
      </c>
      <c r="F142" s="83"/>
      <c r="G142" s="96" t="s">
        <v>978</v>
      </c>
      <c r="H142" s="96" t="s">
        <v>175</v>
      </c>
      <c r="I142" s="93">
        <v>1099.9999999999998</v>
      </c>
      <c r="J142" s="95">
        <v>3714.5</v>
      </c>
      <c r="K142" s="83"/>
      <c r="L142" s="93">
        <v>172.24730999999997</v>
      </c>
      <c r="M142" s="94">
        <v>1.9905327511799532E-6</v>
      </c>
      <c r="N142" s="94">
        <f t="shared" si="2"/>
        <v>1.6696156743539437E-3</v>
      </c>
      <c r="O142" s="94">
        <f>L142/'סכום נכסי הקרן'!$C$42</f>
        <v>1.9617058337096605E-4</v>
      </c>
    </row>
    <row r="143" spans="2:15" s="129" customFormat="1">
      <c r="B143" s="86" t="s">
        <v>1049</v>
      </c>
      <c r="C143" s="83" t="s">
        <v>1050</v>
      </c>
      <c r="D143" s="96" t="s">
        <v>30</v>
      </c>
      <c r="E143" s="96" t="s">
        <v>934</v>
      </c>
      <c r="F143" s="83"/>
      <c r="G143" s="96" t="s">
        <v>1012</v>
      </c>
      <c r="H143" s="96" t="s">
        <v>175</v>
      </c>
      <c r="I143" s="93">
        <v>1838.9999999999998</v>
      </c>
      <c r="J143" s="95">
        <v>1238.5999999999999</v>
      </c>
      <c r="K143" s="83"/>
      <c r="L143" s="93">
        <v>96.022299999999987</v>
      </c>
      <c r="M143" s="94">
        <v>6.4156299263377253E-7</v>
      </c>
      <c r="N143" s="94">
        <f t="shared" si="2"/>
        <v>9.3075669609886326E-4</v>
      </c>
      <c r="O143" s="94">
        <f>L143/'סכום נכסי הקרן'!$C$42</f>
        <v>1.0935875055245807E-4</v>
      </c>
    </row>
    <row r="144" spans="2:15" s="129" customFormat="1">
      <c r="B144" s="86" t="s">
        <v>1051</v>
      </c>
      <c r="C144" s="83" t="s">
        <v>1052</v>
      </c>
      <c r="D144" s="96" t="s">
        <v>939</v>
      </c>
      <c r="E144" s="96" t="s">
        <v>934</v>
      </c>
      <c r="F144" s="83"/>
      <c r="G144" s="96" t="s">
        <v>1053</v>
      </c>
      <c r="H144" s="96" t="s">
        <v>173</v>
      </c>
      <c r="I144" s="93">
        <v>516.99999999999989</v>
      </c>
      <c r="J144" s="95">
        <v>3717</v>
      </c>
      <c r="K144" s="83"/>
      <c r="L144" s="93">
        <v>69.699659999999994</v>
      </c>
      <c r="M144" s="94">
        <v>9.4824434668458909E-7</v>
      </c>
      <c r="N144" s="94">
        <f t="shared" ref="N144:N207" si="3">L144/$L$11</f>
        <v>6.7560790837976285E-4</v>
      </c>
      <c r="O144" s="94">
        <f>L144/'סכום נכסי הקרן'!$C$42</f>
        <v>7.9380182848475187E-5</v>
      </c>
    </row>
    <row r="145" spans="2:15" s="129" customFormat="1">
      <c r="B145" s="86" t="s">
        <v>1054</v>
      </c>
      <c r="C145" s="83" t="s">
        <v>1055</v>
      </c>
      <c r="D145" s="96" t="s">
        <v>30</v>
      </c>
      <c r="E145" s="96" t="s">
        <v>934</v>
      </c>
      <c r="F145" s="83"/>
      <c r="G145" s="96" t="s">
        <v>1056</v>
      </c>
      <c r="H145" s="96" t="s">
        <v>175</v>
      </c>
      <c r="I145" s="93">
        <v>335.99999999999994</v>
      </c>
      <c r="J145" s="95">
        <v>6670</v>
      </c>
      <c r="K145" s="83"/>
      <c r="L145" s="93">
        <v>94.476649999999978</v>
      </c>
      <c r="M145" s="94">
        <v>4.9047142478445521E-7</v>
      </c>
      <c r="N145" s="94">
        <f t="shared" si="3"/>
        <v>9.1577450875982621E-4</v>
      </c>
      <c r="O145" s="94">
        <f>L145/'סכום נכסי הקרן'!$C$42</f>
        <v>1.0759842661946116E-4</v>
      </c>
    </row>
    <row r="146" spans="2:15" s="129" customFormat="1">
      <c r="B146" s="86" t="s">
        <v>1057</v>
      </c>
      <c r="C146" s="83" t="s">
        <v>1058</v>
      </c>
      <c r="D146" s="96" t="s">
        <v>30</v>
      </c>
      <c r="E146" s="96" t="s">
        <v>934</v>
      </c>
      <c r="F146" s="83"/>
      <c r="G146" s="96" t="s">
        <v>936</v>
      </c>
      <c r="H146" s="96" t="s">
        <v>175</v>
      </c>
      <c r="I146" s="93">
        <v>359.99999999999994</v>
      </c>
      <c r="J146" s="95">
        <v>4132</v>
      </c>
      <c r="K146" s="83"/>
      <c r="L146" s="93">
        <v>62.707889999999992</v>
      </c>
      <c r="M146" s="94">
        <v>1.9362074087750228E-6</v>
      </c>
      <c r="N146" s="94">
        <f t="shared" si="3"/>
        <v>6.0783576852180114E-4</v>
      </c>
      <c r="O146" s="94">
        <f>L146/'סכום נכסי הקרן'!$C$42</f>
        <v>7.1417332225753592E-5</v>
      </c>
    </row>
    <row r="147" spans="2:15" s="129" customFormat="1">
      <c r="B147" s="86" t="s">
        <v>1059</v>
      </c>
      <c r="C147" s="83" t="s">
        <v>1060</v>
      </c>
      <c r="D147" s="96" t="s">
        <v>933</v>
      </c>
      <c r="E147" s="96" t="s">
        <v>934</v>
      </c>
      <c r="F147" s="83"/>
      <c r="G147" s="96" t="s">
        <v>1061</v>
      </c>
      <c r="H147" s="96" t="s">
        <v>173</v>
      </c>
      <c r="I147" s="93">
        <v>308.99999999999994</v>
      </c>
      <c r="J147" s="95">
        <v>5783</v>
      </c>
      <c r="K147" s="83"/>
      <c r="L147" s="93">
        <v>64.812569999999994</v>
      </c>
      <c r="M147" s="94">
        <v>4.4696369382912326E-7</v>
      </c>
      <c r="N147" s="94">
        <f t="shared" si="3"/>
        <v>6.2823670666997461E-4</v>
      </c>
      <c r="O147" s="94">
        <f>L147/'סכום נכסי הקרן'!$C$42</f>
        <v>7.3814329330725541E-5</v>
      </c>
    </row>
    <row r="148" spans="2:15" s="129" customFormat="1">
      <c r="B148" s="86" t="s">
        <v>1062</v>
      </c>
      <c r="C148" s="83" t="s">
        <v>1063</v>
      </c>
      <c r="D148" s="96" t="s">
        <v>30</v>
      </c>
      <c r="E148" s="96" t="s">
        <v>934</v>
      </c>
      <c r="F148" s="83"/>
      <c r="G148" s="96" t="s">
        <v>1061</v>
      </c>
      <c r="H148" s="96" t="s">
        <v>175</v>
      </c>
      <c r="I148" s="93">
        <v>1148.9999999999998</v>
      </c>
      <c r="J148" s="95">
        <v>3060</v>
      </c>
      <c r="K148" s="83"/>
      <c r="L148" s="93">
        <v>148.21795999999998</v>
      </c>
      <c r="M148" s="94">
        <v>9.2923066666390929E-7</v>
      </c>
      <c r="N148" s="94">
        <f t="shared" si="3"/>
        <v>1.4366960461487954E-3</v>
      </c>
      <c r="O148" s="94">
        <f>L148/'סכום נכסי הקרן'!$C$42</f>
        <v>1.6880381864456702E-4</v>
      </c>
    </row>
    <row r="149" spans="2:15" s="129" customFormat="1">
      <c r="B149" s="86" t="s">
        <v>1064</v>
      </c>
      <c r="C149" s="83" t="s">
        <v>1065</v>
      </c>
      <c r="D149" s="96" t="s">
        <v>30</v>
      </c>
      <c r="E149" s="96" t="s">
        <v>934</v>
      </c>
      <c r="F149" s="83"/>
      <c r="G149" s="96" t="s">
        <v>987</v>
      </c>
      <c r="H149" s="96" t="s">
        <v>175</v>
      </c>
      <c r="I149" s="93">
        <v>1022.9999999999999</v>
      </c>
      <c r="J149" s="95">
        <v>4127</v>
      </c>
      <c r="K149" s="83"/>
      <c r="L149" s="93">
        <v>177.97929999999997</v>
      </c>
      <c r="M149" s="94">
        <v>2.8662271682276558E-6</v>
      </c>
      <c r="N149" s="94">
        <f t="shared" si="3"/>
        <v>1.7251766021225113E-3</v>
      </c>
      <c r="O149" s="94">
        <f>L149/'סכום נכסי הקרן'!$C$42</f>
        <v>2.0269868428689062E-4</v>
      </c>
    </row>
    <row r="150" spans="2:15" s="129" customFormat="1">
      <c r="B150" s="86" t="s">
        <v>1066</v>
      </c>
      <c r="C150" s="83" t="s">
        <v>1067</v>
      </c>
      <c r="D150" s="96" t="s">
        <v>30</v>
      </c>
      <c r="E150" s="96" t="s">
        <v>934</v>
      </c>
      <c r="F150" s="83"/>
      <c r="G150" s="96" t="s">
        <v>978</v>
      </c>
      <c r="H150" s="96" t="s">
        <v>175</v>
      </c>
      <c r="I150" s="93">
        <v>590.99999999999989</v>
      </c>
      <c r="J150" s="95">
        <v>9616</v>
      </c>
      <c r="K150" s="83"/>
      <c r="L150" s="93">
        <v>239.57489999999996</v>
      </c>
      <c r="M150" s="94">
        <v>6.0306122448979577E-6</v>
      </c>
      <c r="N150" s="94">
        <f t="shared" si="3"/>
        <v>2.3222307983897027E-3</v>
      </c>
      <c r="O150" s="94">
        <f>L150/'סכום נכסי הקרן'!$C$42</f>
        <v>2.7284924155878462E-4</v>
      </c>
    </row>
    <row r="151" spans="2:15" s="129" customFormat="1">
      <c r="B151" s="86" t="s">
        <v>1068</v>
      </c>
      <c r="C151" s="83" t="s">
        <v>1069</v>
      </c>
      <c r="D151" s="96" t="s">
        <v>133</v>
      </c>
      <c r="E151" s="96" t="s">
        <v>934</v>
      </c>
      <c r="F151" s="83"/>
      <c r="G151" s="96" t="s">
        <v>1025</v>
      </c>
      <c r="H151" s="96" t="s">
        <v>176</v>
      </c>
      <c r="I151" s="93">
        <v>8477.9999999999982</v>
      </c>
      <c r="J151" s="95">
        <v>577</v>
      </c>
      <c r="K151" s="83"/>
      <c r="L151" s="93">
        <v>231.79822999999996</v>
      </c>
      <c r="M151" s="94">
        <v>5.5475856361582903E-5</v>
      </c>
      <c r="N151" s="94">
        <f t="shared" si="3"/>
        <v>2.2468505203100154E-3</v>
      </c>
      <c r="O151" s="94">
        <f>L151/'סכום נכסי הקרן'!$C$42</f>
        <v>2.639924768837166E-4</v>
      </c>
    </row>
    <row r="152" spans="2:15" s="129" customFormat="1">
      <c r="B152" s="86" t="s">
        <v>1070</v>
      </c>
      <c r="C152" s="83" t="s">
        <v>1071</v>
      </c>
      <c r="D152" s="96" t="s">
        <v>30</v>
      </c>
      <c r="E152" s="96" t="s">
        <v>934</v>
      </c>
      <c r="F152" s="83"/>
      <c r="G152" s="96" t="s">
        <v>1025</v>
      </c>
      <c r="H152" s="96" t="s">
        <v>175</v>
      </c>
      <c r="I152" s="93">
        <v>3195.9999999999995</v>
      </c>
      <c r="J152" s="95">
        <v>1628.2</v>
      </c>
      <c r="K152" s="83"/>
      <c r="L152" s="93">
        <v>219.36831999999995</v>
      </c>
      <c r="M152" s="94">
        <v>8.7942680677762785E-7</v>
      </c>
      <c r="N152" s="94">
        <f t="shared" si="3"/>
        <v>2.1263657791154573E-3</v>
      </c>
      <c r="O152" s="94">
        <f>L152/'סכום נכסי הקרן'!$C$42</f>
        <v>2.4983618790626544E-4</v>
      </c>
    </row>
    <row r="153" spans="2:15" s="129" customFormat="1">
      <c r="B153" s="86" t="s">
        <v>1072</v>
      </c>
      <c r="C153" s="83" t="s">
        <v>1073</v>
      </c>
      <c r="D153" s="96" t="s">
        <v>30</v>
      </c>
      <c r="E153" s="96" t="s">
        <v>934</v>
      </c>
      <c r="F153" s="83"/>
      <c r="G153" s="96" t="s">
        <v>1000</v>
      </c>
      <c r="H153" s="96" t="s">
        <v>180</v>
      </c>
      <c r="I153" s="93">
        <v>9901.9999999999982</v>
      </c>
      <c r="J153" s="95">
        <v>7888</v>
      </c>
      <c r="K153" s="83"/>
      <c r="L153" s="93">
        <v>319.76995999999997</v>
      </c>
      <c r="M153" s="94">
        <v>3.2228921009131763E-6</v>
      </c>
      <c r="N153" s="94">
        <f t="shared" si="3"/>
        <v>3.0995719898530413E-3</v>
      </c>
      <c r="O153" s="94">
        <f>L153/'סכום נכסי הקרן'!$C$42</f>
        <v>3.6418252103739959E-4</v>
      </c>
    </row>
    <row r="154" spans="2:15" s="129" customFormat="1">
      <c r="B154" s="86" t="s">
        <v>1074</v>
      </c>
      <c r="C154" s="83" t="s">
        <v>1075</v>
      </c>
      <c r="D154" s="96" t="s">
        <v>939</v>
      </c>
      <c r="E154" s="96" t="s">
        <v>934</v>
      </c>
      <c r="F154" s="83"/>
      <c r="G154" s="96" t="s">
        <v>990</v>
      </c>
      <c r="H154" s="96" t="s">
        <v>173</v>
      </c>
      <c r="I154" s="93">
        <v>209.99999999999997</v>
      </c>
      <c r="J154" s="95">
        <v>13048</v>
      </c>
      <c r="K154" s="83"/>
      <c r="L154" s="93">
        <v>99.382699999999986</v>
      </c>
      <c r="M154" s="94">
        <v>1.5367603503828233E-6</v>
      </c>
      <c r="N154" s="94">
        <f t="shared" si="3"/>
        <v>9.6332949222612343E-4</v>
      </c>
      <c r="O154" s="94">
        <f>L154/'סכום נכסי הקרן'!$C$42</f>
        <v>1.1318587347449263E-4</v>
      </c>
    </row>
    <row r="155" spans="2:15" s="129" customFormat="1">
      <c r="B155" s="86" t="s">
        <v>1076</v>
      </c>
      <c r="C155" s="83" t="s">
        <v>1077</v>
      </c>
      <c r="D155" s="96" t="s">
        <v>933</v>
      </c>
      <c r="E155" s="96" t="s">
        <v>934</v>
      </c>
      <c r="F155" s="83"/>
      <c r="G155" s="96" t="s">
        <v>1025</v>
      </c>
      <c r="H155" s="96" t="s">
        <v>173</v>
      </c>
      <c r="I155" s="93">
        <v>901.99999999999989</v>
      </c>
      <c r="J155" s="95">
        <v>8502</v>
      </c>
      <c r="K155" s="83"/>
      <c r="L155" s="93">
        <v>278.14751999999999</v>
      </c>
      <c r="M155" s="94">
        <v>2.1304685988735741E-7</v>
      </c>
      <c r="N155" s="94">
        <f t="shared" si="3"/>
        <v>2.6961202423113435E-3</v>
      </c>
      <c r="O155" s="94">
        <f>L155/'סכום נכסי הקרן'!$C$42</f>
        <v>3.1677917792496995E-4</v>
      </c>
    </row>
    <row r="156" spans="2:15" s="129" customFormat="1">
      <c r="B156" s="86" t="s">
        <v>1078</v>
      </c>
      <c r="C156" s="83" t="s">
        <v>1079</v>
      </c>
      <c r="D156" s="96" t="s">
        <v>939</v>
      </c>
      <c r="E156" s="96" t="s">
        <v>934</v>
      </c>
      <c r="F156" s="83"/>
      <c r="G156" s="96" t="s">
        <v>1000</v>
      </c>
      <c r="H156" s="96" t="s">
        <v>173</v>
      </c>
      <c r="I156" s="93">
        <v>1675.9999999999998</v>
      </c>
      <c r="J156" s="95">
        <v>16446</v>
      </c>
      <c r="K156" s="83"/>
      <c r="L156" s="93">
        <v>999.72799999999984</v>
      </c>
      <c r="M156" s="94">
        <v>6.9495136439061209E-7</v>
      </c>
      <c r="N156" s="94">
        <f t="shared" si="3"/>
        <v>9.6904940860354765E-3</v>
      </c>
      <c r="O156" s="94">
        <f>L156/'סכום נכסי הקרן'!$C$42</f>
        <v>1.1385793193071586E-3</v>
      </c>
    </row>
    <row r="157" spans="2:15" s="129" customFormat="1">
      <c r="B157" s="86" t="s">
        <v>1080</v>
      </c>
      <c r="C157" s="83" t="s">
        <v>1081</v>
      </c>
      <c r="D157" s="96" t="s">
        <v>30</v>
      </c>
      <c r="E157" s="96" t="s">
        <v>934</v>
      </c>
      <c r="F157" s="83"/>
      <c r="G157" s="96" t="s">
        <v>987</v>
      </c>
      <c r="H157" s="96" t="s">
        <v>175</v>
      </c>
      <c r="I157" s="93">
        <v>229.99999999999997</v>
      </c>
      <c r="J157" s="95">
        <v>14380</v>
      </c>
      <c r="K157" s="83"/>
      <c r="L157" s="93">
        <v>139.42675999999997</v>
      </c>
      <c r="M157" s="94">
        <v>3.0175371386663271E-6</v>
      </c>
      <c r="N157" s="94">
        <f t="shared" si="3"/>
        <v>1.3514817962636714E-3</v>
      </c>
      <c r="O157" s="94">
        <f>L157/'סכום נכסי הקרן'!$C$42</f>
        <v>1.5879161681377592E-4</v>
      </c>
    </row>
    <row r="158" spans="2:15" s="129" customFormat="1">
      <c r="B158" s="86" t="s">
        <v>1082</v>
      </c>
      <c r="C158" s="83" t="s">
        <v>1083</v>
      </c>
      <c r="D158" s="96" t="s">
        <v>933</v>
      </c>
      <c r="E158" s="96" t="s">
        <v>934</v>
      </c>
      <c r="F158" s="83"/>
      <c r="G158" s="96" t="s">
        <v>978</v>
      </c>
      <c r="H158" s="96" t="s">
        <v>173</v>
      </c>
      <c r="I158" s="93">
        <v>206.99999999999997</v>
      </c>
      <c r="J158" s="95">
        <v>20472</v>
      </c>
      <c r="K158" s="83"/>
      <c r="L158" s="93">
        <v>153.70152999999996</v>
      </c>
      <c r="M158" s="94">
        <v>6.9866004967871215E-7</v>
      </c>
      <c r="N158" s="94">
        <f t="shared" si="3"/>
        <v>1.4898490064093476E-3</v>
      </c>
      <c r="O158" s="94">
        <f>L158/'סכום נכסי הקרן'!$C$42</f>
        <v>1.7504899673097965E-4</v>
      </c>
    </row>
    <row r="159" spans="2:15" s="129" customFormat="1">
      <c r="B159" s="86" t="s">
        <v>1084</v>
      </c>
      <c r="C159" s="83" t="s">
        <v>1085</v>
      </c>
      <c r="D159" s="96" t="s">
        <v>933</v>
      </c>
      <c r="E159" s="96" t="s">
        <v>934</v>
      </c>
      <c r="F159" s="83"/>
      <c r="G159" s="96" t="s">
        <v>997</v>
      </c>
      <c r="H159" s="96" t="s">
        <v>173</v>
      </c>
      <c r="I159" s="93">
        <v>238.99999999999997</v>
      </c>
      <c r="J159" s="95">
        <v>22424</v>
      </c>
      <c r="K159" s="83"/>
      <c r="L159" s="93">
        <v>194.38311999999996</v>
      </c>
      <c r="M159" s="94">
        <v>6.330182991075877E-7</v>
      </c>
      <c r="N159" s="94">
        <f t="shared" si="3"/>
        <v>1.8841809720095109E-3</v>
      </c>
      <c r="O159" s="94">
        <f>L159/'סכום נכסי הקרן'!$C$42</f>
        <v>2.2138081603636364E-4</v>
      </c>
    </row>
    <row r="160" spans="2:15" s="129" customFormat="1">
      <c r="B160" s="86" t="s">
        <v>1086</v>
      </c>
      <c r="C160" s="83" t="s">
        <v>1087</v>
      </c>
      <c r="D160" s="96" t="s">
        <v>134</v>
      </c>
      <c r="E160" s="96" t="s">
        <v>934</v>
      </c>
      <c r="F160" s="83"/>
      <c r="G160" s="96" t="s">
        <v>1025</v>
      </c>
      <c r="H160" s="96" t="s">
        <v>183</v>
      </c>
      <c r="I160" s="93">
        <v>4103.9999999999991</v>
      </c>
      <c r="J160" s="95">
        <f>141700/100</f>
        <v>1417</v>
      </c>
      <c r="K160" s="83"/>
      <c r="L160" s="93">
        <v>185.87079</v>
      </c>
      <c r="M160" s="94">
        <v>2.8064923523083394E-6</v>
      </c>
      <c r="N160" s="94">
        <f t="shared" si="3"/>
        <v>1.8016698454597073E-3</v>
      </c>
      <c r="O160" s="94">
        <f>L160/'סכום נכסי הקרן'!$C$42</f>
        <v>2.1168621620809249E-4</v>
      </c>
    </row>
    <row r="161" spans="2:15" s="129" customFormat="1">
      <c r="B161" s="86" t="s">
        <v>1088</v>
      </c>
      <c r="C161" s="83" t="s">
        <v>1089</v>
      </c>
      <c r="D161" s="96" t="s">
        <v>933</v>
      </c>
      <c r="E161" s="96" t="s">
        <v>934</v>
      </c>
      <c r="F161" s="83"/>
      <c r="G161" s="96" t="s">
        <v>1012</v>
      </c>
      <c r="H161" s="96" t="s">
        <v>173</v>
      </c>
      <c r="I161" s="93">
        <v>317.99999999999994</v>
      </c>
      <c r="J161" s="95">
        <v>11284</v>
      </c>
      <c r="K161" s="83"/>
      <c r="L161" s="93">
        <v>130.14807999999999</v>
      </c>
      <c r="M161" s="94">
        <v>9.4617960594854849E-8</v>
      </c>
      <c r="N161" s="94">
        <f t="shared" si="3"/>
        <v>1.2615423390650979E-3</v>
      </c>
      <c r="O161" s="94">
        <f>L161/'סכום נכסי הקרן'!$C$42</f>
        <v>1.4822422932591031E-4</v>
      </c>
    </row>
    <row r="162" spans="2:15" s="129" customFormat="1">
      <c r="B162" s="86" t="s">
        <v>1090</v>
      </c>
      <c r="C162" s="83" t="s">
        <v>1091</v>
      </c>
      <c r="D162" s="96" t="s">
        <v>133</v>
      </c>
      <c r="E162" s="96" t="s">
        <v>934</v>
      </c>
      <c r="F162" s="83"/>
      <c r="G162" s="96" t="s">
        <v>936</v>
      </c>
      <c r="H162" s="96" t="s">
        <v>176</v>
      </c>
      <c r="I162" s="93">
        <v>2287.9999999999995</v>
      </c>
      <c r="J162" s="95">
        <v>670.2</v>
      </c>
      <c r="K162" s="83"/>
      <c r="L162" s="93">
        <v>72.661009999999976</v>
      </c>
      <c r="M162" s="94">
        <v>3.3606535618088731E-6</v>
      </c>
      <c r="N162" s="94">
        <f t="shared" si="3"/>
        <v>7.0431266073408421E-4</v>
      </c>
      <c r="O162" s="94">
        <f>L162/'סכום נכסי הקרן'!$C$42</f>
        <v>8.2752832076295394E-5</v>
      </c>
    </row>
    <row r="163" spans="2:15" s="129" customFormat="1">
      <c r="B163" s="86" t="s">
        <v>1092</v>
      </c>
      <c r="C163" s="83" t="s">
        <v>1093</v>
      </c>
      <c r="D163" s="96" t="s">
        <v>933</v>
      </c>
      <c r="E163" s="96" t="s">
        <v>934</v>
      </c>
      <c r="F163" s="83"/>
      <c r="G163" s="96" t="s">
        <v>978</v>
      </c>
      <c r="H163" s="96" t="s">
        <v>173</v>
      </c>
      <c r="I163" s="93">
        <v>152.99999999999997</v>
      </c>
      <c r="J163" s="95">
        <v>34596</v>
      </c>
      <c r="K163" s="83"/>
      <c r="L163" s="93">
        <v>191.98392999999996</v>
      </c>
      <c r="M163" s="94">
        <v>5.3725481875961505E-7</v>
      </c>
      <c r="N163" s="94">
        <f t="shared" si="3"/>
        <v>1.8609253099631587E-3</v>
      </c>
      <c r="O163" s="94">
        <f>L163/'סכום נכסי הקרן'!$C$42</f>
        <v>2.1864840470339251E-4</v>
      </c>
    </row>
    <row r="164" spans="2:15" s="129" customFormat="1">
      <c r="B164" s="86" t="s">
        <v>1094</v>
      </c>
      <c r="C164" s="83" t="s">
        <v>1095</v>
      </c>
      <c r="D164" s="96" t="s">
        <v>933</v>
      </c>
      <c r="E164" s="96" t="s">
        <v>934</v>
      </c>
      <c r="F164" s="83"/>
      <c r="G164" s="96" t="s">
        <v>936</v>
      </c>
      <c r="H164" s="96" t="s">
        <v>173</v>
      </c>
      <c r="I164" s="93">
        <v>378.99999999999994</v>
      </c>
      <c r="J164" s="95">
        <v>22261</v>
      </c>
      <c r="K164" s="83"/>
      <c r="L164" s="93">
        <v>306.00704999999999</v>
      </c>
      <c r="M164" s="94">
        <v>3.6973634678640779E-7</v>
      </c>
      <c r="N164" s="94">
        <f t="shared" si="3"/>
        <v>2.9661663055452711E-3</v>
      </c>
      <c r="O164" s="94">
        <f>L164/'סכום נכסי הקרן'!$C$42</f>
        <v>3.4850809289345874E-4</v>
      </c>
    </row>
    <row r="165" spans="2:15" s="129" customFormat="1">
      <c r="B165" s="86" t="s">
        <v>1096</v>
      </c>
      <c r="C165" s="83" t="s">
        <v>1097</v>
      </c>
      <c r="D165" s="96" t="s">
        <v>933</v>
      </c>
      <c r="E165" s="96" t="s">
        <v>934</v>
      </c>
      <c r="F165" s="83"/>
      <c r="G165" s="96" t="s">
        <v>953</v>
      </c>
      <c r="H165" s="96" t="s">
        <v>173</v>
      </c>
      <c r="I165" s="93">
        <v>406.99999999999994</v>
      </c>
      <c r="J165" s="95">
        <v>7094</v>
      </c>
      <c r="K165" s="93">
        <v>0.70857000000000003</v>
      </c>
      <c r="L165" s="93">
        <v>105.42941999999998</v>
      </c>
      <c r="M165" s="94">
        <v>1.5303482855253034E-7</v>
      </c>
      <c r="N165" s="94">
        <f t="shared" si="3"/>
        <v>1.0219411389939567E-3</v>
      </c>
      <c r="O165" s="94">
        <f>L165/'סכום נכסי הקרן'!$C$42</f>
        <v>1.2007241695596056E-4</v>
      </c>
    </row>
    <row r="166" spans="2:15" s="129" customFormat="1">
      <c r="B166" s="86" t="s">
        <v>1098</v>
      </c>
      <c r="C166" s="83" t="s">
        <v>1099</v>
      </c>
      <c r="D166" s="96" t="s">
        <v>939</v>
      </c>
      <c r="E166" s="96" t="s">
        <v>934</v>
      </c>
      <c r="F166" s="83"/>
      <c r="G166" s="96" t="s">
        <v>1100</v>
      </c>
      <c r="H166" s="96" t="s">
        <v>173</v>
      </c>
      <c r="I166" s="93">
        <v>1626.9999999999998</v>
      </c>
      <c r="J166" s="95">
        <v>11437</v>
      </c>
      <c r="K166" s="83"/>
      <c r="L166" s="93">
        <v>674.91211999999985</v>
      </c>
      <c r="M166" s="94">
        <v>2.1217447718979066E-7</v>
      </c>
      <c r="N166" s="94">
        <f t="shared" si="3"/>
        <v>6.5420113345366591E-3</v>
      </c>
      <c r="O166" s="94">
        <f>L166/'סכום נכסי הקרן'!$C$42</f>
        <v>7.6865005499671048E-4</v>
      </c>
    </row>
    <row r="167" spans="2:15" s="129" customFormat="1">
      <c r="B167" s="86" t="s">
        <v>1101</v>
      </c>
      <c r="C167" s="83" t="s">
        <v>1102</v>
      </c>
      <c r="D167" s="96" t="s">
        <v>933</v>
      </c>
      <c r="E167" s="96" t="s">
        <v>934</v>
      </c>
      <c r="F167" s="83"/>
      <c r="G167" s="96" t="s">
        <v>997</v>
      </c>
      <c r="H167" s="96" t="s">
        <v>173</v>
      </c>
      <c r="I167" s="93">
        <v>169.99999999999997</v>
      </c>
      <c r="J167" s="95">
        <v>16720</v>
      </c>
      <c r="K167" s="83"/>
      <c r="L167" s="93">
        <v>103.09385</v>
      </c>
      <c r="M167" s="94">
        <v>8.8587806149035944E-7</v>
      </c>
      <c r="N167" s="94">
        <f t="shared" si="3"/>
        <v>9.9930215391749429E-4</v>
      </c>
      <c r="O167" s="94">
        <f>L167/'סכום נכסי הקרן'!$C$42</f>
        <v>1.1741246174734963E-4</v>
      </c>
    </row>
    <row r="168" spans="2:15" s="129" customFormat="1">
      <c r="B168" s="86" t="s">
        <v>1103</v>
      </c>
      <c r="C168" s="83" t="s">
        <v>1104</v>
      </c>
      <c r="D168" s="96" t="s">
        <v>933</v>
      </c>
      <c r="E168" s="96" t="s">
        <v>934</v>
      </c>
      <c r="F168" s="83"/>
      <c r="G168" s="96" t="s">
        <v>1033</v>
      </c>
      <c r="H168" s="96" t="s">
        <v>173</v>
      </c>
      <c r="I168" s="93">
        <v>797.99999999999989</v>
      </c>
      <c r="J168" s="95">
        <v>3248</v>
      </c>
      <c r="K168" s="83"/>
      <c r="L168" s="93">
        <v>94.008359999999982</v>
      </c>
      <c r="M168" s="94">
        <v>2.0702650983798012E-6</v>
      </c>
      <c r="N168" s="94">
        <f t="shared" si="3"/>
        <v>9.1123531262292748E-4</v>
      </c>
      <c r="O168" s="94">
        <f>L168/'סכום נכסי הקרן'!$C$42</f>
        <v>1.0706509624416073E-4</v>
      </c>
    </row>
    <row r="169" spans="2:15" s="129" customFormat="1">
      <c r="B169" s="86" t="s">
        <v>1105</v>
      </c>
      <c r="C169" s="83" t="s">
        <v>1106</v>
      </c>
      <c r="D169" s="96" t="s">
        <v>939</v>
      </c>
      <c r="E169" s="96" t="s">
        <v>934</v>
      </c>
      <c r="F169" s="83"/>
      <c r="G169" s="96" t="s">
        <v>1107</v>
      </c>
      <c r="H169" s="96" t="s">
        <v>173</v>
      </c>
      <c r="I169" s="93">
        <v>1385.9999999999998</v>
      </c>
      <c r="J169" s="95">
        <v>3660</v>
      </c>
      <c r="K169" s="83"/>
      <c r="L169" s="93">
        <v>183.98901000000001</v>
      </c>
      <c r="M169" s="94">
        <v>2.6883010688650131E-6</v>
      </c>
      <c r="N169" s="94">
        <f t="shared" si="3"/>
        <v>1.7834295061261889E-3</v>
      </c>
      <c r="O169" s="94">
        <f>L169/'סכום נכסי הקרן'!$C$42</f>
        <v>2.0954307748287341E-4</v>
      </c>
    </row>
    <row r="170" spans="2:15" s="129" customFormat="1">
      <c r="B170" s="86" t="s">
        <v>1108</v>
      </c>
      <c r="C170" s="83" t="s">
        <v>1109</v>
      </c>
      <c r="D170" s="96" t="s">
        <v>30</v>
      </c>
      <c r="E170" s="96" t="s">
        <v>934</v>
      </c>
      <c r="F170" s="83"/>
      <c r="G170" s="96" t="s">
        <v>997</v>
      </c>
      <c r="H170" s="96" t="s">
        <v>175</v>
      </c>
      <c r="I170" s="93">
        <v>3004.9999999999995</v>
      </c>
      <c r="J170" s="95">
        <v>584.4</v>
      </c>
      <c r="K170" s="83"/>
      <c r="L170" s="93">
        <v>74.031079999999989</v>
      </c>
      <c r="M170" s="94">
        <v>9.5388086273462269E-7</v>
      </c>
      <c r="N170" s="94">
        <f t="shared" si="3"/>
        <v>7.1759292819928943E-4</v>
      </c>
      <c r="O170" s="94">
        <f>L170/'סכום נכסי הקרן'!$C$42</f>
        <v>8.4313189861616179E-5</v>
      </c>
    </row>
    <row r="171" spans="2:15" s="129" customFormat="1">
      <c r="B171" s="86" t="s">
        <v>1110</v>
      </c>
      <c r="C171" s="83" t="s">
        <v>1111</v>
      </c>
      <c r="D171" s="96" t="s">
        <v>939</v>
      </c>
      <c r="E171" s="96" t="s">
        <v>934</v>
      </c>
      <c r="F171" s="83"/>
      <c r="G171" s="96" t="s">
        <v>1100</v>
      </c>
      <c r="H171" s="96" t="s">
        <v>173</v>
      </c>
      <c r="I171" s="93">
        <v>230.99999999999997</v>
      </c>
      <c r="J171" s="95">
        <v>37413</v>
      </c>
      <c r="K171" s="83"/>
      <c r="L171" s="93">
        <v>313.45995999999997</v>
      </c>
      <c r="M171" s="94">
        <v>5.3047656165668785E-7</v>
      </c>
      <c r="N171" s="94">
        <f t="shared" si="3"/>
        <v>3.0384083356562158E-3</v>
      </c>
      <c r="O171" s="94">
        <f>L171/'סכום נכסי הקרן'!$C$42</f>
        <v>3.5699613083443622E-4</v>
      </c>
    </row>
    <row r="172" spans="2:15" s="129" customFormat="1">
      <c r="B172" s="86" t="s">
        <v>1112</v>
      </c>
      <c r="C172" s="83" t="s">
        <v>1113</v>
      </c>
      <c r="D172" s="96" t="s">
        <v>933</v>
      </c>
      <c r="E172" s="96" t="s">
        <v>934</v>
      </c>
      <c r="F172" s="83"/>
      <c r="G172" s="96" t="s">
        <v>982</v>
      </c>
      <c r="H172" s="96" t="s">
        <v>173</v>
      </c>
      <c r="I172" s="93">
        <v>304.99999999999994</v>
      </c>
      <c r="J172" s="95">
        <v>8472</v>
      </c>
      <c r="K172" s="93">
        <v>0.22124999999999997</v>
      </c>
      <c r="L172" s="93">
        <v>93.941479999999984</v>
      </c>
      <c r="M172" s="94">
        <v>2.3819029368680464E-7</v>
      </c>
      <c r="N172" s="94">
        <f t="shared" si="3"/>
        <v>9.105870360472248E-4</v>
      </c>
      <c r="O172" s="94">
        <f>L172/'סכום נכסי הקרן'!$C$42</f>
        <v>1.0698892734134391E-4</v>
      </c>
    </row>
    <row r="173" spans="2:15" s="129" customFormat="1">
      <c r="B173" s="86" t="s">
        <v>1114</v>
      </c>
      <c r="C173" s="83" t="s">
        <v>1115</v>
      </c>
      <c r="D173" s="96" t="s">
        <v>30</v>
      </c>
      <c r="E173" s="96" t="s">
        <v>934</v>
      </c>
      <c r="F173" s="83"/>
      <c r="G173" s="96" t="s">
        <v>1000</v>
      </c>
      <c r="H173" s="96" t="s">
        <v>175</v>
      </c>
      <c r="I173" s="93">
        <v>5846.9999999999991</v>
      </c>
      <c r="J173" s="95">
        <v>477.7</v>
      </c>
      <c r="K173" s="83"/>
      <c r="L173" s="93">
        <v>117.74642999999998</v>
      </c>
      <c r="M173" s="94">
        <v>1.0375206175570994E-6</v>
      </c>
      <c r="N173" s="94">
        <f t="shared" si="3"/>
        <v>1.1413315257417919E-3</v>
      </c>
      <c r="O173" s="94">
        <f>L173/'סכום נכסי הקרן'!$C$42</f>
        <v>1.341001253543444E-4</v>
      </c>
    </row>
    <row r="174" spans="2:15" s="129" customFormat="1">
      <c r="B174" s="86" t="s">
        <v>1116</v>
      </c>
      <c r="C174" s="83" t="s">
        <v>1117</v>
      </c>
      <c r="D174" s="96" t="s">
        <v>933</v>
      </c>
      <c r="E174" s="96" t="s">
        <v>934</v>
      </c>
      <c r="F174" s="83"/>
      <c r="G174" s="96" t="s">
        <v>978</v>
      </c>
      <c r="H174" s="96" t="s">
        <v>173</v>
      </c>
      <c r="I174" s="93">
        <v>133.99999999999997</v>
      </c>
      <c r="J174" s="95">
        <v>31737</v>
      </c>
      <c r="K174" s="83"/>
      <c r="L174" s="93">
        <v>154.24752999999998</v>
      </c>
      <c r="M174" s="94">
        <v>7.6956908363946137E-7</v>
      </c>
      <c r="N174" s="94">
        <f t="shared" si="3"/>
        <v>1.4951414557265374E-3</v>
      </c>
      <c r="O174" s="94">
        <f>L174/'סכום נכסי הקרן'!$C$42</f>
        <v>1.7567083017801897E-4</v>
      </c>
    </row>
    <row r="175" spans="2:15" s="129" customFormat="1">
      <c r="B175" s="86" t="s">
        <v>1118</v>
      </c>
      <c r="C175" s="83" t="s">
        <v>1119</v>
      </c>
      <c r="D175" s="96" t="s">
        <v>933</v>
      </c>
      <c r="E175" s="96" t="s">
        <v>934</v>
      </c>
      <c r="F175" s="83"/>
      <c r="G175" s="96" t="s">
        <v>1033</v>
      </c>
      <c r="H175" s="96" t="s">
        <v>173</v>
      </c>
      <c r="I175" s="93">
        <v>434.99999999999994</v>
      </c>
      <c r="J175" s="95">
        <v>5770</v>
      </c>
      <c r="K175" s="93">
        <v>0.63109999999999988</v>
      </c>
      <c r="L175" s="93">
        <v>91.666979999999981</v>
      </c>
      <c r="M175" s="94">
        <v>7.0767221070253866E-7</v>
      </c>
      <c r="N175" s="94">
        <f t="shared" si="3"/>
        <v>8.885400104575767E-4</v>
      </c>
      <c r="O175" s="94">
        <f>L175/'סכום נכסי הקרן'!$C$42</f>
        <v>1.0439852408989538E-4</v>
      </c>
    </row>
    <row r="176" spans="2:15" s="129" customFormat="1">
      <c r="B176" s="86" t="s">
        <v>1120</v>
      </c>
      <c r="C176" s="83" t="s">
        <v>1121</v>
      </c>
      <c r="D176" s="96" t="s">
        <v>939</v>
      </c>
      <c r="E176" s="96" t="s">
        <v>934</v>
      </c>
      <c r="F176" s="83"/>
      <c r="G176" s="96" t="s">
        <v>936</v>
      </c>
      <c r="H176" s="96" t="s">
        <v>173</v>
      </c>
      <c r="I176" s="93">
        <v>522.99999999999989</v>
      </c>
      <c r="J176" s="95">
        <v>5156</v>
      </c>
      <c r="K176" s="83"/>
      <c r="L176" s="93">
        <v>97.805240000000012</v>
      </c>
      <c r="M176" s="94">
        <v>1.3804432581447081E-7</v>
      </c>
      <c r="N176" s="94">
        <f t="shared" si="3"/>
        <v>9.4803896640214213E-4</v>
      </c>
      <c r="O176" s="94">
        <f>L176/'סכום נכסי הקרן'!$C$42</f>
        <v>1.113893214793157E-4</v>
      </c>
    </row>
    <row r="177" spans="2:15" s="129" customFormat="1">
      <c r="B177" s="86" t="s">
        <v>1122</v>
      </c>
      <c r="C177" s="83" t="s">
        <v>1123</v>
      </c>
      <c r="D177" s="96" t="s">
        <v>939</v>
      </c>
      <c r="E177" s="96" t="s">
        <v>934</v>
      </c>
      <c r="F177" s="83"/>
      <c r="G177" s="96" t="s">
        <v>1000</v>
      </c>
      <c r="H177" s="96" t="s">
        <v>173</v>
      </c>
      <c r="I177" s="93">
        <v>442.99999999999994</v>
      </c>
      <c r="J177" s="95">
        <v>8784</v>
      </c>
      <c r="K177" s="83"/>
      <c r="L177" s="93">
        <v>141.13787999999997</v>
      </c>
      <c r="M177" s="94">
        <v>3.7425892466533483E-7</v>
      </c>
      <c r="N177" s="94">
        <f t="shared" si="3"/>
        <v>1.3680679059259965E-3</v>
      </c>
      <c r="O177" s="94">
        <f>L177/'סכום נכסי הקרן'!$C$42</f>
        <v>1.6074039272567683E-4</v>
      </c>
    </row>
    <row r="178" spans="2:15" s="129" customFormat="1">
      <c r="B178" s="86" t="s">
        <v>959</v>
      </c>
      <c r="C178" s="83" t="s">
        <v>960</v>
      </c>
      <c r="D178" s="96" t="s">
        <v>939</v>
      </c>
      <c r="E178" s="96" t="s">
        <v>934</v>
      </c>
      <c r="F178" s="83"/>
      <c r="G178" s="96" t="s">
        <v>451</v>
      </c>
      <c r="H178" s="96" t="s">
        <v>173</v>
      </c>
      <c r="I178" s="93">
        <v>296.99999999999994</v>
      </c>
      <c r="J178" s="95">
        <v>7080</v>
      </c>
      <c r="K178" s="83"/>
      <c r="L178" s="93">
        <v>76.267099999999985</v>
      </c>
      <c r="M178" s="94">
        <v>2.1705356220523052E-6</v>
      </c>
      <c r="N178" s="94">
        <f>L178/$L$11</f>
        <v>7.3926696212277363E-4</v>
      </c>
      <c r="O178" s="94">
        <f>L178/'סכום נכסי הקרן'!$C$42</f>
        <v>8.6859768660606685E-5</v>
      </c>
    </row>
    <row r="179" spans="2:15" s="129" customFormat="1">
      <c r="B179" s="86" t="s">
        <v>1124</v>
      </c>
      <c r="C179" s="83" t="s">
        <v>1125</v>
      </c>
      <c r="D179" s="96" t="s">
        <v>1040</v>
      </c>
      <c r="E179" s="96" t="s">
        <v>934</v>
      </c>
      <c r="F179" s="83"/>
      <c r="G179" s="96" t="s">
        <v>1025</v>
      </c>
      <c r="H179" s="96" t="s">
        <v>178</v>
      </c>
      <c r="I179" s="93">
        <v>31253.999999999996</v>
      </c>
      <c r="J179" s="95">
        <v>634</v>
      </c>
      <c r="K179" s="93">
        <v>1.0999299999999999</v>
      </c>
      <c r="L179" s="93">
        <v>92.91091999999999</v>
      </c>
      <c r="M179" s="94">
        <v>1.4813094521515339E-6</v>
      </c>
      <c r="N179" s="94">
        <f t="shared" si="3"/>
        <v>9.0059768335798874E-4</v>
      </c>
      <c r="O179" s="94">
        <f>L179/'סכום נכסי הקרן'!$C$42</f>
        <v>1.0581523379339369E-4</v>
      </c>
    </row>
    <row r="180" spans="2:15" s="129" customFormat="1">
      <c r="B180" s="86" t="s">
        <v>1126</v>
      </c>
      <c r="C180" s="83" t="s">
        <v>1127</v>
      </c>
      <c r="D180" s="96" t="s">
        <v>933</v>
      </c>
      <c r="E180" s="96" t="s">
        <v>934</v>
      </c>
      <c r="F180" s="83"/>
      <c r="G180" s="96" t="s">
        <v>953</v>
      </c>
      <c r="H180" s="96" t="s">
        <v>173</v>
      </c>
      <c r="I180" s="93">
        <v>1863.9999999999998</v>
      </c>
      <c r="J180" s="95">
        <v>4407</v>
      </c>
      <c r="K180" s="83"/>
      <c r="L180" s="93">
        <v>297.94528999999994</v>
      </c>
      <c r="M180" s="94">
        <v>3.179742717269401E-7</v>
      </c>
      <c r="N180" s="94">
        <f t="shared" si="3"/>
        <v>2.8880226128578223E-3</v>
      </c>
      <c r="O180" s="94">
        <f>L180/'סכום נכסי הקרן'!$C$42</f>
        <v>3.393266423256866E-4</v>
      </c>
    </row>
    <row r="181" spans="2:15" s="129" customFormat="1">
      <c r="B181" s="86" t="s">
        <v>1128</v>
      </c>
      <c r="C181" s="83" t="s">
        <v>1129</v>
      </c>
      <c r="D181" s="96" t="s">
        <v>933</v>
      </c>
      <c r="E181" s="96" t="s">
        <v>934</v>
      </c>
      <c r="F181" s="83"/>
      <c r="G181" s="96" t="s">
        <v>987</v>
      </c>
      <c r="H181" s="96" t="s">
        <v>173</v>
      </c>
      <c r="I181" s="93">
        <v>913.99999999999989</v>
      </c>
      <c r="J181" s="95">
        <v>6779</v>
      </c>
      <c r="K181" s="83"/>
      <c r="L181" s="93">
        <v>224.72914</v>
      </c>
      <c r="M181" s="94">
        <v>1.4519123492587544E-6</v>
      </c>
      <c r="N181" s="94">
        <f t="shared" si="3"/>
        <v>2.1783289075927043E-3</v>
      </c>
      <c r="O181" s="94">
        <f>L181/'סכום נכסי הקרן'!$C$42</f>
        <v>2.5594156735600406E-4</v>
      </c>
    </row>
    <row r="182" spans="2:15" s="129" customFormat="1">
      <c r="B182" s="86" t="s">
        <v>1130</v>
      </c>
      <c r="C182" s="83" t="s">
        <v>1131</v>
      </c>
      <c r="D182" s="96" t="s">
        <v>30</v>
      </c>
      <c r="E182" s="96" t="s">
        <v>934</v>
      </c>
      <c r="F182" s="83"/>
      <c r="G182" s="96" t="s">
        <v>1132</v>
      </c>
      <c r="H182" s="96" t="s">
        <v>175</v>
      </c>
      <c r="I182" s="93">
        <v>369.99999999999994</v>
      </c>
      <c r="J182" s="95">
        <v>5148</v>
      </c>
      <c r="K182" s="83"/>
      <c r="L182" s="93">
        <v>80.297060000000002</v>
      </c>
      <c r="M182" s="94">
        <v>1.5727962294854394E-6</v>
      </c>
      <c r="N182" s="94">
        <f t="shared" si="3"/>
        <v>7.7832989078632981E-4</v>
      </c>
      <c r="O182" s="94">
        <f>L182/'סכום נכסי הקרן'!$C$42</f>
        <v>9.1449446166523389E-5</v>
      </c>
    </row>
    <row r="183" spans="2:15" s="129" customFormat="1">
      <c r="B183" s="86" t="s">
        <v>1133</v>
      </c>
      <c r="C183" s="83" t="s">
        <v>1134</v>
      </c>
      <c r="D183" s="96" t="s">
        <v>933</v>
      </c>
      <c r="E183" s="96" t="s">
        <v>934</v>
      </c>
      <c r="F183" s="83"/>
      <c r="G183" s="96" t="s">
        <v>978</v>
      </c>
      <c r="H183" s="96" t="s">
        <v>173</v>
      </c>
      <c r="I183" s="93">
        <v>235.99999999999997</v>
      </c>
      <c r="J183" s="95">
        <v>20666</v>
      </c>
      <c r="K183" s="83"/>
      <c r="L183" s="93">
        <v>176.89517000000001</v>
      </c>
      <c r="M183" s="94">
        <v>8.2731543153614239E-7</v>
      </c>
      <c r="N183" s="94">
        <f t="shared" si="3"/>
        <v>1.7146679884260925E-3</v>
      </c>
      <c r="O183" s="94">
        <f>L183/'סכום נכסי הקרן'!$C$42</f>
        <v>2.0146398045000656E-4</v>
      </c>
    </row>
    <row r="184" spans="2:15" s="129" customFormat="1">
      <c r="B184" s="86" t="s">
        <v>1135</v>
      </c>
      <c r="C184" s="83" t="s">
        <v>1136</v>
      </c>
      <c r="D184" s="96" t="s">
        <v>133</v>
      </c>
      <c r="E184" s="96" t="s">
        <v>934</v>
      </c>
      <c r="F184" s="83"/>
      <c r="G184" s="96" t="s">
        <v>1025</v>
      </c>
      <c r="H184" s="96" t="s">
        <v>176</v>
      </c>
      <c r="I184" s="93">
        <v>2494.9999999999995</v>
      </c>
      <c r="J184" s="95">
        <v>2636.5</v>
      </c>
      <c r="K184" s="83"/>
      <c r="L184" s="93">
        <v>311.70174999999995</v>
      </c>
      <c r="M184" s="94">
        <v>5.4797350953647671E-7</v>
      </c>
      <c r="N184" s="94">
        <f t="shared" si="3"/>
        <v>3.0213657764731091E-3</v>
      </c>
      <c r="O184" s="94">
        <f>L184/'סכום נכסי הקרן'!$C$42</f>
        <v>3.5499372463495085E-4</v>
      </c>
    </row>
    <row r="185" spans="2:15" s="129" customFormat="1">
      <c r="B185" s="86" t="s">
        <v>963</v>
      </c>
      <c r="C185" s="83" t="s">
        <v>964</v>
      </c>
      <c r="D185" s="96" t="s">
        <v>939</v>
      </c>
      <c r="E185" s="96" t="s">
        <v>934</v>
      </c>
      <c r="F185" s="83"/>
      <c r="G185" s="96" t="s">
        <v>202</v>
      </c>
      <c r="H185" s="96" t="s">
        <v>173</v>
      </c>
      <c r="I185" s="93">
        <v>3153.9999999999995</v>
      </c>
      <c r="J185" s="95">
        <v>1321</v>
      </c>
      <c r="K185" s="83"/>
      <c r="L185" s="93">
        <v>151.11655999999996</v>
      </c>
      <c r="M185" s="94">
        <v>6.3338020092450607E-5</v>
      </c>
      <c r="N185" s="94">
        <f>L185/$L$11</f>
        <v>1.4647925545568645E-3</v>
      </c>
      <c r="O185" s="94">
        <f>L185/'סכום נכסי הקרן'!$C$42</f>
        <v>1.7210500258154157E-4</v>
      </c>
    </row>
    <row r="186" spans="2:15" s="129" customFormat="1">
      <c r="B186" s="86" t="s">
        <v>1137</v>
      </c>
      <c r="C186" s="83" t="s">
        <v>1138</v>
      </c>
      <c r="D186" s="96" t="s">
        <v>933</v>
      </c>
      <c r="E186" s="96" t="s">
        <v>934</v>
      </c>
      <c r="F186" s="83"/>
      <c r="G186" s="96" t="s">
        <v>997</v>
      </c>
      <c r="H186" s="96" t="s">
        <v>173</v>
      </c>
      <c r="I186" s="93">
        <v>156.99999999999997</v>
      </c>
      <c r="J186" s="95">
        <v>19539</v>
      </c>
      <c r="K186" s="83"/>
      <c r="L186" s="93">
        <v>111.26268999999999</v>
      </c>
      <c r="M186" s="94">
        <v>6.2425447316103369E-7</v>
      </c>
      <c r="N186" s="94">
        <f t="shared" si="3"/>
        <v>1.0784837870314711E-3</v>
      </c>
      <c r="O186" s="94">
        <f>L186/'סכום נכסי הקרן'!$C$42</f>
        <v>1.2671586455964364E-4</v>
      </c>
    </row>
    <row r="187" spans="2:15" s="129" customFormat="1">
      <c r="B187" s="86" t="s">
        <v>1139</v>
      </c>
      <c r="C187" s="83" t="s">
        <v>1140</v>
      </c>
      <c r="D187" s="96" t="s">
        <v>133</v>
      </c>
      <c r="E187" s="96" t="s">
        <v>934</v>
      </c>
      <c r="F187" s="83"/>
      <c r="G187" s="96" t="s">
        <v>987</v>
      </c>
      <c r="H187" s="96" t="s">
        <v>176</v>
      </c>
      <c r="I187" s="93">
        <v>4441.9999999999991</v>
      </c>
      <c r="J187" s="95">
        <v>637.79999999999995</v>
      </c>
      <c r="K187" s="83"/>
      <c r="L187" s="93">
        <v>134.24682999999996</v>
      </c>
      <c r="M187" s="94">
        <v>4.3828198269873079E-6</v>
      </c>
      <c r="N187" s="94">
        <f t="shared" si="3"/>
        <v>1.3012720581838358E-3</v>
      </c>
      <c r="O187" s="94">
        <f>L187/'סכום נכסי הקרן'!$C$42</f>
        <v>1.5289225101281932E-4</v>
      </c>
    </row>
    <row r="188" spans="2:15" s="129" customFormat="1">
      <c r="B188" s="86" t="s">
        <v>1141</v>
      </c>
      <c r="C188" s="83" t="s">
        <v>1142</v>
      </c>
      <c r="D188" s="96" t="s">
        <v>30</v>
      </c>
      <c r="E188" s="96" t="s">
        <v>934</v>
      </c>
      <c r="F188" s="83"/>
      <c r="G188" s="96" t="s">
        <v>978</v>
      </c>
      <c r="H188" s="96" t="s">
        <v>175</v>
      </c>
      <c r="I188" s="93">
        <v>272.99999999999994</v>
      </c>
      <c r="J188" s="95">
        <v>11010</v>
      </c>
      <c r="K188" s="83"/>
      <c r="L188" s="93">
        <v>126.70955999999998</v>
      </c>
      <c r="M188" s="94">
        <v>3.2117647058823524E-7</v>
      </c>
      <c r="N188" s="94">
        <f t="shared" si="3"/>
        <v>1.2282123155739936E-3</v>
      </c>
      <c r="O188" s="94">
        <f>L188/'סכום נכסי הקרן'!$C$42</f>
        <v>1.4430813638760702E-4</v>
      </c>
    </row>
    <row r="189" spans="2:15" s="129" customFormat="1">
      <c r="B189" s="86" t="s">
        <v>1143</v>
      </c>
      <c r="C189" s="83" t="s">
        <v>1144</v>
      </c>
      <c r="D189" s="96" t="s">
        <v>933</v>
      </c>
      <c r="E189" s="96" t="s">
        <v>934</v>
      </c>
      <c r="F189" s="83"/>
      <c r="G189" s="96" t="s">
        <v>987</v>
      </c>
      <c r="H189" s="96" t="s">
        <v>173</v>
      </c>
      <c r="I189" s="93">
        <v>311.99999999999994</v>
      </c>
      <c r="J189" s="95">
        <v>17675</v>
      </c>
      <c r="K189" s="83"/>
      <c r="L189" s="93">
        <v>200.01453999999995</v>
      </c>
      <c r="M189" s="94">
        <v>1.0090240285262992E-6</v>
      </c>
      <c r="N189" s="94">
        <f t="shared" si="3"/>
        <v>1.9387670616318701E-3</v>
      </c>
      <c r="O189" s="94">
        <f>L189/'סכום נכסי הקרן'!$C$42</f>
        <v>2.2779437887578867E-4</v>
      </c>
    </row>
    <row r="190" spans="2:15" s="129" customFormat="1">
      <c r="B190" s="86" t="s">
        <v>1145</v>
      </c>
      <c r="C190" s="83" t="s">
        <v>1146</v>
      </c>
      <c r="D190" s="96" t="s">
        <v>933</v>
      </c>
      <c r="E190" s="96" t="s">
        <v>934</v>
      </c>
      <c r="F190" s="83"/>
      <c r="G190" s="96" t="s">
        <v>987</v>
      </c>
      <c r="H190" s="96" t="s">
        <v>173</v>
      </c>
      <c r="I190" s="93">
        <v>200.99999999999997</v>
      </c>
      <c r="J190" s="95">
        <v>9753</v>
      </c>
      <c r="K190" s="93">
        <v>0.59232999999999991</v>
      </c>
      <c r="L190" s="93">
        <v>71.694339999999997</v>
      </c>
      <c r="M190" s="94">
        <v>2.3219090556047312E-6</v>
      </c>
      <c r="N190" s="94">
        <f t="shared" si="3"/>
        <v>6.949426021600043E-4</v>
      </c>
      <c r="O190" s="94">
        <f>L190/'סכום נכסי הקרן'!$C$42</f>
        <v>8.1651902152761561E-5</v>
      </c>
    </row>
    <row r="191" spans="2:15" s="129" customFormat="1">
      <c r="B191" s="86" t="s">
        <v>1147</v>
      </c>
      <c r="C191" s="83" t="s">
        <v>1148</v>
      </c>
      <c r="D191" s="96" t="s">
        <v>30</v>
      </c>
      <c r="E191" s="96" t="s">
        <v>934</v>
      </c>
      <c r="F191" s="83"/>
      <c r="G191" s="96" t="s">
        <v>1012</v>
      </c>
      <c r="H191" s="96" t="s">
        <v>175</v>
      </c>
      <c r="I191" s="93">
        <v>850.99999999999989</v>
      </c>
      <c r="J191" s="95">
        <v>3697</v>
      </c>
      <c r="K191" s="83"/>
      <c r="L191" s="93">
        <v>132.62898000000001</v>
      </c>
      <c r="M191" s="94">
        <v>1.0533250588770645E-6</v>
      </c>
      <c r="N191" s="94">
        <f t="shared" si="3"/>
        <v>1.2855900268142113E-3</v>
      </c>
      <c r="O191" s="94">
        <f>L191/'סכום נכסי הקרן'!$C$42</f>
        <v>1.5104969928700888E-4</v>
      </c>
    </row>
    <row r="192" spans="2:15" s="129" customFormat="1">
      <c r="B192" s="86" t="s">
        <v>1149</v>
      </c>
      <c r="C192" s="83" t="s">
        <v>1150</v>
      </c>
      <c r="D192" s="96" t="s">
        <v>933</v>
      </c>
      <c r="E192" s="96" t="s">
        <v>934</v>
      </c>
      <c r="F192" s="83"/>
      <c r="G192" s="96" t="s">
        <v>1061</v>
      </c>
      <c r="H192" s="96" t="s">
        <v>173</v>
      </c>
      <c r="I192" s="93">
        <v>580.99999999999989</v>
      </c>
      <c r="J192" s="95">
        <v>6245</v>
      </c>
      <c r="K192" s="83"/>
      <c r="L192" s="93">
        <v>131.60006999999999</v>
      </c>
      <c r="M192" s="94">
        <v>1.013927648740699E-6</v>
      </c>
      <c r="N192" s="94">
        <f t="shared" si="3"/>
        <v>1.2756166677904939E-3</v>
      </c>
      <c r="O192" s="94">
        <f>L192/'סכום נכסי הקרן'!$C$42</f>
        <v>1.4987788490606891E-4</v>
      </c>
    </row>
    <row r="193" spans="2:15" s="129" customFormat="1">
      <c r="B193" s="86" t="s">
        <v>1151</v>
      </c>
      <c r="C193" s="83" t="s">
        <v>1152</v>
      </c>
      <c r="D193" s="96" t="s">
        <v>30</v>
      </c>
      <c r="E193" s="96" t="s">
        <v>934</v>
      </c>
      <c r="F193" s="83"/>
      <c r="G193" s="96" t="s">
        <v>978</v>
      </c>
      <c r="H193" s="96" t="s">
        <v>175</v>
      </c>
      <c r="I193" s="93">
        <v>375.99999999999994</v>
      </c>
      <c r="J193" s="95">
        <v>12235</v>
      </c>
      <c r="K193" s="83"/>
      <c r="L193" s="93">
        <v>193.93277999999998</v>
      </c>
      <c r="M193" s="94">
        <v>1.7645519064272763E-6</v>
      </c>
      <c r="N193" s="94">
        <f t="shared" si="3"/>
        <v>1.8798157675671975E-3</v>
      </c>
      <c r="O193" s="94">
        <f>L193/'סכום נכסי הקרן'!$C$42</f>
        <v>2.2086792872035691E-4</v>
      </c>
    </row>
    <row r="194" spans="2:15" s="129" customFormat="1">
      <c r="B194" s="86" t="s">
        <v>1153</v>
      </c>
      <c r="C194" s="83" t="s">
        <v>1154</v>
      </c>
      <c r="D194" s="96" t="s">
        <v>30</v>
      </c>
      <c r="E194" s="96" t="s">
        <v>934</v>
      </c>
      <c r="F194" s="83"/>
      <c r="G194" s="96" t="s">
        <v>1025</v>
      </c>
      <c r="H194" s="96" t="s">
        <v>175</v>
      </c>
      <c r="I194" s="93">
        <v>951.99999999999989</v>
      </c>
      <c r="J194" s="95">
        <v>5584</v>
      </c>
      <c r="K194" s="93">
        <v>2.5684799999999997</v>
      </c>
      <c r="L194" s="93">
        <v>226.66842999999997</v>
      </c>
      <c r="M194" s="94">
        <v>3.5706438455546458E-7</v>
      </c>
      <c r="N194" s="94">
        <f t="shared" si="3"/>
        <v>2.1971266988680387E-3</v>
      </c>
      <c r="O194" s="94">
        <f>L194/'סכום נכסי הקרן'!$C$42</f>
        <v>2.5815020359319971E-4</v>
      </c>
    </row>
    <row r="195" spans="2:15" s="129" customFormat="1">
      <c r="B195" s="86" t="s">
        <v>1155</v>
      </c>
      <c r="C195" s="83" t="s">
        <v>1156</v>
      </c>
      <c r="D195" s="96" t="s">
        <v>939</v>
      </c>
      <c r="E195" s="96" t="s">
        <v>934</v>
      </c>
      <c r="F195" s="83"/>
      <c r="G195" s="96" t="s">
        <v>990</v>
      </c>
      <c r="H195" s="96" t="s">
        <v>173</v>
      </c>
      <c r="I195" s="93">
        <v>456.99999999999994</v>
      </c>
      <c r="J195" s="95">
        <v>5107</v>
      </c>
      <c r="K195" s="83"/>
      <c r="L195" s="93">
        <v>84.65052</v>
      </c>
      <c r="M195" s="94">
        <v>3.6634064700503852E-6</v>
      </c>
      <c r="N195" s="94">
        <f t="shared" si="3"/>
        <v>8.2052854720466759E-4</v>
      </c>
      <c r="O195" s="94">
        <f>L195/'סכום נכסי הקרן'!$C$42</f>
        <v>9.6407554295365385E-5</v>
      </c>
    </row>
    <row r="196" spans="2:15" s="129" customFormat="1">
      <c r="B196" s="86" t="s">
        <v>1157</v>
      </c>
      <c r="C196" s="83" t="s">
        <v>1158</v>
      </c>
      <c r="D196" s="96" t="s">
        <v>933</v>
      </c>
      <c r="E196" s="96" t="s">
        <v>934</v>
      </c>
      <c r="F196" s="83"/>
      <c r="G196" s="96" t="s">
        <v>1061</v>
      </c>
      <c r="H196" s="96" t="s">
        <v>173</v>
      </c>
      <c r="I196" s="93">
        <v>143.99999999999997</v>
      </c>
      <c r="J196" s="95">
        <v>8906</v>
      </c>
      <c r="K196" s="83"/>
      <c r="L196" s="93">
        <v>46.514969999999991</v>
      </c>
      <c r="M196" s="94">
        <v>5.2823881817833513E-7</v>
      </c>
      <c r="N196" s="94">
        <f t="shared" si="3"/>
        <v>4.5087567988204551E-4</v>
      </c>
      <c r="O196" s="94">
        <f>L196/'סכום נכסי הקרן'!$C$42</f>
        <v>5.2975392186867739E-5</v>
      </c>
    </row>
    <row r="197" spans="2:15" s="129" customFormat="1">
      <c r="B197" s="86" t="s">
        <v>1159</v>
      </c>
      <c r="C197" s="83" t="s">
        <v>1160</v>
      </c>
      <c r="D197" s="96" t="s">
        <v>933</v>
      </c>
      <c r="E197" s="96" t="s">
        <v>934</v>
      </c>
      <c r="F197" s="83"/>
      <c r="G197" s="96" t="s">
        <v>1012</v>
      </c>
      <c r="H197" s="96" t="s">
        <v>173</v>
      </c>
      <c r="I197" s="93">
        <v>876.99999999999989</v>
      </c>
      <c r="J197" s="95">
        <v>5281</v>
      </c>
      <c r="K197" s="93">
        <v>1.1769299999999998</v>
      </c>
      <c r="L197" s="93">
        <v>169.15914999999995</v>
      </c>
      <c r="M197" s="94">
        <v>5.3835220956805869E-7</v>
      </c>
      <c r="N197" s="94">
        <f t="shared" si="3"/>
        <v>1.6396817361060087E-3</v>
      </c>
      <c r="O197" s="94">
        <f>L197/'סכום נכסי הקרן'!$C$42</f>
        <v>1.926535116167373E-4</v>
      </c>
    </row>
    <row r="198" spans="2:15" s="129" customFormat="1">
      <c r="B198" s="86" t="s">
        <v>1161</v>
      </c>
      <c r="C198" s="83" t="s">
        <v>1162</v>
      </c>
      <c r="D198" s="96" t="s">
        <v>939</v>
      </c>
      <c r="E198" s="96" t="s">
        <v>934</v>
      </c>
      <c r="F198" s="83"/>
      <c r="G198" s="96" t="s">
        <v>936</v>
      </c>
      <c r="H198" s="96" t="s">
        <v>173</v>
      </c>
      <c r="I198" s="93">
        <v>101.99999999999999</v>
      </c>
      <c r="J198" s="95">
        <v>7325</v>
      </c>
      <c r="K198" s="83"/>
      <c r="L198" s="93">
        <v>27.099129999999995</v>
      </c>
      <c r="M198" s="94">
        <v>3.4907235561520354E-6</v>
      </c>
      <c r="N198" s="94">
        <f t="shared" si="3"/>
        <v>2.626754067123323E-4</v>
      </c>
      <c r="O198" s="94">
        <f>L198/'סכום נכסי הקרן'!$C$42</f>
        <v>3.0862903699022336E-5</v>
      </c>
    </row>
    <row r="199" spans="2:15" s="129" customFormat="1">
      <c r="B199" s="86" t="s">
        <v>1163</v>
      </c>
      <c r="C199" s="83" t="s">
        <v>1164</v>
      </c>
      <c r="D199" s="96" t="s">
        <v>30</v>
      </c>
      <c r="E199" s="96" t="s">
        <v>934</v>
      </c>
      <c r="F199" s="83"/>
      <c r="G199" s="96" t="s">
        <v>978</v>
      </c>
      <c r="H199" s="96" t="s">
        <v>175</v>
      </c>
      <c r="I199" s="93">
        <v>1310.9999999999998</v>
      </c>
      <c r="J199" s="95">
        <v>8202</v>
      </c>
      <c r="K199" s="83"/>
      <c r="L199" s="93">
        <v>453.29595999999992</v>
      </c>
      <c r="M199" s="94">
        <v>2.1963139305186518E-6</v>
      </c>
      <c r="N199" s="94">
        <f t="shared" si="3"/>
        <v>4.3938569486938186E-3</v>
      </c>
      <c r="O199" s="94">
        <f>L199/'סכום נכסי הקרן'!$C$42</f>
        <v>5.162538266223263E-4</v>
      </c>
    </row>
    <row r="200" spans="2:15" s="129" customFormat="1">
      <c r="B200" s="86" t="s">
        <v>1165</v>
      </c>
      <c r="C200" s="83" t="s">
        <v>1166</v>
      </c>
      <c r="D200" s="96" t="s">
        <v>933</v>
      </c>
      <c r="E200" s="96" t="s">
        <v>934</v>
      </c>
      <c r="F200" s="83"/>
      <c r="G200" s="96" t="s">
        <v>936</v>
      </c>
      <c r="H200" s="96" t="s">
        <v>173</v>
      </c>
      <c r="I200" s="93">
        <v>555.99999999999989</v>
      </c>
      <c r="J200" s="95">
        <v>15009</v>
      </c>
      <c r="K200" s="83"/>
      <c r="L200" s="93">
        <v>302.67328999999989</v>
      </c>
      <c r="M200" s="94">
        <v>3.1294705397781304E-7</v>
      </c>
      <c r="N200" s="94">
        <f t="shared" si="3"/>
        <v>2.933851734417662E-3</v>
      </c>
      <c r="O200" s="94">
        <f>L200/'סכום נכסי הקרן'!$C$42</f>
        <v>3.4471130997697192E-4</v>
      </c>
    </row>
    <row r="201" spans="2:15" s="129" customFormat="1">
      <c r="B201" s="86" t="s">
        <v>1167</v>
      </c>
      <c r="C201" s="83" t="s">
        <v>1168</v>
      </c>
      <c r="D201" s="96" t="s">
        <v>30</v>
      </c>
      <c r="E201" s="96" t="s">
        <v>934</v>
      </c>
      <c r="F201" s="83"/>
      <c r="G201" s="96" t="s">
        <v>1003</v>
      </c>
      <c r="H201" s="96" t="s">
        <v>175</v>
      </c>
      <c r="I201" s="93">
        <v>65.999999999999986</v>
      </c>
      <c r="J201" s="95">
        <v>15100</v>
      </c>
      <c r="K201" s="83"/>
      <c r="L201" s="93">
        <v>42.012669999999993</v>
      </c>
      <c r="M201" s="94">
        <v>3.2006914269407377E-7</v>
      </c>
      <c r="N201" s="94">
        <f t="shared" si="3"/>
        <v>4.0723429790258961E-4</v>
      </c>
      <c r="O201" s="94">
        <f>L201/'סכום נכסי הקרן'!$C$42</f>
        <v>4.7847771804807196E-5</v>
      </c>
    </row>
    <row r="202" spans="2:15" s="129" customFormat="1">
      <c r="B202" s="86" t="s">
        <v>1169</v>
      </c>
      <c r="C202" s="83" t="s">
        <v>1170</v>
      </c>
      <c r="D202" s="96" t="s">
        <v>30</v>
      </c>
      <c r="E202" s="96" t="s">
        <v>934</v>
      </c>
      <c r="F202" s="83"/>
      <c r="G202" s="96" t="s">
        <v>987</v>
      </c>
      <c r="H202" s="96" t="s">
        <v>175</v>
      </c>
      <c r="I202" s="93">
        <v>1082.9999999999998</v>
      </c>
      <c r="J202" s="95">
        <v>4210</v>
      </c>
      <c r="K202" s="83"/>
      <c r="L202" s="93">
        <v>192.20732999999996</v>
      </c>
      <c r="M202" s="94">
        <v>2.0904190835504679E-6</v>
      </c>
      <c r="N202" s="94">
        <f t="shared" si="3"/>
        <v>1.8630907553431224E-3</v>
      </c>
      <c r="O202" s="94">
        <f>L202/'סכום נכסי הקרן'!$C$42</f>
        <v>2.1890283252769396E-4</v>
      </c>
    </row>
    <row r="203" spans="2:15" s="129" customFormat="1">
      <c r="B203" s="86" t="s">
        <v>1171</v>
      </c>
      <c r="C203" s="83" t="s">
        <v>1172</v>
      </c>
      <c r="D203" s="96" t="s">
        <v>933</v>
      </c>
      <c r="E203" s="96" t="s">
        <v>934</v>
      </c>
      <c r="F203" s="83"/>
      <c r="G203" s="96" t="s">
        <v>1030</v>
      </c>
      <c r="H203" s="96" t="s">
        <v>173</v>
      </c>
      <c r="I203" s="93">
        <v>956.99999999999989</v>
      </c>
      <c r="J203" s="95">
        <v>9391</v>
      </c>
      <c r="K203" s="83"/>
      <c r="L203" s="93">
        <v>325.96526999999998</v>
      </c>
      <c r="M203" s="94">
        <v>3.267622842446341E-7</v>
      </c>
      <c r="N203" s="94">
        <f t="shared" si="3"/>
        <v>3.1596239388993383E-3</v>
      </c>
      <c r="O203" s="94">
        <f>L203/'סכום נכסי הקרן'!$C$42</f>
        <v>3.7123829204981177E-4</v>
      </c>
    </row>
    <row r="204" spans="2:15" s="129" customFormat="1">
      <c r="B204" s="86" t="s">
        <v>1173</v>
      </c>
      <c r="C204" s="83" t="s">
        <v>1174</v>
      </c>
      <c r="D204" s="96" t="s">
        <v>933</v>
      </c>
      <c r="E204" s="96" t="s">
        <v>934</v>
      </c>
      <c r="F204" s="83"/>
      <c r="G204" s="96" t="s">
        <v>1012</v>
      </c>
      <c r="H204" s="96" t="s">
        <v>173</v>
      </c>
      <c r="I204" s="93">
        <v>1571.9999999999998</v>
      </c>
      <c r="J204" s="95">
        <v>5256</v>
      </c>
      <c r="K204" s="83"/>
      <c r="L204" s="93">
        <v>299.67840999999993</v>
      </c>
      <c r="M204" s="94">
        <v>3.2640266436664519E-7</v>
      </c>
      <c r="N204" s="94">
        <f t="shared" si="3"/>
        <v>2.9048219713937338E-3</v>
      </c>
      <c r="O204" s="94">
        <f>L204/'סכום נכסי הקרן'!$C$42</f>
        <v>3.4130047379772458E-4</v>
      </c>
    </row>
    <row r="205" spans="2:15" s="129" customFormat="1">
      <c r="B205" s="86" t="s">
        <v>1175</v>
      </c>
      <c r="C205" s="83" t="s">
        <v>1176</v>
      </c>
      <c r="D205" s="96" t="s">
        <v>145</v>
      </c>
      <c r="E205" s="96" t="s">
        <v>934</v>
      </c>
      <c r="F205" s="83"/>
      <c r="G205" s="96" t="s">
        <v>1025</v>
      </c>
      <c r="H205" s="96" t="s">
        <v>177</v>
      </c>
      <c r="I205" s="93">
        <v>1647.9999999999998</v>
      </c>
      <c r="J205" s="95">
        <v>3858</v>
      </c>
      <c r="K205" s="83"/>
      <c r="L205" s="93">
        <v>166.36300999999997</v>
      </c>
      <c r="M205" s="94">
        <v>1.7603987321928789E-6</v>
      </c>
      <c r="N205" s="94">
        <f t="shared" si="3"/>
        <v>1.6125783858610152E-3</v>
      </c>
      <c r="O205" s="94">
        <f>L205/'סכום נכסי הקרן'!$C$42</f>
        <v>1.8946901825665584E-4</v>
      </c>
    </row>
    <row r="206" spans="2:15" s="129" customFormat="1">
      <c r="B206" s="86" t="s">
        <v>1177</v>
      </c>
      <c r="C206" s="83" t="s">
        <v>1178</v>
      </c>
      <c r="D206" s="96" t="s">
        <v>133</v>
      </c>
      <c r="E206" s="96" t="s">
        <v>934</v>
      </c>
      <c r="F206" s="83"/>
      <c r="G206" s="96" t="s">
        <v>1132</v>
      </c>
      <c r="H206" s="96" t="s">
        <v>176</v>
      </c>
      <c r="I206" s="93">
        <v>1255.9999999999998</v>
      </c>
      <c r="J206" s="95">
        <v>1124.5</v>
      </c>
      <c r="K206" s="83"/>
      <c r="L206" s="93">
        <v>66.925240000000002</v>
      </c>
      <c r="M206" s="94">
        <v>9.9542789190728398E-7</v>
      </c>
      <c r="N206" s="94">
        <f t="shared" si="3"/>
        <v>6.4871509293178251E-4</v>
      </c>
      <c r="O206" s="94">
        <f>L206/'סכום נכסי הקרן'!$C$42</f>
        <v>7.6220426159583654E-5</v>
      </c>
    </row>
    <row r="207" spans="2:15" s="129" customFormat="1">
      <c r="B207" s="86" t="s">
        <v>1179</v>
      </c>
      <c r="C207" s="83" t="s">
        <v>1180</v>
      </c>
      <c r="D207" s="96" t="s">
        <v>30</v>
      </c>
      <c r="E207" s="96" t="s">
        <v>934</v>
      </c>
      <c r="F207" s="83"/>
      <c r="G207" s="96" t="s">
        <v>990</v>
      </c>
      <c r="H207" s="96" t="s">
        <v>175</v>
      </c>
      <c r="I207" s="93">
        <v>959.99999999999989</v>
      </c>
      <c r="J207" s="95">
        <v>3382</v>
      </c>
      <c r="K207" s="83"/>
      <c r="L207" s="93">
        <v>136.86873</v>
      </c>
      <c r="M207" s="94">
        <v>3.8325041890169025E-6</v>
      </c>
      <c r="N207" s="94">
        <f t="shared" si="3"/>
        <v>1.3266864773500259E-3</v>
      </c>
      <c r="O207" s="94">
        <f>L207/'סכום נכסי הקרן'!$C$42</f>
        <v>1.5587830433661488E-4</v>
      </c>
    </row>
    <row r="208" spans="2:15" s="129" customFormat="1">
      <c r="B208" s="142"/>
      <c r="C208" s="142"/>
      <c r="D208" s="142"/>
    </row>
    <row r="209" spans="2:4" s="129" customFormat="1">
      <c r="B209" s="142"/>
      <c r="C209" s="142"/>
      <c r="D209" s="142"/>
    </row>
    <row r="210" spans="2:4" s="129" customFormat="1">
      <c r="B210" s="142"/>
      <c r="C210" s="142"/>
      <c r="D210" s="142"/>
    </row>
    <row r="211" spans="2:4" s="129" customFormat="1">
      <c r="B211" s="143" t="s">
        <v>265</v>
      </c>
      <c r="C211" s="142"/>
      <c r="D211" s="142"/>
    </row>
    <row r="212" spans="2:4" s="129" customFormat="1">
      <c r="B212" s="143" t="s">
        <v>122</v>
      </c>
      <c r="C212" s="142"/>
      <c r="D212" s="142"/>
    </row>
    <row r="213" spans="2:4" s="129" customFormat="1">
      <c r="B213" s="143" t="s">
        <v>248</v>
      </c>
      <c r="C213" s="142"/>
      <c r="D213" s="142"/>
    </row>
    <row r="214" spans="2:4" s="129" customFormat="1">
      <c r="B214" s="143" t="s">
        <v>256</v>
      </c>
      <c r="C214" s="142"/>
      <c r="D214" s="142"/>
    </row>
    <row r="215" spans="2:4" s="129" customFormat="1">
      <c r="B215" s="143" t="s">
        <v>262</v>
      </c>
      <c r="C215" s="142"/>
      <c r="D215" s="142"/>
    </row>
    <row r="216" spans="2:4" s="129" customFormat="1">
      <c r="B216" s="142"/>
      <c r="C216" s="142"/>
      <c r="D216" s="142"/>
    </row>
    <row r="217" spans="2:4" s="129" customFormat="1">
      <c r="B217" s="142"/>
      <c r="C217" s="142"/>
      <c r="D217" s="142"/>
    </row>
    <row r="218" spans="2:4" s="129" customFormat="1">
      <c r="B218" s="142"/>
      <c r="C218" s="142"/>
      <c r="D218" s="142"/>
    </row>
    <row r="219" spans="2:4" s="129" customFormat="1">
      <c r="B219" s="142"/>
      <c r="C219" s="142"/>
      <c r="D219" s="142"/>
    </row>
    <row r="220" spans="2:4" s="129" customFormat="1">
      <c r="B220" s="142"/>
      <c r="C220" s="142"/>
      <c r="D220" s="142"/>
    </row>
    <row r="221" spans="2:4" s="129" customFormat="1">
      <c r="B221" s="142"/>
      <c r="C221" s="142"/>
      <c r="D221" s="142"/>
    </row>
    <row r="222" spans="2:4" s="129" customFormat="1">
      <c r="B222" s="142"/>
      <c r="C222" s="142"/>
      <c r="D222" s="142"/>
    </row>
    <row r="223" spans="2:4" s="129" customFormat="1">
      <c r="B223" s="142"/>
      <c r="C223" s="142"/>
      <c r="D223" s="142"/>
    </row>
    <row r="224" spans="2:4" s="129" customFormat="1">
      <c r="B224" s="142"/>
      <c r="C224" s="142"/>
      <c r="D224" s="142"/>
    </row>
    <row r="225" spans="2:4" s="129" customFormat="1">
      <c r="B225" s="142"/>
      <c r="C225" s="142"/>
      <c r="D225" s="142"/>
    </row>
    <row r="226" spans="2:4" s="129" customFormat="1">
      <c r="B226" s="142"/>
      <c r="C226" s="142"/>
      <c r="D226" s="142"/>
    </row>
    <row r="227" spans="2:4" s="129" customFormat="1">
      <c r="B227" s="142"/>
      <c r="C227" s="142"/>
      <c r="D227" s="142"/>
    </row>
    <row r="228" spans="2:4" s="129" customFormat="1">
      <c r="B228" s="142"/>
      <c r="C228" s="142"/>
      <c r="D228" s="142"/>
    </row>
    <row r="229" spans="2:4" s="129" customFormat="1">
      <c r="B229" s="142"/>
      <c r="C229" s="142"/>
      <c r="D229" s="142"/>
    </row>
    <row r="230" spans="2:4" s="129" customFormat="1">
      <c r="B230" s="142"/>
      <c r="C230" s="142"/>
      <c r="D230" s="142"/>
    </row>
    <row r="231" spans="2:4" s="129" customFormat="1">
      <c r="B231" s="142"/>
      <c r="C231" s="142"/>
      <c r="D231" s="142"/>
    </row>
    <row r="232" spans="2:4" s="129" customFormat="1">
      <c r="B232" s="142"/>
      <c r="C232" s="142"/>
      <c r="D232" s="142"/>
    </row>
    <row r="233" spans="2:4" s="129" customFormat="1">
      <c r="B233" s="142"/>
      <c r="C233" s="142"/>
      <c r="D233" s="142"/>
    </row>
    <row r="234" spans="2:4" s="129" customFormat="1">
      <c r="B234" s="142"/>
      <c r="C234" s="142"/>
      <c r="D234" s="142"/>
    </row>
    <row r="235" spans="2:4" s="129" customFormat="1">
      <c r="B235" s="142"/>
      <c r="C235" s="142"/>
      <c r="D235" s="142"/>
    </row>
    <row r="236" spans="2:4" s="129" customFormat="1">
      <c r="B236" s="142"/>
      <c r="C236" s="142"/>
      <c r="D236" s="142"/>
    </row>
    <row r="237" spans="2:4" s="129" customFormat="1">
      <c r="B237" s="142"/>
      <c r="C237" s="142"/>
      <c r="D237" s="142"/>
    </row>
    <row r="238" spans="2:4" s="129" customFormat="1">
      <c r="B238" s="142"/>
      <c r="C238" s="142"/>
      <c r="D238" s="142"/>
    </row>
    <row r="239" spans="2:4" s="129" customFormat="1">
      <c r="B239" s="142"/>
      <c r="C239" s="142"/>
      <c r="D239" s="142"/>
    </row>
    <row r="240" spans="2:4" s="129" customFormat="1">
      <c r="B240" s="142"/>
      <c r="C240" s="142"/>
      <c r="D240" s="142"/>
    </row>
    <row r="241" spans="2:4" s="129" customFormat="1">
      <c r="B241" s="142"/>
      <c r="C241" s="142"/>
      <c r="D241" s="142"/>
    </row>
    <row r="242" spans="2:4" s="129" customFormat="1">
      <c r="B242" s="142"/>
      <c r="C242" s="142"/>
      <c r="D242" s="142"/>
    </row>
    <row r="243" spans="2:4" s="129" customFormat="1">
      <c r="B243" s="142"/>
      <c r="C243" s="142"/>
      <c r="D243" s="142"/>
    </row>
    <row r="244" spans="2:4" s="129" customFormat="1">
      <c r="B244" s="142"/>
      <c r="C244" s="142"/>
      <c r="D244" s="142"/>
    </row>
    <row r="245" spans="2:4" s="129" customFormat="1">
      <c r="B245" s="142"/>
      <c r="C245" s="142"/>
      <c r="D245" s="142"/>
    </row>
    <row r="246" spans="2:4" s="129" customFormat="1">
      <c r="B246" s="142"/>
      <c r="C246" s="142"/>
      <c r="D246" s="142"/>
    </row>
    <row r="247" spans="2:4" s="129" customFormat="1">
      <c r="B247" s="142"/>
      <c r="C247" s="142"/>
      <c r="D247" s="142"/>
    </row>
    <row r="248" spans="2:4" s="129" customFormat="1">
      <c r="B248" s="142"/>
      <c r="C248" s="142"/>
      <c r="D248" s="142"/>
    </row>
    <row r="249" spans="2:4" s="129" customFormat="1">
      <c r="B249" s="142"/>
      <c r="C249" s="142"/>
      <c r="D249" s="142"/>
    </row>
    <row r="250" spans="2:4" s="129" customFormat="1">
      <c r="B250" s="142"/>
      <c r="C250" s="142"/>
      <c r="D250" s="142"/>
    </row>
    <row r="251" spans="2:4" s="129" customFormat="1">
      <c r="B251" s="142"/>
      <c r="C251" s="142"/>
      <c r="D251" s="142"/>
    </row>
    <row r="252" spans="2:4" s="129" customFormat="1">
      <c r="B252" s="142"/>
      <c r="C252" s="142"/>
      <c r="D252" s="142"/>
    </row>
    <row r="253" spans="2:4" s="129" customFormat="1">
      <c r="B253" s="142"/>
      <c r="C253" s="142"/>
      <c r="D253" s="142"/>
    </row>
    <row r="254" spans="2:4" s="129" customFormat="1">
      <c r="B254" s="142"/>
      <c r="C254" s="142"/>
      <c r="D254" s="142"/>
    </row>
    <row r="255" spans="2:4" s="129" customFormat="1">
      <c r="B255" s="142"/>
      <c r="C255" s="142"/>
      <c r="D255" s="142"/>
    </row>
    <row r="256" spans="2:4" s="129" customFormat="1">
      <c r="B256" s="142"/>
      <c r="C256" s="142"/>
      <c r="D256" s="142"/>
    </row>
    <row r="257" spans="2:4" s="129" customFormat="1">
      <c r="B257" s="142"/>
      <c r="C257" s="142"/>
      <c r="D257" s="142"/>
    </row>
    <row r="258" spans="2:4" s="129" customFormat="1">
      <c r="B258" s="142"/>
      <c r="C258" s="142"/>
      <c r="D258" s="142"/>
    </row>
    <row r="259" spans="2:4" s="129" customFormat="1">
      <c r="B259" s="142"/>
      <c r="C259" s="142"/>
      <c r="D259" s="142"/>
    </row>
    <row r="260" spans="2:4" s="129" customFormat="1">
      <c r="B260" s="142"/>
      <c r="C260" s="142"/>
      <c r="D260" s="142"/>
    </row>
    <row r="261" spans="2:4" s="129" customFormat="1">
      <c r="B261" s="142"/>
      <c r="C261" s="142"/>
      <c r="D261" s="142"/>
    </row>
    <row r="262" spans="2:4" s="129" customFormat="1">
      <c r="B262" s="142"/>
      <c r="C262" s="142"/>
      <c r="D262" s="142"/>
    </row>
    <row r="263" spans="2:4" s="129" customFormat="1">
      <c r="B263" s="142"/>
      <c r="C263" s="142"/>
      <c r="D263" s="142"/>
    </row>
    <row r="264" spans="2:4" s="129" customFormat="1">
      <c r="B264" s="142"/>
      <c r="C264" s="142"/>
      <c r="D264" s="142"/>
    </row>
    <row r="265" spans="2:4" s="129" customFormat="1">
      <c r="B265" s="142"/>
      <c r="C265" s="142"/>
      <c r="D265" s="142"/>
    </row>
    <row r="266" spans="2:4" s="129" customFormat="1">
      <c r="B266" s="142"/>
      <c r="C266" s="142"/>
      <c r="D266" s="142"/>
    </row>
    <row r="267" spans="2:4" s="129" customFormat="1">
      <c r="B267" s="142"/>
      <c r="C267" s="142"/>
      <c r="D267" s="142"/>
    </row>
    <row r="268" spans="2:4" s="129" customFormat="1">
      <c r="B268" s="142"/>
      <c r="C268" s="142"/>
      <c r="D268" s="142"/>
    </row>
    <row r="269" spans="2:4" s="129" customFormat="1">
      <c r="B269" s="142"/>
      <c r="C269" s="142"/>
      <c r="D269" s="142"/>
    </row>
    <row r="270" spans="2:4" s="129" customFormat="1">
      <c r="B270" s="142"/>
      <c r="C270" s="142"/>
      <c r="D270" s="142"/>
    </row>
    <row r="271" spans="2:4" s="129" customFormat="1">
      <c r="B271" s="142"/>
      <c r="C271" s="142"/>
      <c r="D271" s="142"/>
    </row>
    <row r="272" spans="2:4" s="129" customFormat="1">
      <c r="B272" s="142"/>
      <c r="C272" s="142"/>
      <c r="D272" s="142"/>
    </row>
    <row r="273" spans="2:4" s="129" customFormat="1">
      <c r="B273" s="145"/>
      <c r="C273" s="142"/>
      <c r="D273" s="142"/>
    </row>
    <row r="274" spans="2:4" s="129" customFormat="1">
      <c r="B274" s="145"/>
      <c r="C274" s="142"/>
      <c r="D274" s="142"/>
    </row>
    <row r="275" spans="2:4" s="129" customFormat="1">
      <c r="B275" s="139"/>
      <c r="C275" s="142"/>
      <c r="D275" s="142"/>
    </row>
    <row r="276" spans="2:4" s="129" customFormat="1">
      <c r="B276" s="142"/>
      <c r="C276" s="142"/>
      <c r="D276" s="142"/>
    </row>
    <row r="277" spans="2:4" s="129" customFormat="1">
      <c r="B277" s="142"/>
      <c r="C277" s="142"/>
      <c r="D277" s="142"/>
    </row>
    <row r="278" spans="2:4" s="129" customFormat="1">
      <c r="B278" s="142"/>
      <c r="C278" s="142"/>
      <c r="D278" s="142"/>
    </row>
    <row r="279" spans="2:4" s="129" customFormat="1">
      <c r="B279" s="142"/>
      <c r="C279" s="142"/>
      <c r="D279" s="142"/>
    </row>
    <row r="280" spans="2:4" s="129" customFormat="1">
      <c r="B280" s="142"/>
      <c r="C280" s="142"/>
      <c r="D280" s="142"/>
    </row>
    <row r="281" spans="2:4" s="129" customFormat="1">
      <c r="B281" s="142"/>
      <c r="C281" s="142"/>
      <c r="D281" s="142"/>
    </row>
    <row r="282" spans="2:4" s="129" customFormat="1">
      <c r="B282" s="142"/>
      <c r="C282" s="142"/>
      <c r="D282" s="142"/>
    </row>
    <row r="283" spans="2:4" s="129" customFormat="1">
      <c r="B283" s="142"/>
      <c r="C283" s="142"/>
      <c r="D283" s="142"/>
    </row>
    <row r="284" spans="2:4" s="129" customFormat="1">
      <c r="B284" s="142"/>
      <c r="C284" s="142"/>
      <c r="D284" s="142"/>
    </row>
    <row r="285" spans="2:4" s="129" customFormat="1">
      <c r="B285" s="142"/>
      <c r="C285" s="142"/>
      <c r="D285" s="142"/>
    </row>
    <row r="286" spans="2:4" s="129" customFormat="1">
      <c r="B286" s="142"/>
      <c r="C286" s="142"/>
      <c r="D286" s="142"/>
    </row>
    <row r="287" spans="2:4" s="129" customFormat="1">
      <c r="B287" s="142"/>
      <c r="C287" s="142"/>
      <c r="D287" s="142"/>
    </row>
    <row r="288" spans="2:4" s="129" customFormat="1">
      <c r="B288" s="142"/>
      <c r="C288" s="142"/>
      <c r="D288" s="142"/>
    </row>
    <row r="289" spans="2:4" s="129" customFormat="1">
      <c r="B289" s="142"/>
      <c r="C289" s="142"/>
      <c r="D289" s="142"/>
    </row>
    <row r="290" spans="2:4" s="129" customFormat="1">
      <c r="B290" s="142"/>
      <c r="C290" s="142"/>
      <c r="D290" s="142"/>
    </row>
    <row r="291" spans="2:4" s="129" customFormat="1">
      <c r="B291" s="142"/>
      <c r="C291" s="142"/>
      <c r="D291" s="142"/>
    </row>
    <row r="292" spans="2:4" s="129" customFormat="1">
      <c r="B292" s="142"/>
      <c r="C292" s="142"/>
      <c r="D292" s="142"/>
    </row>
    <row r="293" spans="2:4" s="129" customFormat="1">
      <c r="B293" s="142"/>
      <c r="C293" s="142"/>
      <c r="D293" s="142"/>
    </row>
    <row r="294" spans="2:4" s="129" customFormat="1">
      <c r="B294" s="145"/>
      <c r="C294" s="142"/>
      <c r="D294" s="142"/>
    </row>
    <row r="295" spans="2:4" s="129" customFormat="1">
      <c r="B295" s="145"/>
      <c r="C295" s="142"/>
      <c r="D295" s="142"/>
    </row>
    <row r="296" spans="2:4" s="129" customFormat="1">
      <c r="B296" s="139"/>
      <c r="C296" s="142"/>
      <c r="D296" s="142"/>
    </row>
    <row r="297" spans="2:4" s="129" customFormat="1">
      <c r="B297" s="142"/>
      <c r="C297" s="142"/>
      <c r="D297" s="142"/>
    </row>
    <row r="298" spans="2:4" s="129" customFormat="1">
      <c r="B298" s="142"/>
      <c r="C298" s="142"/>
      <c r="D298" s="142"/>
    </row>
    <row r="299" spans="2:4" s="129" customFormat="1">
      <c r="B299" s="142"/>
      <c r="C299" s="142"/>
      <c r="D299" s="142"/>
    </row>
    <row r="300" spans="2:4" s="129" customFormat="1">
      <c r="B300" s="142"/>
      <c r="C300" s="142"/>
      <c r="D300" s="142"/>
    </row>
    <row r="301" spans="2:4" s="129" customFormat="1">
      <c r="B301" s="142"/>
      <c r="C301" s="142"/>
      <c r="D301" s="142"/>
    </row>
    <row r="302" spans="2:4" s="129" customFormat="1">
      <c r="B302" s="142"/>
      <c r="C302" s="142"/>
      <c r="D302" s="142"/>
    </row>
    <row r="303" spans="2:4" s="129" customFormat="1">
      <c r="B303" s="142"/>
      <c r="C303" s="142"/>
      <c r="D303" s="142"/>
    </row>
    <row r="304" spans="2:4" s="129" customFormat="1">
      <c r="B304" s="142"/>
      <c r="C304" s="142"/>
      <c r="D304" s="142"/>
    </row>
    <row r="305" spans="2:4" s="129" customFormat="1">
      <c r="B305" s="142"/>
      <c r="C305" s="142"/>
      <c r="D305" s="142"/>
    </row>
    <row r="306" spans="2:4" s="129" customFormat="1">
      <c r="B306" s="142"/>
      <c r="C306" s="142"/>
      <c r="D306" s="142"/>
    </row>
    <row r="307" spans="2:4" s="129" customFormat="1">
      <c r="B307" s="142"/>
      <c r="C307" s="142"/>
      <c r="D307" s="142"/>
    </row>
    <row r="308" spans="2:4" s="129" customFormat="1">
      <c r="B308" s="142"/>
      <c r="C308" s="142"/>
      <c r="D308" s="142"/>
    </row>
    <row r="309" spans="2:4" s="129" customFormat="1">
      <c r="B309" s="142"/>
      <c r="C309" s="142"/>
      <c r="D309" s="142"/>
    </row>
    <row r="310" spans="2:4" s="129" customFormat="1">
      <c r="B310" s="142"/>
      <c r="C310" s="142"/>
      <c r="D310" s="142"/>
    </row>
    <row r="311" spans="2:4" s="129" customFormat="1">
      <c r="B311" s="142"/>
      <c r="C311" s="142"/>
      <c r="D311" s="142"/>
    </row>
    <row r="312" spans="2:4" s="129" customFormat="1">
      <c r="B312" s="142"/>
      <c r="C312" s="142"/>
      <c r="D312" s="142"/>
    </row>
    <row r="313" spans="2:4" s="129" customFormat="1">
      <c r="B313" s="142"/>
      <c r="C313" s="142"/>
      <c r="D313" s="142"/>
    </row>
    <row r="314" spans="2:4" s="129" customFormat="1">
      <c r="B314" s="142"/>
      <c r="C314" s="142"/>
      <c r="D314" s="142"/>
    </row>
    <row r="315" spans="2:4" s="129" customFormat="1">
      <c r="B315" s="142"/>
      <c r="C315" s="142"/>
      <c r="D315" s="142"/>
    </row>
    <row r="316" spans="2:4" s="129" customFormat="1">
      <c r="B316" s="142"/>
      <c r="C316" s="142"/>
      <c r="D316" s="142"/>
    </row>
    <row r="317" spans="2:4" s="129" customFormat="1">
      <c r="B317" s="142"/>
      <c r="C317" s="142"/>
      <c r="D317" s="142"/>
    </row>
    <row r="318" spans="2:4" s="129" customFormat="1">
      <c r="B318" s="142"/>
      <c r="C318" s="142"/>
      <c r="D318" s="142"/>
    </row>
    <row r="319" spans="2:4" s="129" customFormat="1">
      <c r="B319" s="142"/>
      <c r="C319" s="142"/>
      <c r="D319" s="142"/>
    </row>
    <row r="320" spans="2:4" s="129" customFormat="1">
      <c r="B320" s="142"/>
      <c r="C320" s="142"/>
      <c r="D320" s="142"/>
    </row>
    <row r="321" spans="2:4" s="129" customFormat="1">
      <c r="B321" s="142"/>
      <c r="C321" s="142"/>
      <c r="D321" s="142"/>
    </row>
    <row r="322" spans="2:4" s="129" customFormat="1">
      <c r="B322" s="142"/>
      <c r="C322" s="142"/>
      <c r="D322" s="142"/>
    </row>
    <row r="323" spans="2:4" s="129" customFormat="1">
      <c r="B323" s="142"/>
      <c r="C323" s="142"/>
      <c r="D323" s="142"/>
    </row>
    <row r="324" spans="2:4" s="129" customFormat="1">
      <c r="B324" s="142"/>
      <c r="C324" s="142"/>
      <c r="D324" s="142"/>
    </row>
    <row r="325" spans="2:4" s="129" customFormat="1">
      <c r="B325" s="142"/>
      <c r="C325" s="142"/>
      <c r="D325" s="142"/>
    </row>
    <row r="326" spans="2:4" s="129" customFormat="1">
      <c r="B326" s="142"/>
      <c r="C326" s="142"/>
      <c r="D326" s="142"/>
    </row>
    <row r="327" spans="2:4" s="129" customFormat="1">
      <c r="B327" s="142"/>
      <c r="C327" s="142"/>
      <c r="D327" s="142"/>
    </row>
    <row r="328" spans="2:4" s="129" customFormat="1">
      <c r="B328" s="142"/>
      <c r="C328" s="142"/>
      <c r="D328" s="142"/>
    </row>
    <row r="329" spans="2:4" s="129" customFormat="1">
      <c r="B329" s="142"/>
      <c r="C329" s="142"/>
      <c r="D329" s="142"/>
    </row>
    <row r="330" spans="2:4" s="129" customFormat="1">
      <c r="B330" s="142"/>
      <c r="C330" s="142"/>
      <c r="D330" s="142"/>
    </row>
    <row r="331" spans="2:4" s="129" customFormat="1">
      <c r="B331" s="142"/>
      <c r="C331" s="142"/>
      <c r="D331" s="142"/>
    </row>
    <row r="332" spans="2:4" s="129" customFormat="1">
      <c r="B332" s="142"/>
      <c r="C332" s="142"/>
      <c r="D332" s="142"/>
    </row>
    <row r="333" spans="2:4" s="129" customFormat="1">
      <c r="B333" s="142"/>
      <c r="C333" s="142"/>
      <c r="D333" s="142"/>
    </row>
    <row r="334" spans="2:4" s="129" customFormat="1">
      <c r="B334" s="142"/>
      <c r="C334" s="142"/>
      <c r="D334" s="142"/>
    </row>
    <row r="335" spans="2:4" s="129" customFormat="1">
      <c r="B335" s="142"/>
      <c r="C335" s="142"/>
      <c r="D335" s="142"/>
    </row>
    <row r="336" spans="2:4" s="129" customFormat="1">
      <c r="B336" s="142"/>
      <c r="C336" s="142"/>
      <c r="D336" s="142"/>
    </row>
    <row r="337" spans="2:4" s="129" customFormat="1">
      <c r="B337" s="142"/>
      <c r="C337" s="142"/>
      <c r="D337" s="142"/>
    </row>
    <row r="338" spans="2:4" s="129" customFormat="1">
      <c r="B338" s="142"/>
      <c r="C338" s="142"/>
      <c r="D338" s="142"/>
    </row>
    <row r="339" spans="2:4" s="129" customFormat="1">
      <c r="B339" s="142"/>
      <c r="C339" s="142"/>
      <c r="D339" s="142"/>
    </row>
    <row r="340" spans="2:4" s="129" customFormat="1">
      <c r="B340" s="142"/>
      <c r="C340" s="142"/>
      <c r="D340" s="142"/>
    </row>
    <row r="341" spans="2:4" s="129" customFormat="1">
      <c r="B341" s="142"/>
      <c r="C341" s="142"/>
      <c r="D341" s="142"/>
    </row>
    <row r="342" spans="2:4" s="129" customFormat="1">
      <c r="B342" s="142"/>
      <c r="C342" s="142"/>
      <c r="D342" s="142"/>
    </row>
    <row r="343" spans="2:4" s="129" customFormat="1">
      <c r="B343" s="142"/>
      <c r="C343" s="142"/>
      <c r="D343" s="142"/>
    </row>
    <row r="344" spans="2:4" s="129" customFormat="1">
      <c r="B344" s="142"/>
      <c r="C344" s="142"/>
      <c r="D344" s="142"/>
    </row>
    <row r="345" spans="2:4" s="129" customFormat="1">
      <c r="B345" s="142"/>
      <c r="C345" s="142"/>
      <c r="D345" s="142"/>
    </row>
    <row r="346" spans="2:4" s="129" customFormat="1">
      <c r="B346" s="142"/>
      <c r="C346" s="142"/>
      <c r="D346" s="142"/>
    </row>
    <row r="347" spans="2:4" s="129" customFormat="1">
      <c r="B347" s="142"/>
      <c r="C347" s="142"/>
      <c r="D347" s="142"/>
    </row>
    <row r="348" spans="2:4" s="129" customFormat="1">
      <c r="B348" s="142"/>
      <c r="C348" s="142"/>
      <c r="D348" s="142"/>
    </row>
    <row r="349" spans="2:4" s="129" customFormat="1">
      <c r="B349" s="142"/>
      <c r="C349" s="142"/>
      <c r="D349" s="142"/>
    </row>
    <row r="350" spans="2:4" s="129" customFormat="1">
      <c r="B350" s="142"/>
      <c r="C350" s="142"/>
      <c r="D350" s="142"/>
    </row>
    <row r="351" spans="2:4" s="129" customFormat="1">
      <c r="B351" s="142"/>
      <c r="C351" s="142"/>
      <c r="D351" s="142"/>
    </row>
    <row r="352" spans="2:4" s="129" customFormat="1">
      <c r="B352" s="142"/>
      <c r="C352" s="142"/>
      <c r="D352" s="142"/>
    </row>
    <row r="353" spans="2:7" s="129" customFormat="1">
      <c r="B353" s="142"/>
      <c r="C353" s="142"/>
      <c r="D353" s="142"/>
    </row>
    <row r="354" spans="2:7" s="129" customFormat="1">
      <c r="B354" s="142"/>
      <c r="C354" s="142"/>
      <c r="D354" s="142"/>
    </row>
    <row r="355" spans="2:7" s="129" customFormat="1">
      <c r="B355" s="142"/>
      <c r="C355" s="142"/>
      <c r="D355" s="142"/>
    </row>
    <row r="356" spans="2:7" s="129" customFormat="1">
      <c r="B356" s="142"/>
      <c r="C356" s="142"/>
      <c r="D356" s="142"/>
    </row>
    <row r="357" spans="2:7" s="129" customFormat="1">
      <c r="B357" s="142"/>
      <c r="C357" s="142"/>
      <c r="D357" s="142"/>
    </row>
    <row r="358" spans="2:7" s="129" customFormat="1">
      <c r="B358" s="142"/>
      <c r="C358" s="142"/>
      <c r="D358" s="142"/>
    </row>
    <row r="359" spans="2:7" s="129" customFormat="1">
      <c r="B359" s="142"/>
      <c r="C359" s="142"/>
      <c r="D359" s="142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5:I35 B213 B215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A42" sqref="A42:XFD43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189</v>
      </c>
      <c r="C1" s="77" t="s" vm="1">
        <v>266</v>
      </c>
    </row>
    <row r="2" spans="2:63">
      <c r="B2" s="56" t="s">
        <v>188</v>
      </c>
      <c r="C2" s="77" t="s">
        <v>267</v>
      </c>
    </row>
    <row r="3" spans="2:63">
      <c r="B3" s="56" t="s">
        <v>190</v>
      </c>
      <c r="C3" s="77" t="s">
        <v>268</v>
      </c>
    </row>
    <row r="4" spans="2:63">
      <c r="B4" s="56" t="s">
        <v>191</v>
      </c>
      <c r="C4" s="77">
        <v>8802</v>
      </c>
    </row>
    <row r="6" spans="2:63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BK6" s="3"/>
    </row>
    <row r="7" spans="2:63" ht="26.25" customHeight="1">
      <c r="B7" s="213" t="s">
        <v>100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5"/>
      <c r="BH7" s="3"/>
      <c r="BK7" s="3"/>
    </row>
    <row r="8" spans="2:63" s="3" customFormat="1" ht="74.25" customHeight="1">
      <c r="B8" s="22" t="s">
        <v>125</v>
      </c>
      <c r="C8" s="30" t="s">
        <v>49</v>
      </c>
      <c r="D8" s="30" t="s">
        <v>129</v>
      </c>
      <c r="E8" s="30" t="s">
        <v>127</v>
      </c>
      <c r="F8" s="30" t="s">
        <v>69</v>
      </c>
      <c r="G8" s="30" t="s">
        <v>111</v>
      </c>
      <c r="H8" s="30" t="s">
        <v>250</v>
      </c>
      <c r="I8" s="30" t="s">
        <v>249</v>
      </c>
      <c r="J8" s="30" t="s">
        <v>264</v>
      </c>
      <c r="K8" s="30" t="s">
        <v>66</v>
      </c>
      <c r="L8" s="30" t="s">
        <v>63</v>
      </c>
      <c r="M8" s="30" t="s">
        <v>192</v>
      </c>
      <c r="N8" s="14" t="s">
        <v>194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257</v>
      </c>
      <c r="I9" s="32"/>
      <c r="J9" s="16" t="s">
        <v>253</v>
      </c>
      <c r="K9" s="32" t="s">
        <v>253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17.479509999999994</v>
      </c>
      <c r="K11" s="87">
        <v>146350.99695000058</v>
      </c>
      <c r="L11" s="79"/>
      <c r="M11" s="88">
        <f>K11/$K$11</f>
        <v>1</v>
      </c>
      <c r="N11" s="88">
        <f>K11/'סכום נכסי הקרן'!$C$42</f>
        <v>0.16667755478215651</v>
      </c>
      <c r="O11" s="5"/>
      <c r="BH11" s="1"/>
      <c r="BI11" s="3"/>
      <c r="BK11" s="1"/>
    </row>
    <row r="12" spans="2:63" ht="20.25">
      <c r="B12" s="80" t="s">
        <v>244</v>
      </c>
      <c r="C12" s="81"/>
      <c r="D12" s="81"/>
      <c r="E12" s="81"/>
      <c r="F12" s="81"/>
      <c r="G12" s="81"/>
      <c r="H12" s="90"/>
      <c r="I12" s="92"/>
      <c r="J12" s="81"/>
      <c r="K12" s="90">
        <v>26514.884229999996</v>
      </c>
      <c r="L12" s="81"/>
      <c r="M12" s="91">
        <f t="shared" ref="M12:M17" si="0">K12/$K$11</f>
        <v>0.18117323955817363</v>
      </c>
      <c r="N12" s="91">
        <f>K12/'סכום נכסי הקרן'!$C$42</f>
        <v>3.0197512561518251E-2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2240.6776199999995</v>
      </c>
      <c r="L13" s="81"/>
      <c r="M13" s="91">
        <f t="shared" si="0"/>
        <v>1.5310299667897074E-2</v>
      </c>
      <c r="N13" s="91">
        <f>K13/'סכום נכסי הקרן'!$C$42</f>
        <v>2.5518833116271468E-3</v>
      </c>
    </row>
    <row r="14" spans="2:63">
      <c r="B14" s="86" t="s">
        <v>1181</v>
      </c>
      <c r="C14" s="83" t="s">
        <v>1182</v>
      </c>
      <c r="D14" s="96" t="s">
        <v>130</v>
      </c>
      <c r="E14" s="83" t="s">
        <v>1183</v>
      </c>
      <c r="F14" s="96" t="s">
        <v>1184</v>
      </c>
      <c r="G14" s="96" t="s">
        <v>174</v>
      </c>
      <c r="H14" s="93">
        <v>37489.999999999993</v>
      </c>
      <c r="I14" s="95">
        <v>1473</v>
      </c>
      <c r="J14" s="83"/>
      <c r="K14" s="93">
        <v>552.2276999999998</v>
      </c>
      <c r="L14" s="94">
        <v>9.3427509292753856E-5</v>
      </c>
      <c r="M14" s="94">
        <f t="shared" si="0"/>
        <v>3.7733101345982845E-3</v>
      </c>
      <c r="N14" s="94">
        <f>K14/'סכום נכסי הקרן'!$C$42</f>
        <v>6.2892610666957186E-4</v>
      </c>
    </row>
    <row r="15" spans="2:63">
      <c r="B15" s="86" t="s">
        <v>1185</v>
      </c>
      <c r="C15" s="83" t="s">
        <v>1186</v>
      </c>
      <c r="D15" s="96" t="s">
        <v>130</v>
      </c>
      <c r="E15" s="83" t="s">
        <v>1183</v>
      </c>
      <c r="F15" s="96" t="s">
        <v>1184</v>
      </c>
      <c r="G15" s="96" t="s">
        <v>174</v>
      </c>
      <c r="H15" s="93">
        <v>31842.999999999996</v>
      </c>
      <c r="I15" s="95">
        <v>1474</v>
      </c>
      <c r="J15" s="83"/>
      <c r="K15" s="93">
        <v>469.36581999999993</v>
      </c>
      <c r="L15" s="94">
        <v>2.1805818565933969E-4</v>
      </c>
      <c r="M15" s="94">
        <f t="shared" si="0"/>
        <v>3.2071241725832198E-3</v>
      </c>
      <c r="N15" s="94">
        <f>K15/'סכום נכסי הקרן'!$C$42</f>
        <v>5.3455561496891795E-4</v>
      </c>
    </row>
    <row r="16" spans="2:63" ht="20.25">
      <c r="B16" s="86" t="s">
        <v>1187</v>
      </c>
      <c r="C16" s="83" t="s">
        <v>1188</v>
      </c>
      <c r="D16" s="96" t="s">
        <v>130</v>
      </c>
      <c r="E16" s="83" t="s">
        <v>1189</v>
      </c>
      <c r="F16" s="96" t="s">
        <v>1184</v>
      </c>
      <c r="G16" s="96" t="s">
        <v>174</v>
      </c>
      <c r="H16" s="93">
        <v>2373.9999999999995</v>
      </c>
      <c r="I16" s="95">
        <v>14750</v>
      </c>
      <c r="J16" s="83"/>
      <c r="K16" s="93">
        <v>350.16499999999996</v>
      </c>
      <c r="L16" s="94">
        <v>2.3125450856186206E-5</v>
      </c>
      <c r="M16" s="94">
        <f t="shared" si="0"/>
        <v>2.3926382962709196E-3</v>
      </c>
      <c r="N16" s="94">
        <f>K16/'סכום נכסי הקרן'!$C$42</f>
        <v>3.987991007005818E-4</v>
      </c>
      <c r="BH16" s="4"/>
    </row>
    <row r="17" spans="2:14">
      <c r="B17" s="86" t="s">
        <v>1190</v>
      </c>
      <c r="C17" s="83" t="s">
        <v>1191</v>
      </c>
      <c r="D17" s="96" t="s">
        <v>130</v>
      </c>
      <c r="E17" s="83" t="s">
        <v>1192</v>
      </c>
      <c r="F17" s="96" t="s">
        <v>1184</v>
      </c>
      <c r="G17" s="96" t="s">
        <v>174</v>
      </c>
      <c r="H17" s="93">
        <v>5882.9999999999991</v>
      </c>
      <c r="I17" s="95">
        <v>14770</v>
      </c>
      <c r="J17" s="83"/>
      <c r="K17" s="93">
        <v>868.91909999999984</v>
      </c>
      <c r="L17" s="94">
        <v>1.4228514833764848E-4</v>
      </c>
      <c r="M17" s="94">
        <f t="shared" si="0"/>
        <v>5.9372270644446499E-3</v>
      </c>
      <c r="N17" s="94">
        <f>K17/'סכום נכסי הקרן'!$C$42</f>
        <v>9.8960248928807535E-4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01" t="s">
        <v>72</v>
      </c>
      <c r="C19" s="81"/>
      <c r="D19" s="81"/>
      <c r="E19" s="81"/>
      <c r="F19" s="81"/>
      <c r="G19" s="81"/>
      <c r="H19" s="90"/>
      <c r="I19" s="92"/>
      <c r="J19" s="81"/>
      <c r="K19" s="90">
        <v>24274.206609999997</v>
      </c>
      <c r="L19" s="81"/>
      <c r="M19" s="91">
        <f t="shared" ref="M19:M34" si="1">K19/$K$11</f>
        <v>0.16586293989027659</v>
      </c>
      <c r="N19" s="91">
        <f>K19/'סכום נכסי הקרן'!$C$42</f>
        <v>2.7645629249891106E-2</v>
      </c>
    </row>
    <row r="20" spans="2:14">
      <c r="B20" s="86" t="s">
        <v>1193</v>
      </c>
      <c r="C20" s="83" t="s">
        <v>1194</v>
      </c>
      <c r="D20" s="96" t="s">
        <v>130</v>
      </c>
      <c r="E20" s="83" t="s">
        <v>1195</v>
      </c>
      <c r="F20" s="96" t="s">
        <v>1196</v>
      </c>
      <c r="G20" s="96" t="s">
        <v>174</v>
      </c>
      <c r="H20" s="93">
        <v>1209733.9999999998</v>
      </c>
      <c r="I20" s="95">
        <v>316.91000000000003</v>
      </c>
      <c r="J20" s="83"/>
      <c r="K20" s="93">
        <v>3833.7680199999995</v>
      </c>
      <c r="L20" s="94">
        <v>8.3489239487062918E-3</v>
      </c>
      <c r="M20" s="94">
        <f t="shared" si="1"/>
        <v>2.6195708262307018E-2</v>
      </c>
      <c r="N20" s="94">
        <f>K20/'סכום נכסי הקרן'!$C$42</f>
        <v>4.3662365989480681E-3</v>
      </c>
    </row>
    <row r="21" spans="2:14">
      <c r="B21" s="86" t="s">
        <v>1197</v>
      </c>
      <c r="C21" s="83" t="s">
        <v>1198</v>
      </c>
      <c r="D21" s="96" t="s">
        <v>130</v>
      </c>
      <c r="E21" s="83" t="s">
        <v>1195</v>
      </c>
      <c r="F21" s="96" t="s">
        <v>1196</v>
      </c>
      <c r="G21" s="96" t="s">
        <v>174</v>
      </c>
      <c r="H21" s="93">
        <v>1418926.9999999998</v>
      </c>
      <c r="I21" s="95">
        <v>329.11</v>
      </c>
      <c r="J21" s="83"/>
      <c r="K21" s="93">
        <v>4669.8306500000008</v>
      </c>
      <c r="L21" s="94">
        <v>4.5926966520797724E-3</v>
      </c>
      <c r="M21" s="94">
        <f t="shared" si="1"/>
        <v>3.1908430740621489E-2</v>
      </c>
      <c r="N21" s="94">
        <f>K21/'סכום נכסי הקרן'!$C$42</f>
        <v>5.3184192127825854E-3</v>
      </c>
    </row>
    <row r="22" spans="2:14">
      <c r="B22" s="86" t="s">
        <v>1199</v>
      </c>
      <c r="C22" s="83" t="s">
        <v>1200</v>
      </c>
      <c r="D22" s="96" t="s">
        <v>130</v>
      </c>
      <c r="E22" s="83" t="s">
        <v>1183</v>
      </c>
      <c r="F22" s="96" t="s">
        <v>1196</v>
      </c>
      <c r="G22" s="96" t="s">
        <v>174</v>
      </c>
      <c r="H22" s="93">
        <v>2999.9999999999995</v>
      </c>
      <c r="I22" s="95">
        <v>336.93</v>
      </c>
      <c r="J22" s="83"/>
      <c r="K22" s="93">
        <v>10.107899999999997</v>
      </c>
      <c r="L22" s="94">
        <v>1.080963406041322E-6</v>
      </c>
      <c r="M22" s="94">
        <f t="shared" si="1"/>
        <v>6.9066150628637431E-5</v>
      </c>
      <c r="N22" s="94">
        <f>K22/'סכום נכסי הקרן'!$C$42</f>
        <v>1.1511777104997388E-5</v>
      </c>
    </row>
    <row r="23" spans="2:14">
      <c r="B23" s="86" t="s">
        <v>1201</v>
      </c>
      <c r="C23" s="83" t="s">
        <v>1202</v>
      </c>
      <c r="D23" s="96" t="s">
        <v>130</v>
      </c>
      <c r="E23" s="83" t="s">
        <v>1183</v>
      </c>
      <c r="F23" s="96" t="s">
        <v>1196</v>
      </c>
      <c r="G23" s="96" t="s">
        <v>174</v>
      </c>
      <c r="H23" s="93">
        <v>439999.99999999994</v>
      </c>
      <c r="I23" s="95">
        <v>361.75</v>
      </c>
      <c r="J23" s="83"/>
      <c r="K23" s="93">
        <v>1591.6999999999998</v>
      </c>
      <c r="L23" s="94">
        <v>4.488319966405822E-4</v>
      </c>
      <c r="M23" s="94">
        <f t="shared" si="1"/>
        <v>1.0875908146657783E-2</v>
      </c>
      <c r="N23" s="94">
        <f>K23/'סכום נכסי הקרן'!$C$42</f>
        <v>1.812769775920255E-3</v>
      </c>
    </row>
    <row r="24" spans="2:14">
      <c r="B24" s="86" t="s">
        <v>1203</v>
      </c>
      <c r="C24" s="83" t="s">
        <v>1204</v>
      </c>
      <c r="D24" s="96" t="s">
        <v>130</v>
      </c>
      <c r="E24" s="83" t="s">
        <v>1183</v>
      </c>
      <c r="F24" s="96" t="s">
        <v>1196</v>
      </c>
      <c r="G24" s="96" t="s">
        <v>174</v>
      </c>
      <c r="H24" s="93">
        <v>134999.99999999997</v>
      </c>
      <c r="I24" s="95">
        <v>277.45</v>
      </c>
      <c r="J24" s="83"/>
      <c r="K24" s="93">
        <v>374.55749999999995</v>
      </c>
      <c r="L24" s="94">
        <v>2.6788284791724395E-4</v>
      </c>
      <c r="M24" s="94">
        <f t="shared" si="1"/>
        <v>2.5593095216697699E-3</v>
      </c>
      <c r="N24" s="94">
        <f>K24/'סכום נכסי הקרן'!$C$42</f>
        <v>4.2657945300260782E-4</v>
      </c>
    </row>
    <row r="25" spans="2:14">
      <c r="B25" s="86" t="s">
        <v>1205</v>
      </c>
      <c r="C25" s="83" t="s">
        <v>1206</v>
      </c>
      <c r="D25" s="96" t="s">
        <v>130</v>
      </c>
      <c r="E25" s="83" t="s">
        <v>1183</v>
      </c>
      <c r="F25" s="96" t="s">
        <v>1196</v>
      </c>
      <c r="G25" s="96" t="s">
        <v>174</v>
      </c>
      <c r="H25" s="93">
        <v>44999.999999999993</v>
      </c>
      <c r="I25" s="95">
        <v>3264.35</v>
      </c>
      <c r="J25" s="83"/>
      <c r="K25" s="93">
        <v>1468.9574999999998</v>
      </c>
      <c r="L25" s="94">
        <v>7.0795132542017839E-4</v>
      </c>
      <c r="M25" s="94">
        <f t="shared" si="1"/>
        <v>1.0037222366868161E-2</v>
      </c>
      <c r="N25" s="94">
        <f>K25/'סכום נכסי הקרן'!$C$42</f>
        <v>1.6729796809143544E-3</v>
      </c>
    </row>
    <row r="26" spans="2:14">
      <c r="B26" s="86" t="s">
        <v>1207</v>
      </c>
      <c r="C26" s="83" t="s">
        <v>1208</v>
      </c>
      <c r="D26" s="96" t="s">
        <v>130</v>
      </c>
      <c r="E26" s="83" t="s">
        <v>1183</v>
      </c>
      <c r="F26" s="96" t="s">
        <v>1196</v>
      </c>
      <c r="G26" s="96" t="s">
        <v>174</v>
      </c>
      <c r="H26" s="93">
        <v>16799.999999999996</v>
      </c>
      <c r="I26" s="95">
        <v>329.8</v>
      </c>
      <c r="J26" s="83"/>
      <c r="K26" s="93">
        <v>55.406399999999991</v>
      </c>
      <c r="L26" s="94">
        <v>1.2220749224281394E-5</v>
      </c>
      <c r="M26" s="94">
        <f t="shared" si="1"/>
        <v>3.7858573671984661E-4</v>
      </c>
      <c r="N26" s="94">
        <f>K26/'סכום נכסי הקרן'!$C$42</f>
        <v>6.310174487186531E-5</v>
      </c>
    </row>
    <row r="27" spans="2:14">
      <c r="B27" s="86" t="s">
        <v>1209</v>
      </c>
      <c r="C27" s="83" t="s">
        <v>1210</v>
      </c>
      <c r="D27" s="96" t="s">
        <v>130</v>
      </c>
      <c r="E27" s="83" t="s">
        <v>1183</v>
      </c>
      <c r="F27" s="96" t="s">
        <v>1196</v>
      </c>
      <c r="G27" s="96" t="s">
        <v>174</v>
      </c>
      <c r="H27" s="93">
        <v>53893.999999999993</v>
      </c>
      <c r="I27" s="95">
        <v>3372.23</v>
      </c>
      <c r="J27" s="83"/>
      <c r="K27" s="93">
        <v>1817.4296399999996</v>
      </c>
      <c r="L27" s="94">
        <v>1.831136178309323E-3</v>
      </c>
      <c r="M27" s="94">
        <f t="shared" si="1"/>
        <v>1.2418293540022191E-2</v>
      </c>
      <c r="N27" s="94">
        <f>K27/'סכום נכסי הקרן'!$C$42</f>
        <v>2.0698508018179491E-3</v>
      </c>
    </row>
    <row r="28" spans="2:14">
      <c r="B28" s="86" t="s">
        <v>1211</v>
      </c>
      <c r="C28" s="83" t="s">
        <v>1212</v>
      </c>
      <c r="D28" s="96" t="s">
        <v>130</v>
      </c>
      <c r="E28" s="83" t="s">
        <v>1189</v>
      </c>
      <c r="F28" s="96" t="s">
        <v>1196</v>
      </c>
      <c r="G28" s="96" t="s">
        <v>174</v>
      </c>
      <c r="H28" s="93">
        <v>46827.999999999993</v>
      </c>
      <c r="I28" s="95">
        <v>3632.95</v>
      </c>
      <c r="J28" s="83"/>
      <c r="K28" s="93">
        <v>1701.2378299999996</v>
      </c>
      <c r="L28" s="94">
        <v>2.0393798731306082E-3</v>
      </c>
      <c r="M28" s="94">
        <f t="shared" si="1"/>
        <v>1.1624367892630149E-2</v>
      </c>
      <c r="N28" s="94">
        <f>K28/'סכום נכסי הקרן'!$C$42</f>
        <v>1.9375212162318026E-3</v>
      </c>
    </row>
    <row r="29" spans="2:14">
      <c r="B29" s="86" t="s">
        <v>1213</v>
      </c>
      <c r="C29" s="83" t="s">
        <v>1214</v>
      </c>
      <c r="D29" s="96" t="s">
        <v>130</v>
      </c>
      <c r="E29" s="83" t="s">
        <v>1189</v>
      </c>
      <c r="F29" s="96" t="s">
        <v>1196</v>
      </c>
      <c r="G29" s="96" t="s">
        <v>174</v>
      </c>
      <c r="H29" s="93">
        <v>59999.999999999993</v>
      </c>
      <c r="I29" s="95">
        <v>3159.31</v>
      </c>
      <c r="J29" s="83"/>
      <c r="K29" s="93">
        <v>1895.5859999999998</v>
      </c>
      <c r="L29" s="94">
        <v>1.2476606363069243E-3</v>
      </c>
      <c r="M29" s="94">
        <f t="shared" si="1"/>
        <v>1.2952327209958184E-2</v>
      </c>
      <c r="N29" s="94">
        <f>K29/'סכום נכסי הקרן'!$C$42</f>
        <v>2.1588622280942216E-3</v>
      </c>
    </row>
    <row r="30" spans="2:14">
      <c r="B30" s="86" t="s">
        <v>1215</v>
      </c>
      <c r="C30" s="83" t="s">
        <v>1216</v>
      </c>
      <c r="D30" s="96" t="s">
        <v>130</v>
      </c>
      <c r="E30" s="83" t="s">
        <v>1189</v>
      </c>
      <c r="F30" s="96" t="s">
        <v>1196</v>
      </c>
      <c r="G30" s="96" t="s">
        <v>174</v>
      </c>
      <c r="H30" s="93">
        <v>31249.999999999996</v>
      </c>
      <c r="I30" s="95">
        <v>3281.64</v>
      </c>
      <c r="J30" s="83"/>
      <c r="K30" s="93">
        <v>1025.5124999999998</v>
      </c>
      <c r="L30" s="94">
        <v>2.2321428571428568E-4</v>
      </c>
      <c r="M30" s="94">
        <f t="shared" si="1"/>
        <v>7.0072122593763837E-3</v>
      </c>
      <c r="N30" s="94">
        <f>K30/'סכום נכסי הקרן'!$C$42</f>
        <v>1.1679450052324057E-3</v>
      </c>
    </row>
    <row r="31" spans="2:14">
      <c r="B31" s="86" t="s">
        <v>1217</v>
      </c>
      <c r="C31" s="83" t="s">
        <v>1218</v>
      </c>
      <c r="D31" s="96" t="s">
        <v>130</v>
      </c>
      <c r="E31" s="83" t="s">
        <v>1192</v>
      </c>
      <c r="F31" s="96" t="s">
        <v>1196</v>
      </c>
      <c r="G31" s="96" t="s">
        <v>174</v>
      </c>
      <c r="H31" s="93">
        <v>3949.9999999999995</v>
      </c>
      <c r="I31" s="95">
        <v>3408.24</v>
      </c>
      <c r="J31" s="83"/>
      <c r="K31" s="93">
        <v>134.62548000000001</v>
      </c>
      <c r="L31" s="94">
        <v>2.7386666710485331E-5</v>
      </c>
      <c r="M31" s="94">
        <f t="shared" si="1"/>
        <v>9.1988085360288671E-4</v>
      </c>
      <c r="N31" s="94">
        <f>K31/'סכום נכסי הקרן'!$C$42</f>
        <v>1.5332349136945204E-4</v>
      </c>
    </row>
    <row r="32" spans="2:14">
      <c r="B32" s="86" t="s">
        <v>1219</v>
      </c>
      <c r="C32" s="83" t="s">
        <v>1220</v>
      </c>
      <c r="D32" s="96" t="s">
        <v>130</v>
      </c>
      <c r="E32" s="83" t="s">
        <v>1192</v>
      </c>
      <c r="F32" s="96" t="s">
        <v>1196</v>
      </c>
      <c r="G32" s="96" t="s">
        <v>174</v>
      </c>
      <c r="H32" s="93">
        <v>86999.999999999985</v>
      </c>
      <c r="I32" s="95">
        <v>338.06</v>
      </c>
      <c r="J32" s="83"/>
      <c r="K32" s="93">
        <v>294.11219999999997</v>
      </c>
      <c r="L32" s="94">
        <v>3.7414040612749279E-5</v>
      </c>
      <c r="M32" s="94">
        <f t="shared" si="1"/>
        <v>2.0096357806191137E-3</v>
      </c>
      <c r="N32" s="94">
        <f>K32/'סכום נכסי הקרן'!$C$42</f>
        <v>3.3496117791632419E-4</v>
      </c>
    </row>
    <row r="33" spans="2:14">
      <c r="B33" s="86" t="s">
        <v>1221</v>
      </c>
      <c r="C33" s="83" t="s">
        <v>1222</v>
      </c>
      <c r="D33" s="96" t="s">
        <v>130</v>
      </c>
      <c r="E33" s="83" t="s">
        <v>1192</v>
      </c>
      <c r="F33" s="96" t="s">
        <v>1196</v>
      </c>
      <c r="G33" s="96" t="s">
        <v>174</v>
      </c>
      <c r="H33" s="93">
        <v>147481.99999999997</v>
      </c>
      <c r="I33" s="95">
        <v>3294.48</v>
      </c>
      <c r="J33" s="83"/>
      <c r="K33" s="93">
        <v>4858.7649899999997</v>
      </c>
      <c r="L33" s="94">
        <v>9.8485475792988299E-4</v>
      </c>
      <c r="M33" s="94">
        <f t="shared" si="1"/>
        <v>3.3199397962830071E-2</v>
      </c>
      <c r="N33" s="94">
        <f>K33/'סכום נכסי הקרן'!$C$42</f>
        <v>5.5335944726842244E-3</v>
      </c>
    </row>
    <row r="34" spans="2:14">
      <c r="B34" s="86" t="s">
        <v>1223</v>
      </c>
      <c r="C34" s="83" t="s">
        <v>1224</v>
      </c>
      <c r="D34" s="96" t="s">
        <v>130</v>
      </c>
      <c r="E34" s="83" t="s">
        <v>1192</v>
      </c>
      <c r="F34" s="96" t="s">
        <v>1196</v>
      </c>
      <c r="G34" s="96" t="s">
        <v>174</v>
      </c>
      <c r="H34" s="93">
        <v>14999.999999999998</v>
      </c>
      <c r="I34" s="95">
        <v>3617.4</v>
      </c>
      <c r="J34" s="83"/>
      <c r="K34" s="93">
        <v>542.6099999999999</v>
      </c>
      <c r="L34" s="94">
        <v>3.1013279514128589E-4</v>
      </c>
      <c r="M34" s="94">
        <f t="shared" si="1"/>
        <v>3.7075934657648927E-3</v>
      </c>
      <c r="N34" s="94">
        <f>K34/'סכום נכסי הקרן'!$C$42</f>
        <v>6.1797261299999337E-4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243</v>
      </c>
      <c r="C36" s="81"/>
      <c r="D36" s="81"/>
      <c r="E36" s="81"/>
      <c r="F36" s="81"/>
      <c r="G36" s="81"/>
      <c r="H36" s="90"/>
      <c r="I36" s="92"/>
      <c r="J36" s="90">
        <v>17.479509999999994</v>
      </c>
      <c r="K36" s="90">
        <v>119836.11272000057</v>
      </c>
      <c r="L36" s="81"/>
      <c r="M36" s="91">
        <f t="shared" ref="M36:M94" si="2">K36/$K$11</f>
        <v>0.81882676044182623</v>
      </c>
      <c r="N36" s="91">
        <f>K36/'סכום נכסי הקרן'!$C$42</f>
        <v>0.13648004222063823</v>
      </c>
    </row>
    <row r="37" spans="2:14">
      <c r="B37" s="101" t="s">
        <v>73</v>
      </c>
      <c r="C37" s="81"/>
      <c r="D37" s="81"/>
      <c r="E37" s="81"/>
      <c r="F37" s="81"/>
      <c r="G37" s="81"/>
      <c r="H37" s="90"/>
      <c r="I37" s="92"/>
      <c r="J37" s="90">
        <v>17.479509999999994</v>
      </c>
      <c r="K37" s="90">
        <v>75958.423990000607</v>
      </c>
      <c r="L37" s="81"/>
      <c r="M37" s="91">
        <f t="shared" si="2"/>
        <v>0.5190154189106827</v>
      </c>
      <c r="N37" s="91">
        <f>K37/'סכום נכסי הקרן'!$C$42</f>
        <v>8.6508220918269235E-2</v>
      </c>
    </row>
    <row r="38" spans="2:14">
      <c r="B38" s="86" t="s">
        <v>1225</v>
      </c>
      <c r="C38" s="83" t="s">
        <v>1226</v>
      </c>
      <c r="D38" s="96" t="s">
        <v>30</v>
      </c>
      <c r="E38" s="83"/>
      <c r="F38" s="96" t="s">
        <v>1184</v>
      </c>
      <c r="G38" s="96" t="s">
        <v>173</v>
      </c>
      <c r="H38" s="93">
        <v>19053.999999999996</v>
      </c>
      <c r="I38" s="95">
        <v>3261.35</v>
      </c>
      <c r="J38" s="83"/>
      <c r="K38" s="93">
        <v>2253.8817400000003</v>
      </c>
      <c r="L38" s="94">
        <v>7.8391176413595024E-4</v>
      </c>
      <c r="M38" s="94">
        <f t="shared" si="2"/>
        <v>1.5400521943625825E-2</v>
      </c>
      <c r="N38" s="94">
        <f>K38/'סכום נכסי הקרן'!$C$42</f>
        <v>2.5669213399324969E-3</v>
      </c>
    </row>
    <row r="39" spans="2:14">
      <c r="B39" s="86" t="s">
        <v>1227</v>
      </c>
      <c r="C39" s="83" t="s">
        <v>1228</v>
      </c>
      <c r="D39" s="96" t="s">
        <v>30</v>
      </c>
      <c r="E39" s="83"/>
      <c r="F39" s="96" t="s">
        <v>1184</v>
      </c>
      <c r="G39" s="96" t="s">
        <v>175</v>
      </c>
      <c r="H39" s="93">
        <v>11189.999999999998</v>
      </c>
      <c r="I39" s="95">
        <v>1219.9000000000001</v>
      </c>
      <c r="J39" s="83"/>
      <c r="K39" s="93">
        <v>575.45811000000003</v>
      </c>
      <c r="L39" s="94">
        <v>8.1359061312741168E-4</v>
      </c>
      <c r="M39" s="94">
        <f t="shared" si="2"/>
        <v>3.9320409289497343E-3</v>
      </c>
      <c r="N39" s="94">
        <f>K39/'סכום נכסי הקרן'!$C$42</f>
        <v>6.5538296734070085E-4</v>
      </c>
    </row>
    <row r="40" spans="2:14">
      <c r="B40" s="86" t="s">
        <v>1229</v>
      </c>
      <c r="C40" s="83" t="s">
        <v>1230</v>
      </c>
      <c r="D40" s="96" t="s">
        <v>933</v>
      </c>
      <c r="E40" s="83"/>
      <c r="F40" s="96" t="s">
        <v>1184</v>
      </c>
      <c r="G40" s="96" t="s">
        <v>173</v>
      </c>
      <c r="H40" s="93">
        <v>4050.9999999999995</v>
      </c>
      <c r="I40" s="95">
        <v>4900</v>
      </c>
      <c r="J40" s="83"/>
      <c r="K40" s="93">
        <v>719.95586999999989</v>
      </c>
      <c r="L40" s="94">
        <v>9.9901356350184947E-5</v>
      </c>
      <c r="M40" s="94">
        <f t="shared" si="2"/>
        <v>4.9193779680637637E-3</v>
      </c>
      <c r="N40" s="94">
        <f>K40/'סכום נכסי הקרן'!$C$42</f>
        <v>8.199498907660816E-4</v>
      </c>
    </row>
    <row r="41" spans="2:14">
      <c r="B41" s="86" t="s">
        <v>1231</v>
      </c>
      <c r="C41" s="83" t="s">
        <v>1232</v>
      </c>
      <c r="D41" s="96" t="s">
        <v>933</v>
      </c>
      <c r="E41" s="83"/>
      <c r="F41" s="96" t="s">
        <v>1184</v>
      </c>
      <c r="G41" s="96" t="s">
        <v>173</v>
      </c>
      <c r="H41" s="93">
        <v>2246.9999999999995</v>
      </c>
      <c r="I41" s="95">
        <v>11722</v>
      </c>
      <c r="J41" s="83"/>
      <c r="K41" s="93">
        <v>955.32763999999986</v>
      </c>
      <c r="L41" s="94">
        <v>1.6188381522934344E-5</v>
      </c>
      <c r="M41" s="94">
        <f t="shared" si="2"/>
        <v>6.5276469577202701E-3</v>
      </c>
      <c r="N41" s="94">
        <f>K41/'סכום נכסי הקרן'!$C$42</f>
        <v>1.0880122333939977E-3</v>
      </c>
    </row>
    <row r="42" spans="2:14" s="129" customFormat="1">
      <c r="B42" s="86" t="s">
        <v>1233</v>
      </c>
      <c r="C42" s="83" t="s">
        <v>1234</v>
      </c>
      <c r="D42" s="96" t="s">
        <v>933</v>
      </c>
      <c r="E42" s="83"/>
      <c r="F42" s="96" t="s">
        <v>1184</v>
      </c>
      <c r="G42" s="96" t="s">
        <v>173</v>
      </c>
      <c r="H42" s="93">
        <v>1580.9999999999998</v>
      </c>
      <c r="I42" s="95">
        <v>5393</v>
      </c>
      <c r="J42" s="83"/>
      <c r="K42" s="93">
        <v>309.25009999999992</v>
      </c>
      <c r="L42" s="94">
        <v>9.2471385150987064E-6</v>
      </c>
      <c r="M42" s="94">
        <f t="shared" si="2"/>
        <v>2.113071358889699E-3</v>
      </c>
      <c r="N42" s="94">
        <f>K42/'סכום נכסי הקרן'!$C$42</f>
        <v>3.522015671799437E-4</v>
      </c>
    </row>
    <row r="43" spans="2:14" s="129" customFormat="1">
      <c r="B43" s="86" t="s">
        <v>1235</v>
      </c>
      <c r="C43" s="83" t="s">
        <v>1236</v>
      </c>
      <c r="D43" s="96" t="s">
        <v>134</v>
      </c>
      <c r="E43" s="83"/>
      <c r="F43" s="96" t="s">
        <v>1184</v>
      </c>
      <c r="G43" s="96" t="s">
        <v>183</v>
      </c>
      <c r="H43" s="93">
        <v>210854.99999999997</v>
      </c>
      <c r="I43" s="95">
        <v>1899</v>
      </c>
      <c r="J43" s="83"/>
      <c r="K43" s="93">
        <v>12798.020919999997</v>
      </c>
      <c r="L43" s="94">
        <v>9.5383865151176547E-5</v>
      </c>
      <c r="M43" s="94">
        <f t="shared" si="2"/>
        <v>8.7447446117311506E-2</v>
      </c>
      <c r="N43" s="94">
        <f>K43/'סכום נכסי הקרן'!$C$42</f>
        <v>1.4575526490777868E-2</v>
      </c>
    </row>
    <row r="44" spans="2:14">
      <c r="B44" s="86" t="s">
        <v>1237</v>
      </c>
      <c r="C44" s="83" t="s">
        <v>1238</v>
      </c>
      <c r="D44" s="96" t="s">
        <v>30</v>
      </c>
      <c r="E44" s="83"/>
      <c r="F44" s="96" t="s">
        <v>1184</v>
      </c>
      <c r="G44" s="96" t="s">
        <v>175</v>
      </c>
      <c r="H44" s="93">
        <v>2776.9999999999995</v>
      </c>
      <c r="I44" s="95">
        <v>13060</v>
      </c>
      <c r="J44" s="83"/>
      <c r="K44" s="93">
        <v>1528.8977899999998</v>
      </c>
      <c r="L44" s="94">
        <v>1.4589911577885537E-3</v>
      </c>
      <c r="M44" s="94">
        <f t="shared" si="2"/>
        <v>1.0446787667065452E-2</v>
      </c>
      <c r="N44" s="94">
        <f>K44/'סכום נכסי הקרן'!$C$42</f>
        <v>1.7412450236748589E-3</v>
      </c>
    </row>
    <row r="45" spans="2:14">
      <c r="B45" s="86" t="s">
        <v>1239</v>
      </c>
      <c r="C45" s="83" t="s">
        <v>1240</v>
      </c>
      <c r="D45" s="96" t="s">
        <v>30</v>
      </c>
      <c r="E45" s="83"/>
      <c r="F45" s="96" t="s">
        <v>1184</v>
      </c>
      <c r="G45" s="96" t="s">
        <v>175</v>
      </c>
      <c r="H45" s="93">
        <v>24872.999999999996</v>
      </c>
      <c r="I45" s="95">
        <v>854.4</v>
      </c>
      <c r="J45" s="83"/>
      <c r="K45" s="93">
        <v>895.87784999999985</v>
      </c>
      <c r="L45" s="94">
        <v>7.3916790490341738E-4</v>
      </c>
      <c r="M45" s="94">
        <f t="shared" si="2"/>
        <v>6.1214331891846826E-3</v>
      </c>
      <c r="N45" s="94">
        <f>K45/'סכום נכסי הקרן'!$C$42</f>
        <v>1.020305515735641E-3</v>
      </c>
    </row>
    <row r="46" spans="2:14">
      <c r="B46" s="86" t="s">
        <v>1241</v>
      </c>
      <c r="C46" s="83" t="s">
        <v>1242</v>
      </c>
      <c r="D46" s="96" t="s">
        <v>30</v>
      </c>
      <c r="E46" s="83"/>
      <c r="F46" s="96" t="s">
        <v>1184</v>
      </c>
      <c r="G46" s="96" t="s">
        <v>175</v>
      </c>
      <c r="H46" s="93">
        <v>43001.999999999993</v>
      </c>
      <c r="I46" s="95">
        <v>3994.5</v>
      </c>
      <c r="J46" s="83"/>
      <c r="K46" s="93">
        <v>7241.1988899999988</v>
      </c>
      <c r="L46" s="94">
        <v>8.1159005405278075E-4</v>
      </c>
      <c r="M46" s="94">
        <f t="shared" si="2"/>
        <v>4.9478302443500849E-2</v>
      </c>
      <c r="N46" s="94">
        <f>K46/'סכום נכסי הקרן'!$C$42</f>
        <v>8.2469224660547194E-3</v>
      </c>
    </row>
    <row r="47" spans="2:14">
      <c r="B47" s="86" t="s">
        <v>1243</v>
      </c>
      <c r="C47" s="83" t="s">
        <v>1244</v>
      </c>
      <c r="D47" s="96" t="s">
        <v>30</v>
      </c>
      <c r="E47" s="83"/>
      <c r="F47" s="96" t="s">
        <v>1184</v>
      </c>
      <c r="G47" s="96" t="s">
        <v>175</v>
      </c>
      <c r="H47" s="93">
        <v>20139.999999999996</v>
      </c>
      <c r="I47" s="95">
        <v>3598.5</v>
      </c>
      <c r="J47" s="83"/>
      <c r="K47" s="93">
        <v>3055.2050899999995</v>
      </c>
      <c r="L47" s="94">
        <v>2.0001231456157178E-3</v>
      </c>
      <c r="M47" s="94">
        <f t="shared" si="2"/>
        <v>2.0875874805579772E-2</v>
      </c>
      <c r="N47" s="94">
        <f>K47/'סכום נכסי הקרן'!$C$42</f>
        <v>3.4795397665324636E-3</v>
      </c>
    </row>
    <row r="48" spans="2:14">
      <c r="B48" s="86" t="s">
        <v>1245</v>
      </c>
      <c r="C48" s="83" t="s">
        <v>1246</v>
      </c>
      <c r="D48" s="96" t="s">
        <v>133</v>
      </c>
      <c r="E48" s="83"/>
      <c r="F48" s="96" t="s">
        <v>1184</v>
      </c>
      <c r="G48" s="96" t="s">
        <v>173</v>
      </c>
      <c r="H48" s="93">
        <v>11511.999999999998</v>
      </c>
      <c r="I48" s="95">
        <v>4221.5</v>
      </c>
      <c r="J48" s="83"/>
      <c r="K48" s="93">
        <v>1762.6461200003</v>
      </c>
      <c r="L48" s="94">
        <v>1.531631747937479E-3</v>
      </c>
      <c r="M48" s="94">
        <f t="shared" si="2"/>
        <v>1.2043963872705911E-2</v>
      </c>
      <c r="N48" s="94">
        <f>K48/'סכום נכסי הקרן'!$C$42</f>
        <v>2.0074584481872531E-3</v>
      </c>
    </row>
    <row r="49" spans="2:14">
      <c r="B49" s="86" t="s">
        <v>1247</v>
      </c>
      <c r="C49" s="83" t="s">
        <v>1248</v>
      </c>
      <c r="D49" s="96" t="s">
        <v>933</v>
      </c>
      <c r="E49" s="83"/>
      <c r="F49" s="96" t="s">
        <v>1184</v>
      </c>
      <c r="G49" s="96" t="s">
        <v>173</v>
      </c>
      <c r="H49" s="93">
        <v>3955.9999999999995</v>
      </c>
      <c r="I49" s="95">
        <v>9515</v>
      </c>
      <c r="J49" s="83"/>
      <c r="K49" s="93">
        <v>1365.2513999999996</v>
      </c>
      <c r="L49" s="94">
        <v>1.9188483898485274E-5</v>
      </c>
      <c r="M49" s="94">
        <f t="shared" si="2"/>
        <v>9.3286101799936808E-3</v>
      </c>
      <c r="N49" s="94">
        <f>K49/'סכום נכסי הקרן'!$C$42</f>
        <v>1.5548699343172797E-3</v>
      </c>
    </row>
    <row r="50" spans="2:14">
      <c r="B50" s="86" t="s">
        <v>1249</v>
      </c>
      <c r="C50" s="83" t="s">
        <v>1250</v>
      </c>
      <c r="D50" s="96" t="s">
        <v>30</v>
      </c>
      <c r="E50" s="83"/>
      <c r="F50" s="96" t="s">
        <v>1184</v>
      </c>
      <c r="G50" s="96" t="s">
        <v>182</v>
      </c>
      <c r="H50" s="93">
        <v>29198.999999999996</v>
      </c>
      <c r="I50" s="95">
        <v>3395</v>
      </c>
      <c r="J50" s="83"/>
      <c r="K50" s="93">
        <v>2762.6708399999993</v>
      </c>
      <c r="L50" s="94">
        <v>4.8292097278367606E-4</v>
      </c>
      <c r="M50" s="94">
        <f t="shared" si="2"/>
        <v>1.8877020980894579E-2</v>
      </c>
      <c r="N50" s="94">
        <f>K50/'סכום נכסי הקרן'!$C$42</f>
        <v>3.1463756986669735E-3</v>
      </c>
    </row>
    <row r="51" spans="2:14">
      <c r="B51" s="86" t="s">
        <v>1251</v>
      </c>
      <c r="C51" s="83" t="s">
        <v>1252</v>
      </c>
      <c r="D51" s="96" t="s">
        <v>933</v>
      </c>
      <c r="E51" s="83"/>
      <c r="F51" s="96" t="s">
        <v>1184</v>
      </c>
      <c r="G51" s="96" t="s">
        <v>173</v>
      </c>
      <c r="H51" s="93">
        <v>3315.9999999999995</v>
      </c>
      <c r="I51" s="95">
        <v>7840</v>
      </c>
      <c r="J51" s="83"/>
      <c r="K51" s="93">
        <v>942.92714999999987</v>
      </c>
      <c r="L51" s="94">
        <v>2.0063409085408646E-5</v>
      </c>
      <c r="M51" s="94">
        <f t="shared" si="2"/>
        <v>6.4429157959350414E-3</v>
      </c>
      <c r="N51" s="94">
        <f>K51/'סכום נכסי הקרן'!$C$42</f>
        <v>1.0738894505337843E-3</v>
      </c>
    </row>
    <row r="52" spans="2:14">
      <c r="B52" s="86" t="s">
        <v>1253</v>
      </c>
      <c r="C52" s="83" t="s">
        <v>1254</v>
      </c>
      <c r="D52" s="96" t="s">
        <v>30</v>
      </c>
      <c r="E52" s="83"/>
      <c r="F52" s="96" t="s">
        <v>1184</v>
      </c>
      <c r="G52" s="96" t="s">
        <v>175</v>
      </c>
      <c r="H52" s="93">
        <v>4686</v>
      </c>
      <c r="I52" s="95">
        <v>5043</v>
      </c>
      <c r="J52" s="83"/>
      <c r="K52" s="93">
        <v>996.20942999999977</v>
      </c>
      <c r="L52" s="94">
        <v>1.0231441048034935E-3</v>
      </c>
      <c r="M52" s="94">
        <f t="shared" si="2"/>
        <v>6.8069876581732152E-3</v>
      </c>
      <c r="N52" s="94">
        <f>K52/'סכום נכסי הקרן'!$C$42</f>
        <v>1.1345720582966292E-3</v>
      </c>
    </row>
    <row r="53" spans="2:14">
      <c r="B53" s="86" t="s">
        <v>1255</v>
      </c>
      <c r="C53" s="83" t="s">
        <v>1256</v>
      </c>
      <c r="D53" s="96" t="s">
        <v>149</v>
      </c>
      <c r="E53" s="83"/>
      <c r="F53" s="96" t="s">
        <v>1184</v>
      </c>
      <c r="G53" s="96" t="s">
        <v>173</v>
      </c>
      <c r="H53" s="93">
        <v>2929.9999999999995</v>
      </c>
      <c r="I53" s="95">
        <v>12126</v>
      </c>
      <c r="J53" s="83"/>
      <c r="K53" s="93">
        <v>1288.6433599999998</v>
      </c>
      <c r="L53" s="94">
        <v>5.4766355140186903E-4</v>
      </c>
      <c r="M53" s="94">
        <f t="shared" si="2"/>
        <v>8.8051560075142667E-3</v>
      </c>
      <c r="N53" s="94">
        <f>K53/'סכום נכסי הקרן'!$C$42</f>
        <v>1.4676218728078936E-3</v>
      </c>
    </row>
    <row r="54" spans="2:14">
      <c r="B54" s="86" t="s">
        <v>1257</v>
      </c>
      <c r="C54" s="83" t="s">
        <v>1258</v>
      </c>
      <c r="D54" s="96" t="s">
        <v>933</v>
      </c>
      <c r="E54" s="83"/>
      <c r="F54" s="96" t="s">
        <v>1184</v>
      </c>
      <c r="G54" s="96" t="s">
        <v>173</v>
      </c>
      <c r="H54" s="93">
        <v>49391.999999999978</v>
      </c>
      <c r="I54" s="95">
        <v>5178</v>
      </c>
      <c r="J54" s="83"/>
      <c r="K54" s="93">
        <v>9276.1169199999986</v>
      </c>
      <c r="L54" s="94">
        <v>5.2167300380228114E-5</v>
      </c>
      <c r="M54" s="94">
        <f t="shared" si="2"/>
        <v>6.3382669837015834E-2</v>
      </c>
      <c r="N54" s="94">
        <f>K54/'סכום נכסי הקרן'!$C$42</f>
        <v>1.0564468423998545E-2</v>
      </c>
    </row>
    <row r="55" spans="2:14">
      <c r="B55" s="86" t="s">
        <v>1259</v>
      </c>
      <c r="C55" s="83" t="s">
        <v>1260</v>
      </c>
      <c r="D55" s="96" t="s">
        <v>933</v>
      </c>
      <c r="E55" s="83"/>
      <c r="F55" s="96" t="s">
        <v>1184</v>
      </c>
      <c r="G55" s="96" t="s">
        <v>173</v>
      </c>
      <c r="H55" s="93">
        <v>3563.9999999999995</v>
      </c>
      <c r="I55" s="95">
        <v>20129</v>
      </c>
      <c r="J55" s="93">
        <v>10.882989999999998</v>
      </c>
      <c r="K55" s="93">
        <v>2612.8839399999993</v>
      </c>
      <c r="L55" s="94">
        <v>1.4210526315789472E-5</v>
      </c>
      <c r="M55" s="94">
        <f t="shared" si="2"/>
        <v>1.7853543839490661E-2</v>
      </c>
      <c r="N55" s="94">
        <f>K55/'סכום נכסי הקרן'!$C$42</f>
        <v>2.9757850313623371E-3</v>
      </c>
    </row>
    <row r="56" spans="2:14">
      <c r="B56" s="86" t="s">
        <v>1261</v>
      </c>
      <c r="C56" s="83" t="s">
        <v>1262</v>
      </c>
      <c r="D56" s="96" t="s">
        <v>933</v>
      </c>
      <c r="E56" s="83"/>
      <c r="F56" s="96" t="s">
        <v>1184</v>
      </c>
      <c r="G56" s="96" t="s">
        <v>173</v>
      </c>
      <c r="H56" s="93">
        <v>24025.999999999996</v>
      </c>
      <c r="I56" s="95">
        <v>2533</v>
      </c>
      <c r="J56" s="83"/>
      <c r="K56" s="93">
        <v>2207.3145099999992</v>
      </c>
      <c r="L56" s="94">
        <v>1.7797037037037035E-3</v>
      </c>
      <c r="M56" s="94">
        <f t="shared" si="2"/>
        <v>1.5082333267289645E-2</v>
      </c>
      <c r="N56" s="94">
        <f>K56/'סכום נכסי הקרן'!$C$42</f>
        <v>2.5138864294014115E-3</v>
      </c>
    </row>
    <row r="57" spans="2:14">
      <c r="B57" s="86" t="s">
        <v>1263</v>
      </c>
      <c r="C57" s="83" t="s">
        <v>1264</v>
      </c>
      <c r="D57" s="96" t="s">
        <v>933</v>
      </c>
      <c r="E57" s="83"/>
      <c r="F57" s="96" t="s">
        <v>1184</v>
      </c>
      <c r="G57" s="96" t="s">
        <v>173</v>
      </c>
      <c r="H57" s="93">
        <v>1695.9999999999998</v>
      </c>
      <c r="I57" s="95">
        <v>3534</v>
      </c>
      <c r="J57" s="93">
        <v>0.25040999999999997</v>
      </c>
      <c r="K57" s="93">
        <v>217.64059999999998</v>
      </c>
      <c r="L57" s="94">
        <v>6.4980842911877386E-5</v>
      </c>
      <c r="M57" s="94">
        <f t="shared" si="2"/>
        <v>1.4871138874055967E-3</v>
      </c>
      <c r="N57" s="94">
        <f>K57/'סכום נכסי הקרן'!$C$42</f>
        <v>2.4786850643535203E-4</v>
      </c>
    </row>
    <row r="58" spans="2:14">
      <c r="B58" s="86" t="s">
        <v>1265</v>
      </c>
      <c r="C58" s="83" t="s">
        <v>1266</v>
      </c>
      <c r="D58" s="96" t="s">
        <v>933</v>
      </c>
      <c r="E58" s="83"/>
      <c r="F58" s="96" t="s">
        <v>1184</v>
      </c>
      <c r="G58" s="96" t="s">
        <v>173</v>
      </c>
      <c r="H58" s="93">
        <v>1052.9999999999998</v>
      </c>
      <c r="I58" s="95">
        <v>22748</v>
      </c>
      <c r="J58" s="93">
        <v>0.39966000000000002</v>
      </c>
      <c r="K58" s="93">
        <v>869.19832999999983</v>
      </c>
      <c r="L58" s="94">
        <v>7.5214285714285701E-5</v>
      </c>
      <c r="M58" s="94">
        <f t="shared" si="2"/>
        <v>5.9391350118165103E-3</v>
      </c>
      <c r="N58" s="94">
        <f>K58/'סכום נכסי הקרן'!$C$42</f>
        <v>9.8992050129067025E-4</v>
      </c>
    </row>
    <row r="59" spans="2:14">
      <c r="B59" s="86" t="s">
        <v>1267</v>
      </c>
      <c r="C59" s="83" t="s">
        <v>1268</v>
      </c>
      <c r="D59" s="96" t="s">
        <v>933</v>
      </c>
      <c r="E59" s="83"/>
      <c r="F59" s="96" t="s">
        <v>1184</v>
      </c>
      <c r="G59" s="96" t="s">
        <v>173</v>
      </c>
      <c r="H59" s="93">
        <v>110.99999999999999</v>
      </c>
      <c r="I59" s="95">
        <v>20455</v>
      </c>
      <c r="J59" s="93">
        <v>0.20286000000000001</v>
      </c>
      <c r="K59" s="93">
        <v>82.554069999999996</v>
      </c>
      <c r="L59" s="94">
        <v>2.5517241379310342E-5</v>
      </c>
      <c r="M59" s="94">
        <f t="shared" si="2"/>
        <v>5.6408273069847149E-4</v>
      </c>
      <c r="N59" s="94">
        <f>K59/'סכום נכסי הקרן'!$C$42</f>
        <v>9.4019930247662913E-5</v>
      </c>
    </row>
    <row r="60" spans="2:14">
      <c r="B60" s="86" t="s">
        <v>1269</v>
      </c>
      <c r="C60" s="83" t="s">
        <v>1270</v>
      </c>
      <c r="D60" s="96" t="s">
        <v>30</v>
      </c>
      <c r="E60" s="83"/>
      <c r="F60" s="96" t="s">
        <v>1184</v>
      </c>
      <c r="G60" s="96" t="s">
        <v>175</v>
      </c>
      <c r="H60" s="93">
        <v>5453.9999999999991</v>
      </c>
      <c r="I60" s="95">
        <v>2894</v>
      </c>
      <c r="J60" s="83"/>
      <c r="K60" s="93">
        <v>665.3850799999999</v>
      </c>
      <c r="L60" s="94">
        <v>4.6815450643776816E-4</v>
      </c>
      <c r="M60" s="94">
        <f t="shared" si="2"/>
        <v>4.5465018610520453E-3</v>
      </c>
      <c r="N60" s="94">
        <f>K60/'סכום נכסי הקרן'!$C$42</f>
        <v>7.5779981301267885E-4</v>
      </c>
    </row>
    <row r="61" spans="2:14">
      <c r="B61" s="86" t="s">
        <v>1271</v>
      </c>
      <c r="C61" s="83" t="s">
        <v>1272</v>
      </c>
      <c r="D61" s="96" t="s">
        <v>30</v>
      </c>
      <c r="E61" s="83"/>
      <c r="F61" s="96" t="s">
        <v>1184</v>
      </c>
      <c r="G61" s="96" t="s">
        <v>175</v>
      </c>
      <c r="H61" s="93">
        <v>2117.9999999999995</v>
      </c>
      <c r="I61" s="95">
        <v>6061</v>
      </c>
      <c r="J61" s="83"/>
      <c r="K61" s="93">
        <v>541.16492000000005</v>
      </c>
      <c r="L61" s="94">
        <v>1.9081081081081077E-4</v>
      </c>
      <c r="M61" s="94">
        <f t="shared" si="2"/>
        <v>3.6977193956860017E-3</v>
      </c>
      <c r="N61" s="94">
        <f>K61/'סכום נכסי הקרן'!$C$42</f>
        <v>6.1632682714349621E-4</v>
      </c>
    </row>
    <row r="62" spans="2:14">
      <c r="B62" s="86" t="s">
        <v>1273</v>
      </c>
      <c r="C62" s="83" t="s">
        <v>1274</v>
      </c>
      <c r="D62" s="96" t="s">
        <v>133</v>
      </c>
      <c r="E62" s="83"/>
      <c r="F62" s="96" t="s">
        <v>1184</v>
      </c>
      <c r="G62" s="96" t="s">
        <v>176</v>
      </c>
      <c r="H62" s="93">
        <v>34419.999999999993</v>
      </c>
      <c r="I62" s="95">
        <v>741.7</v>
      </c>
      <c r="J62" s="83"/>
      <c r="K62" s="93">
        <v>1209.7065399999999</v>
      </c>
      <c r="L62" s="94">
        <v>4.3423679313327548E-5</v>
      </c>
      <c r="M62" s="94">
        <f t="shared" si="2"/>
        <v>8.2657895416543316E-3</v>
      </c>
      <c r="N62" s="94">
        <f>K62/'סכום נכסי הקרן'!$C$42</f>
        <v>1.3777215891468662E-3</v>
      </c>
    </row>
    <row r="63" spans="2:14">
      <c r="B63" s="86" t="s">
        <v>1275</v>
      </c>
      <c r="C63" s="83" t="s">
        <v>1276</v>
      </c>
      <c r="D63" s="96" t="s">
        <v>933</v>
      </c>
      <c r="E63" s="83"/>
      <c r="F63" s="96" t="s">
        <v>1184</v>
      </c>
      <c r="G63" s="96" t="s">
        <v>173</v>
      </c>
      <c r="H63" s="93">
        <v>1621.9999999999998</v>
      </c>
      <c r="I63" s="95">
        <v>4282</v>
      </c>
      <c r="J63" s="83"/>
      <c r="K63" s="93">
        <v>251.90979999999996</v>
      </c>
      <c r="L63" s="94">
        <v>1.3792517006802718E-5</v>
      </c>
      <c r="M63" s="94">
        <f t="shared" si="2"/>
        <v>1.7212714996814305E-3</v>
      </c>
      <c r="N63" s="94">
        <f>K63/'סכום נכסי הקרן'!$C$42</f>
        <v>2.8689732468311632E-4</v>
      </c>
    </row>
    <row r="64" spans="2:14">
      <c r="B64" s="86" t="s">
        <v>1277</v>
      </c>
      <c r="C64" s="83" t="s">
        <v>1278</v>
      </c>
      <c r="D64" s="96" t="s">
        <v>133</v>
      </c>
      <c r="E64" s="83"/>
      <c r="F64" s="96" t="s">
        <v>1184</v>
      </c>
      <c r="G64" s="96" t="s">
        <v>173</v>
      </c>
      <c r="H64" s="93">
        <v>1554</v>
      </c>
      <c r="I64" s="95">
        <v>6624.5</v>
      </c>
      <c r="J64" s="83"/>
      <c r="K64" s="93">
        <v>373.38053999999983</v>
      </c>
      <c r="L64" s="94">
        <v>2.5268292682926829E-4</v>
      </c>
      <c r="M64" s="94">
        <f t="shared" si="2"/>
        <v>2.5512674855748454E-3</v>
      </c>
      <c r="N64" s="94">
        <f>K64/'סכום נכסי הקרן'!$C$42</f>
        <v>4.2523902609083593E-4</v>
      </c>
    </row>
    <row r="65" spans="2:14">
      <c r="B65" s="86" t="s">
        <v>1279</v>
      </c>
      <c r="C65" s="83" t="s">
        <v>1280</v>
      </c>
      <c r="D65" s="96" t="s">
        <v>133</v>
      </c>
      <c r="E65" s="83"/>
      <c r="F65" s="96" t="s">
        <v>1184</v>
      </c>
      <c r="G65" s="96" t="s">
        <v>175</v>
      </c>
      <c r="H65" s="93">
        <v>319.99999999999994</v>
      </c>
      <c r="I65" s="95">
        <v>20107.5</v>
      </c>
      <c r="J65" s="83"/>
      <c r="K65" s="93">
        <v>271.24856999999997</v>
      </c>
      <c r="L65" s="94">
        <v>6.3049615318534527E-5</v>
      </c>
      <c r="M65" s="94">
        <f t="shared" si="2"/>
        <v>1.853411153001366E-3</v>
      </c>
      <c r="N65" s="94">
        <f>K65/'סכום נכסי הקרן'!$C$42</f>
        <v>3.0892203898824503E-4</v>
      </c>
    </row>
    <row r="66" spans="2:14">
      <c r="B66" s="86" t="s">
        <v>1281</v>
      </c>
      <c r="C66" s="83" t="s">
        <v>1282</v>
      </c>
      <c r="D66" s="96" t="s">
        <v>939</v>
      </c>
      <c r="E66" s="83"/>
      <c r="F66" s="96" t="s">
        <v>1184</v>
      </c>
      <c r="G66" s="96" t="s">
        <v>173</v>
      </c>
      <c r="H66" s="93">
        <v>1007.9999999999999</v>
      </c>
      <c r="I66" s="95">
        <v>12194</v>
      </c>
      <c r="J66" s="93">
        <v>0.11834999999999998</v>
      </c>
      <c r="K66" s="93">
        <v>445.93293999999992</v>
      </c>
      <c r="L66" s="94">
        <v>1.2552926525529264E-5</v>
      </c>
      <c r="M66" s="94">
        <f t="shared" si="2"/>
        <v>3.0470099233580804E-3</v>
      </c>
      <c r="N66" s="94">
        <f>K66/'סכום נכסי הקרן'!$C$42</f>
        <v>5.0786816342229086E-4</v>
      </c>
    </row>
    <row r="67" spans="2:14">
      <c r="B67" s="86" t="s">
        <v>1283</v>
      </c>
      <c r="C67" s="83" t="s">
        <v>1284</v>
      </c>
      <c r="D67" s="96" t="s">
        <v>133</v>
      </c>
      <c r="E67" s="83"/>
      <c r="F67" s="96" t="s">
        <v>1184</v>
      </c>
      <c r="G67" s="96" t="s">
        <v>173</v>
      </c>
      <c r="H67" s="93">
        <v>32402.999999999996</v>
      </c>
      <c r="I67" s="95">
        <v>687.5</v>
      </c>
      <c r="J67" s="83"/>
      <c r="K67" s="93">
        <v>807.98907999999983</v>
      </c>
      <c r="L67" s="94">
        <v>1.6490076335877861E-4</v>
      </c>
      <c r="M67" s="94">
        <f t="shared" si="2"/>
        <v>5.5208990498099688E-3</v>
      </c>
      <c r="N67" s="94">
        <f>K67/'סכום נכסי הקרן'!$C$42</f>
        <v>9.2020995382145678E-4</v>
      </c>
    </row>
    <row r="68" spans="2:14">
      <c r="B68" s="86" t="s">
        <v>1285</v>
      </c>
      <c r="C68" s="83" t="s">
        <v>1286</v>
      </c>
      <c r="D68" s="96" t="s">
        <v>933</v>
      </c>
      <c r="E68" s="83"/>
      <c r="F68" s="96" t="s">
        <v>1184</v>
      </c>
      <c r="G68" s="96" t="s">
        <v>173</v>
      </c>
      <c r="H68" s="93">
        <v>2104.9999999999995</v>
      </c>
      <c r="I68" s="95">
        <v>3139</v>
      </c>
      <c r="J68" s="83"/>
      <c r="K68" s="93">
        <v>239.6574699999999</v>
      </c>
      <c r="L68" s="94">
        <v>5.4322580645161278E-5</v>
      </c>
      <c r="M68" s="94">
        <f t="shared" si="2"/>
        <v>1.6375526986117941E-3</v>
      </c>
      <c r="N68" s="94">
        <f>K68/'סכום נכסי הקרן'!$C$42</f>
        <v>2.7294327963153553E-4</v>
      </c>
    </row>
    <row r="69" spans="2:14">
      <c r="B69" s="86" t="s">
        <v>1287</v>
      </c>
      <c r="C69" s="83" t="s">
        <v>1288</v>
      </c>
      <c r="D69" s="96" t="s">
        <v>933</v>
      </c>
      <c r="E69" s="83"/>
      <c r="F69" s="96" t="s">
        <v>1184</v>
      </c>
      <c r="G69" s="96" t="s">
        <v>173</v>
      </c>
      <c r="H69" s="93">
        <v>434.99999999999994</v>
      </c>
      <c r="I69" s="95">
        <v>21643</v>
      </c>
      <c r="J69" s="93">
        <v>1.3712999999999997</v>
      </c>
      <c r="K69" s="93">
        <v>342.84265000000005</v>
      </c>
      <c r="L69" s="94">
        <v>1.5398230088495573E-5</v>
      </c>
      <c r="M69" s="94">
        <f t="shared" si="2"/>
        <v>2.3426054973655491E-3</v>
      </c>
      <c r="N69" s="94">
        <f>K69/'סכום נכסי הקרן'!$C$42</f>
        <v>3.9045975612012724E-4</v>
      </c>
    </row>
    <row r="70" spans="2:14">
      <c r="B70" s="86" t="s">
        <v>1289</v>
      </c>
      <c r="C70" s="83" t="s">
        <v>1290</v>
      </c>
      <c r="D70" s="96" t="s">
        <v>30</v>
      </c>
      <c r="E70" s="83"/>
      <c r="F70" s="96" t="s">
        <v>1184</v>
      </c>
      <c r="G70" s="96" t="s">
        <v>175</v>
      </c>
      <c r="H70" s="93">
        <v>401.99999999999994</v>
      </c>
      <c r="I70" s="95">
        <v>5532</v>
      </c>
      <c r="J70" s="83"/>
      <c r="K70" s="93">
        <v>93.749209999999977</v>
      </c>
      <c r="L70" s="94">
        <v>1.6079999999999998E-4</v>
      </c>
      <c r="M70" s="94">
        <f t="shared" si="2"/>
        <v>6.4057787069280098E-4</v>
      </c>
      <c r="N70" s="94">
        <f>K70/'סכום נכסי הקרן'!$C$42</f>
        <v>1.0676995313463649E-4</v>
      </c>
    </row>
    <row r="71" spans="2:14">
      <c r="B71" s="86" t="s">
        <v>1291</v>
      </c>
      <c r="C71" s="83" t="s">
        <v>1292</v>
      </c>
      <c r="D71" s="96" t="s">
        <v>939</v>
      </c>
      <c r="E71" s="83"/>
      <c r="F71" s="96" t="s">
        <v>1184</v>
      </c>
      <c r="G71" s="96" t="s">
        <v>173</v>
      </c>
      <c r="H71" s="93">
        <v>3224.9999999999995</v>
      </c>
      <c r="I71" s="95">
        <v>4882</v>
      </c>
      <c r="J71" s="83"/>
      <c r="K71" s="93">
        <v>571.05119999999988</v>
      </c>
      <c r="L71" s="94">
        <v>1.110154905335628E-4</v>
      </c>
      <c r="M71" s="94">
        <f t="shared" si="2"/>
        <v>3.9019290056158213E-3</v>
      </c>
      <c r="N71" s="94">
        <f>K71/'סכום נכסי הקרן'!$C$42</f>
        <v>6.5036398558961648E-4</v>
      </c>
    </row>
    <row r="72" spans="2:14">
      <c r="B72" s="86" t="s">
        <v>1293</v>
      </c>
      <c r="C72" s="83" t="s">
        <v>1294</v>
      </c>
      <c r="D72" s="96" t="s">
        <v>30</v>
      </c>
      <c r="E72" s="83"/>
      <c r="F72" s="96" t="s">
        <v>1184</v>
      </c>
      <c r="G72" s="96" t="s">
        <v>175</v>
      </c>
      <c r="H72" s="93">
        <v>875.99999999999989</v>
      </c>
      <c r="I72" s="95">
        <v>19630</v>
      </c>
      <c r="J72" s="83"/>
      <c r="K72" s="93">
        <v>724.90951999999993</v>
      </c>
      <c r="L72" s="94">
        <v>1.5963408078286301E-3</v>
      </c>
      <c r="M72" s="94">
        <f t="shared" si="2"/>
        <v>4.9532257046917029E-3</v>
      </c>
      <c r="N72" s="94">
        <f>K72/'סכום נכסי הקרן'!$C$42</f>
        <v>8.255915487421371E-4</v>
      </c>
    </row>
    <row r="73" spans="2:14">
      <c r="B73" s="86" t="s">
        <v>1295</v>
      </c>
      <c r="C73" s="83" t="s">
        <v>1296</v>
      </c>
      <c r="D73" s="96" t="s">
        <v>30</v>
      </c>
      <c r="E73" s="83"/>
      <c r="F73" s="96" t="s">
        <v>1184</v>
      </c>
      <c r="G73" s="96" t="s">
        <v>175</v>
      </c>
      <c r="H73" s="93">
        <v>2424.9999999999995</v>
      </c>
      <c r="I73" s="95">
        <v>4841</v>
      </c>
      <c r="J73" s="83"/>
      <c r="K73" s="93">
        <v>494.88719999999984</v>
      </c>
      <c r="L73" s="94">
        <v>3.6309466858739997E-4</v>
      </c>
      <c r="M73" s="94">
        <f t="shared" si="2"/>
        <v>3.3815089088123761E-3</v>
      </c>
      <c r="N73" s="94">
        <f>K73/'סכום נכסי הקרן'!$C$42</f>
        <v>5.6362163639492508E-4</v>
      </c>
    </row>
    <row r="74" spans="2:14">
      <c r="B74" s="86" t="s">
        <v>1297</v>
      </c>
      <c r="C74" s="83" t="s">
        <v>1298</v>
      </c>
      <c r="D74" s="96" t="s">
        <v>30</v>
      </c>
      <c r="E74" s="83"/>
      <c r="F74" s="96" t="s">
        <v>1184</v>
      </c>
      <c r="G74" s="96" t="s">
        <v>175</v>
      </c>
      <c r="H74" s="93">
        <v>2612.9999999999995</v>
      </c>
      <c r="I74" s="95">
        <v>5672</v>
      </c>
      <c r="J74" s="83"/>
      <c r="K74" s="93">
        <v>624.79137999999989</v>
      </c>
      <c r="L74" s="94">
        <v>6.4905773608264208E-4</v>
      </c>
      <c r="M74" s="94">
        <f t="shared" si="2"/>
        <v>4.2691296473604066E-3</v>
      </c>
      <c r="N74" s="94">
        <f>K74/'סכום נכסי הקרן'!$C$42</f>
        <v>7.1156809067004264E-4</v>
      </c>
    </row>
    <row r="75" spans="2:14">
      <c r="B75" s="86" t="s">
        <v>1299</v>
      </c>
      <c r="C75" s="83" t="s">
        <v>1300</v>
      </c>
      <c r="D75" s="96" t="s">
        <v>30</v>
      </c>
      <c r="E75" s="83"/>
      <c r="F75" s="96" t="s">
        <v>1184</v>
      </c>
      <c r="G75" s="96" t="s">
        <v>175</v>
      </c>
      <c r="H75" s="93">
        <v>1440.9999999999998</v>
      </c>
      <c r="I75" s="95">
        <v>9410</v>
      </c>
      <c r="J75" s="83"/>
      <c r="K75" s="93">
        <v>571.62734999999998</v>
      </c>
      <c r="L75" s="94">
        <v>1.6416578716640508E-4</v>
      </c>
      <c r="M75" s="94">
        <f t="shared" si="2"/>
        <v>3.9058657741517879E-3</v>
      </c>
      <c r="N75" s="94">
        <f>K75/'סכום נכסי הקרן'!$C$42</f>
        <v>6.5102015654293474E-4</v>
      </c>
    </row>
    <row r="76" spans="2:14">
      <c r="B76" s="86" t="s">
        <v>1301</v>
      </c>
      <c r="C76" s="83" t="s">
        <v>1302</v>
      </c>
      <c r="D76" s="96" t="s">
        <v>933</v>
      </c>
      <c r="E76" s="83"/>
      <c r="F76" s="96" t="s">
        <v>1184</v>
      </c>
      <c r="G76" s="96" t="s">
        <v>173</v>
      </c>
      <c r="H76" s="93">
        <v>1355.9999999999998</v>
      </c>
      <c r="I76" s="95">
        <v>2519</v>
      </c>
      <c r="J76" s="83"/>
      <c r="K76" s="93">
        <v>123.88975999999998</v>
      </c>
      <c r="L76" s="94">
        <v>2.5798663161219399E-5</v>
      </c>
      <c r="M76" s="94">
        <f t="shared" si="2"/>
        <v>8.4652487910503082E-4</v>
      </c>
      <c r="N76" s="94">
        <f>K76/'סכום נכסי הקרן'!$C$42</f>
        <v>1.4109669691148718E-4</v>
      </c>
    </row>
    <row r="77" spans="2:14">
      <c r="B77" s="86" t="s">
        <v>1303</v>
      </c>
      <c r="C77" s="83" t="s">
        <v>1304</v>
      </c>
      <c r="D77" s="96" t="s">
        <v>933</v>
      </c>
      <c r="E77" s="83"/>
      <c r="F77" s="96" t="s">
        <v>1184</v>
      </c>
      <c r="G77" s="96" t="s">
        <v>173</v>
      </c>
      <c r="H77" s="93">
        <v>2597.9999999999995</v>
      </c>
      <c r="I77" s="95">
        <v>10645</v>
      </c>
      <c r="J77" s="83"/>
      <c r="K77" s="93">
        <v>1003.0725999999999</v>
      </c>
      <c r="L77" s="94">
        <v>2.4576818497735819E-4</v>
      </c>
      <c r="M77" s="94">
        <f t="shared" si="2"/>
        <v>6.853882931475281E-3</v>
      </c>
      <c r="N77" s="94">
        <f>K77/'סכום נכסי הקרן'!$C$42</f>
        <v>1.1423884477814584E-3</v>
      </c>
    </row>
    <row r="78" spans="2:14">
      <c r="B78" s="86" t="s">
        <v>1305</v>
      </c>
      <c r="C78" s="83" t="s">
        <v>1306</v>
      </c>
      <c r="D78" s="96" t="s">
        <v>134</v>
      </c>
      <c r="E78" s="83"/>
      <c r="F78" s="96" t="s">
        <v>1184</v>
      </c>
      <c r="G78" s="96" t="s">
        <v>183</v>
      </c>
      <c r="H78" s="93">
        <v>36296.999999999993</v>
      </c>
      <c r="I78" s="95">
        <v>191</v>
      </c>
      <c r="J78" s="83"/>
      <c r="K78" s="93">
        <v>221.58381999999995</v>
      </c>
      <c r="L78" s="94">
        <v>1.208019516286314E-4</v>
      </c>
      <c r="M78" s="94">
        <f t="shared" si="2"/>
        <v>1.5140574688104239E-3</v>
      </c>
      <c r="N78" s="94">
        <f>K78/'סכום נכסי הקרן'!$C$42</f>
        <v>2.5235939670098262E-4</v>
      </c>
    </row>
    <row r="79" spans="2:14">
      <c r="B79" s="86" t="s">
        <v>1307</v>
      </c>
      <c r="C79" s="83" t="s">
        <v>1308</v>
      </c>
      <c r="D79" s="96" t="s">
        <v>933</v>
      </c>
      <c r="E79" s="83"/>
      <c r="F79" s="96" t="s">
        <v>1184</v>
      </c>
      <c r="G79" s="96" t="s">
        <v>173</v>
      </c>
      <c r="H79" s="93">
        <v>3996.9999999999995</v>
      </c>
      <c r="I79" s="95">
        <v>2882</v>
      </c>
      <c r="J79" s="83"/>
      <c r="K79" s="93">
        <v>417.80696999999986</v>
      </c>
      <c r="L79" s="94">
        <v>5.1774611398963727E-5</v>
      </c>
      <c r="M79" s="94">
        <f t="shared" si="2"/>
        <v>2.8548283148541833E-3</v>
      </c>
      <c r="N79" s="94">
        <f>K79/'סכום נכסי הקרן'!$C$42</f>
        <v>4.7583580284275964E-4</v>
      </c>
    </row>
    <row r="80" spans="2:14">
      <c r="B80" s="86" t="s">
        <v>1309</v>
      </c>
      <c r="C80" s="83" t="s">
        <v>1310</v>
      </c>
      <c r="D80" s="96" t="s">
        <v>133</v>
      </c>
      <c r="E80" s="83"/>
      <c r="F80" s="96" t="s">
        <v>1184</v>
      </c>
      <c r="G80" s="96" t="s">
        <v>173</v>
      </c>
      <c r="H80" s="93">
        <v>1139.9999999999998</v>
      </c>
      <c r="I80" s="95">
        <v>40367.5</v>
      </c>
      <c r="J80" s="83"/>
      <c r="K80" s="93">
        <v>1669.1073099999996</v>
      </c>
      <c r="L80" s="94">
        <v>1.8345936777326994E-3</v>
      </c>
      <c r="M80" s="94">
        <f t="shared" si="2"/>
        <v>1.1404823641688168E-2</v>
      </c>
      <c r="N80" s="94">
        <f>K80/'סכום נכסי הקרן'!$C$42</f>
        <v>1.9009281173183133E-3</v>
      </c>
    </row>
    <row r="81" spans="2:14">
      <c r="B81" s="86" t="s">
        <v>1311</v>
      </c>
      <c r="C81" s="83" t="s">
        <v>1312</v>
      </c>
      <c r="D81" s="96" t="s">
        <v>30</v>
      </c>
      <c r="E81" s="83"/>
      <c r="F81" s="96" t="s">
        <v>1184</v>
      </c>
      <c r="G81" s="96" t="s">
        <v>175</v>
      </c>
      <c r="H81" s="93">
        <v>1143.9999999999998</v>
      </c>
      <c r="I81" s="95">
        <v>6014</v>
      </c>
      <c r="J81" s="83"/>
      <c r="K81" s="93">
        <v>290.03394999999995</v>
      </c>
      <c r="L81" s="94">
        <v>1.6473328255977085E-4</v>
      </c>
      <c r="M81" s="94">
        <f t="shared" si="2"/>
        <v>1.981769554320749E-3</v>
      </c>
      <c r="N81" s="94">
        <f>K81/'סכום נכסי הקרן'!$C$42</f>
        <v>3.3031650345590651E-4</v>
      </c>
    </row>
    <row r="82" spans="2:14">
      <c r="B82" s="86" t="s">
        <v>1313</v>
      </c>
      <c r="C82" s="83" t="s">
        <v>1314</v>
      </c>
      <c r="D82" s="96" t="s">
        <v>133</v>
      </c>
      <c r="E82" s="83"/>
      <c r="F82" s="96" t="s">
        <v>1184</v>
      </c>
      <c r="G82" s="96" t="s">
        <v>173</v>
      </c>
      <c r="H82" s="93">
        <v>1243.9999999999995</v>
      </c>
      <c r="I82" s="95">
        <v>8341</v>
      </c>
      <c r="J82" s="83"/>
      <c r="K82" s="93">
        <v>376.34492000029996</v>
      </c>
      <c r="L82" s="94">
        <v>9.6474268745981822E-4</v>
      </c>
      <c r="M82" s="94">
        <f t="shared" si="2"/>
        <v>2.5715227626968242E-3</v>
      </c>
      <c r="N82" s="94">
        <f>K82/'סכום נכסי הקרן'!$C$42</f>
        <v>4.2861512615296235E-4</v>
      </c>
    </row>
    <row r="83" spans="2:14">
      <c r="B83" s="86" t="s">
        <v>1315</v>
      </c>
      <c r="C83" s="83" t="s">
        <v>1316</v>
      </c>
      <c r="D83" s="96" t="s">
        <v>133</v>
      </c>
      <c r="E83" s="83"/>
      <c r="F83" s="96" t="s">
        <v>1184</v>
      </c>
      <c r="G83" s="96" t="s">
        <v>173</v>
      </c>
      <c r="H83" s="93">
        <v>399.99999999999994</v>
      </c>
      <c r="I83" s="95">
        <v>52077</v>
      </c>
      <c r="J83" s="83"/>
      <c r="K83" s="93">
        <v>755.53311999999983</v>
      </c>
      <c r="L83" s="94">
        <v>6.5318631633454037E-5</v>
      </c>
      <c r="M83" s="94">
        <f t="shared" si="2"/>
        <v>5.162473339748553E-3</v>
      </c>
      <c r="N83" s="94">
        <f>K83/'סכום נכסי הקרן'!$C$42</f>
        <v>8.6046843289736192E-4</v>
      </c>
    </row>
    <row r="84" spans="2:14">
      <c r="B84" s="86" t="s">
        <v>1317</v>
      </c>
      <c r="C84" s="83" t="s">
        <v>1318</v>
      </c>
      <c r="D84" s="96" t="s">
        <v>933</v>
      </c>
      <c r="E84" s="83"/>
      <c r="F84" s="96" t="s">
        <v>1184</v>
      </c>
      <c r="G84" s="96" t="s">
        <v>173</v>
      </c>
      <c r="H84" s="93">
        <v>5151.9999999999991</v>
      </c>
      <c r="I84" s="95">
        <v>5942</v>
      </c>
      <c r="J84" s="83"/>
      <c r="K84" s="93">
        <v>1110.3401799999999</v>
      </c>
      <c r="L84" s="94">
        <v>6.12221240737881E-5</v>
      </c>
      <c r="M84" s="94">
        <f t="shared" si="2"/>
        <v>7.5868303130134261E-3</v>
      </c>
      <c r="N84" s="94">
        <f>K84/'סכום נכסי הקרן'!$C$42</f>
        <v>1.2645543251202209E-3</v>
      </c>
    </row>
    <row r="85" spans="2:14">
      <c r="B85" s="86" t="s">
        <v>1319</v>
      </c>
      <c r="C85" s="83" t="s">
        <v>1320</v>
      </c>
      <c r="D85" s="96" t="s">
        <v>30</v>
      </c>
      <c r="E85" s="83"/>
      <c r="F85" s="96" t="s">
        <v>1184</v>
      </c>
      <c r="G85" s="96" t="s">
        <v>175</v>
      </c>
      <c r="H85" s="93">
        <v>599.99999999999989</v>
      </c>
      <c r="I85" s="95">
        <v>17412</v>
      </c>
      <c r="J85" s="83"/>
      <c r="K85" s="93">
        <v>440.41217</v>
      </c>
      <c r="L85" s="94">
        <v>4.0677966101694909E-4</v>
      </c>
      <c r="M85" s="94">
        <f t="shared" si="2"/>
        <v>3.009287119174614E-3</v>
      </c>
      <c r="N85" s="94">
        <f>K85/'סכום נכסי הקרן'!$C$42</f>
        <v>5.0158061866146467E-4</v>
      </c>
    </row>
    <row r="86" spans="2:14">
      <c r="B86" s="86" t="s">
        <v>1321</v>
      </c>
      <c r="C86" s="83" t="s">
        <v>1322</v>
      </c>
      <c r="D86" s="96" t="s">
        <v>933</v>
      </c>
      <c r="E86" s="83"/>
      <c r="F86" s="96" t="s">
        <v>1184</v>
      </c>
      <c r="G86" s="96" t="s">
        <v>173</v>
      </c>
      <c r="H86" s="93">
        <v>2372.9999999999995</v>
      </c>
      <c r="I86" s="95">
        <v>3844</v>
      </c>
      <c r="J86" s="83"/>
      <c r="K86" s="93">
        <v>330.84812999999997</v>
      </c>
      <c r="L86" s="94">
        <v>1.2758053541459316E-4</v>
      </c>
      <c r="M86" s="94">
        <f t="shared" si="2"/>
        <v>2.2606482832025466E-3</v>
      </c>
      <c r="N86" s="94">
        <f>K86/'סכום נכסי הקרן'!$C$42</f>
        <v>3.7679932806668052E-4</v>
      </c>
    </row>
    <row r="87" spans="2:14">
      <c r="B87" s="86" t="s">
        <v>1323</v>
      </c>
      <c r="C87" s="83" t="s">
        <v>1324</v>
      </c>
      <c r="D87" s="96" t="s">
        <v>933</v>
      </c>
      <c r="E87" s="83"/>
      <c r="F87" s="96" t="s">
        <v>1184</v>
      </c>
      <c r="G87" s="96" t="s">
        <v>173</v>
      </c>
      <c r="H87" s="93">
        <v>1153.9999999999998</v>
      </c>
      <c r="I87" s="95">
        <v>9587</v>
      </c>
      <c r="J87" s="83"/>
      <c r="K87" s="93">
        <v>401.26943999999992</v>
      </c>
      <c r="L87" s="94">
        <v>2.0644007155635057E-5</v>
      </c>
      <c r="M87" s="94">
        <f t="shared" si="2"/>
        <v>2.7418292212733598E-3</v>
      </c>
      <c r="N87" s="94">
        <f>K87/'סכום נכסי הקרן'!$C$42</f>
        <v>4.5700139023210787E-4</v>
      </c>
    </row>
    <row r="88" spans="2:14">
      <c r="B88" s="86" t="s">
        <v>1325</v>
      </c>
      <c r="C88" s="83" t="s">
        <v>1326</v>
      </c>
      <c r="D88" s="96" t="s">
        <v>30</v>
      </c>
      <c r="E88" s="83"/>
      <c r="F88" s="96" t="s">
        <v>1184</v>
      </c>
      <c r="G88" s="96" t="s">
        <v>175</v>
      </c>
      <c r="H88" s="93">
        <v>1511.9999999999998</v>
      </c>
      <c r="I88" s="95">
        <v>9780</v>
      </c>
      <c r="J88" s="83"/>
      <c r="K88" s="93">
        <v>623.37594999999988</v>
      </c>
      <c r="L88" s="94">
        <v>1.2447179750611861E-3</v>
      </c>
      <c r="M88" s="94">
        <f t="shared" si="2"/>
        <v>4.2594581724166207E-3</v>
      </c>
      <c r="N88" s="94">
        <f>K88/'סכום נכסי הקרן'!$C$42</f>
        <v>7.0995607287527545E-4</v>
      </c>
    </row>
    <row r="89" spans="2:14">
      <c r="B89" s="86" t="s">
        <v>1327</v>
      </c>
      <c r="C89" s="83" t="s">
        <v>1328</v>
      </c>
      <c r="D89" s="96" t="s">
        <v>933</v>
      </c>
      <c r="E89" s="83"/>
      <c r="F89" s="96" t="s">
        <v>1184</v>
      </c>
      <c r="G89" s="96" t="s">
        <v>173</v>
      </c>
      <c r="H89" s="93">
        <v>2137.9999999999995</v>
      </c>
      <c r="I89" s="95">
        <v>5265</v>
      </c>
      <c r="J89" s="83"/>
      <c r="K89" s="93">
        <v>408.27578999999992</v>
      </c>
      <c r="L89" s="94">
        <v>1.4717001289148735E-5</v>
      </c>
      <c r="M89" s="94">
        <f t="shared" si="2"/>
        <v>2.7897028275077856E-3</v>
      </c>
      <c r="N89" s="94">
        <f>K89/'סכום נכסי הקרן'!$C$42</f>
        <v>4.6498084585786583E-4</v>
      </c>
    </row>
    <row r="90" spans="2:14">
      <c r="B90" s="86" t="s">
        <v>1329</v>
      </c>
      <c r="C90" s="83" t="s">
        <v>1330</v>
      </c>
      <c r="D90" s="96" t="s">
        <v>145</v>
      </c>
      <c r="E90" s="83"/>
      <c r="F90" s="96" t="s">
        <v>1184</v>
      </c>
      <c r="G90" s="96" t="s">
        <v>177</v>
      </c>
      <c r="H90" s="93">
        <v>4348.9999999999991</v>
      </c>
      <c r="I90" s="95">
        <v>8001</v>
      </c>
      <c r="J90" s="83"/>
      <c r="K90" s="93">
        <v>910.48126999999988</v>
      </c>
      <c r="L90" s="94">
        <v>1.1878125570059212E-4</v>
      </c>
      <c r="M90" s="94">
        <f t="shared" si="2"/>
        <v>6.221216725370563E-3</v>
      </c>
      <c r="N90" s="94">
        <f>K90/'סכום נכסי הקרן'!$C$42</f>
        <v>1.0369371915546204E-3</v>
      </c>
    </row>
    <row r="91" spans="2:14">
      <c r="B91" s="86" t="s">
        <v>1331</v>
      </c>
      <c r="C91" s="83" t="s">
        <v>1332</v>
      </c>
      <c r="D91" s="96" t="s">
        <v>133</v>
      </c>
      <c r="E91" s="83"/>
      <c r="F91" s="96" t="s">
        <v>1184</v>
      </c>
      <c r="G91" s="96" t="s">
        <v>176</v>
      </c>
      <c r="H91" s="93">
        <v>3775.9999999999995</v>
      </c>
      <c r="I91" s="95">
        <v>3227.25</v>
      </c>
      <c r="J91" s="93">
        <v>4.2539399999999983</v>
      </c>
      <c r="K91" s="93">
        <v>581.69209999999998</v>
      </c>
      <c r="L91" s="94">
        <v>1.6335609560934634E-4</v>
      </c>
      <c r="M91" s="94">
        <f t="shared" si="2"/>
        <v>3.9746370856546306E-3</v>
      </c>
      <c r="N91" s="94">
        <f>K91/'סכום נכסי הקרן'!$C$42</f>
        <v>6.6248279058339046E-4</v>
      </c>
    </row>
    <row r="92" spans="2:14">
      <c r="B92" s="86" t="s">
        <v>1333</v>
      </c>
      <c r="C92" s="83" t="s">
        <v>1334</v>
      </c>
      <c r="D92" s="96" t="s">
        <v>933</v>
      </c>
      <c r="E92" s="83"/>
      <c r="F92" s="96" t="s">
        <v>1184</v>
      </c>
      <c r="G92" s="96" t="s">
        <v>173</v>
      </c>
      <c r="H92" s="93">
        <v>3203.9999999999995</v>
      </c>
      <c r="I92" s="95">
        <v>20256</v>
      </c>
      <c r="J92" s="83"/>
      <c r="K92" s="93">
        <v>2353.9311299999999</v>
      </c>
      <c r="L92" s="94">
        <v>2.8882160074756834E-5</v>
      </c>
      <c r="M92" s="94">
        <f t="shared" si="2"/>
        <v>1.6084148239893424E-2</v>
      </c>
      <c r="N92" s="94">
        <f>K92/'סכום נכסי הקרן'!$C$42</f>
        <v>2.6808664993791627E-3</v>
      </c>
    </row>
    <row r="93" spans="2:14">
      <c r="B93" s="86" t="s">
        <v>1335</v>
      </c>
      <c r="C93" s="83" t="s">
        <v>1336</v>
      </c>
      <c r="D93" s="96" t="s">
        <v>933</v>
      </c>
      <c r="E93" s="83"/>
      <c r="F93" s="96" t="s">
        <v>1184</v>
      </c>
      <c r="G93" s="96" t="s">
        <v>173</v>
      </c>
      <c r="H93" s="93">
        <v>5124.9999999999991</v>
      </c>
      <c r="I93" s="95">
        <v>2411</v>
      </c>
      <c r="J93" s="83"/>
      <c r="K93" s="93">
        <v>448.16572999999994</v>
      </c>
      <c r="L93" s="94">
        <v>8.6279461279461261E-5</v>
      </c>
      <c r="M93" s="94">
        <f t="shared" si="2"/>
        <v>3.0622663278003599E-3</v>
      </c>
      <c r="N93" s="94">
        <f>K93/'סכום נכסי הקרן'!$C$42</f>
        <v>5.1041106360949766E-4</v>
      </c>
    </row>
    <row r="94" spans="2:14">
      <c r="B94" s="86" t="s">
        <v>1337</v>
      </c>
      <c r="C94" s="83" t="s">
        <v>1338</v>
      </c>
      <c r="D94" s="96" t="s">
        <v>933</v>
      </c>
      <c r="E94" s="83"/>
      <c r="F94" s="96" t="s">
        <v>1184</v>
      </c>
      <c r="G94" s="96" t="s">
        <v>173</v>
      </c>
      <c r="H94" s="93">
        <v>1941.9999999999998</v>
      </c>
      <c r="I94" s="95">
        <v>7736</v>
      </c>
      <c r="J94" s="83"/>
      <c r="K94" s="93">
        <v>544.89552999999989</v>
      </c>
      <c r="L94" s="94">
        <v>1.3533101045296167E-4</v>
      </c>
      <c r="M94" s="94">
        <f t="shared" si="2"/>
        <v>3.7232102367307975E-3</v>
      </c>
      <c r="N94" s="94">
        <f>K94/'סכום נכסי הקרן'!$C$42</f>
        <v>6.205755781981834E-4</v>
      </c>
    </row>
    <row r="95" spans="2:14">
      <c r="B95" s="82"/>
      <c r="C95" s="83"/>
      <c r="D95" s="83"/>
      <c r="E95" s="83"/>
      <c r="F95" s="83"/>
      <c r="G95" s="83"/>
      <c r="H95" s="93"/>
      <c r="I95" s="95"/>
      <c r="J95" s="83"/>
      <c r="K95" s="83"/>
      <c r="L95" s="83"/>
      <c r="M95" s="94"/>
      <c r="N95" s="83"/>
    </row>
    <row r="96" spans="2:14">
      <c r="B96" s="101" t="s">
        <v>74</v>
      </c>
      <c r="C96" s="81"/>
      <c r="D96" s="81"/>
      <c r="E96" s="81"/>
      <c r="F96" s="81"/>
      <c r="G96" s="81"/>
      <c r="H96" s="90"/>
      <c r="I96" s="92"/>
      <c r="J96" s="81"/>
      <c r="K96" s="90">
        <v>43877.688729999987</v>
      </c>
      <c r="L96" s="81"/>
      <c r="M96" s="91">
        <f t="shared" ref="M96:M105" si="3">K96/$K$11</f>
        <v>0.29981134153114364</v>
      </c>
      <c r="N96" s="91">
        <f>K96/'סכום נכסי הקרן'!$C$42</f>
        <v>4.9971821302369025E-2</v>
      </c>
    </row>
    <row r="97" spans="2:14">
      <c r="B97" s="86" t="s">
        <v>1339</v>
      </c>
      <c r="C97" s="83" t="s">
        <v>1340</v>
      </c>
      <c r="D97" s="96" t="s">
        <v>30</v>
      </c>
      <c r="E97" s="83"/>
      <c r="F97" s="96" t="s">
        <v>1196</v>
      </c>
      <c r="G97" s="96" t="s">
        <v>175</v>
      </c>
      <c r="H97" s="93">
        <v>4367.9999999999991</v>
      </c>
      <c r="I97" s="95">
        <v>22204</v>
      </c>
      <c r="J97" s="83"/>
      <c r="K97" s="93">
        <v>4088.5870099999993</v>
      </c>
      <c r="L97" s="94">
        <v>2.1193585058910691E-3</v>
      </c>
      <c r="M97" s="94">
        <f t="shared" si="3"/>
        <v>2.7936857932008664E-2</v>
      </c>
      <c r="N97" s="94">
        <f>K97/'סכום נכסי הקרן'!$C$42</f>
        <v>4.6564471684036974E-3</v>
      </c>
    </row>
    <row r="98" spans="2:14">
      <c r="B98" s="86" t="s">
        <v>1341</v>
      </c>
      <c r="C98" s="83" t="s">
        <v>1342</v>
      </c>
      <c r="D98" s="96" t="s">
        <v>30</v>
      </c>
      <c r="E98" s="83"/>
      <c r="F98" s="96" t="s">
        <v>1196</v>
      </c>
      <c r="G98" s="96" t="s">
        <v>175</v>
      </c>
      <c r="H98" s="93">
        <v>4696.9999999999991</v>
      </c>
      <c r="I98" s="95">
        <v>19585</v>
      </c>
      <c r="J98" s="83"/>
      <c r="K98" s="93">
        <v>3877.9618399999995</v>
      </c>
      <c r="L98" s="94">
        <v>4.4721237303434113E-3</v>
      </c>
      <c r="M98" s="94">
        <f t="shared" si="3"/>
        <v>2.6497679693462343E-2</v>
      </c>
      <c r="N98" s="94">
        <f>K98/'סכום נכסי הקרן'!$C$42</f>
        <v>4.4165684587071053E-3</v>
      </c>
    </row>
    <row r="99" spans="2:14">
      <c r="B99" s="86" t="s">
        <v>1343</v>
      </c>
      <c r="C99" s="83" t="s">
        <v>1344</v>
      </c>
      <c r="D99" s="96" t="s">
        <v>133</v>
      </c>
      <c r="E99" s="83"/>
      <c r="F99" s="96" t="s">
        <v>1196</v>
      </c>
      <c r="G99" s="96" t="s">
        <v>173</v>
      </c>
      <c r="H99" s="93">
        <v>8114.9999999999991</v>
      </c>
      <c r="I99" s="95">
        <v>9724</v>
      </c>
      <c r="J99" s="83"/>
      <c r="K99" s="93">
        <v>2862.0751299999993</v>
      </c>
      <c r="L99" s="94">
        <v>2.3772793612310407E-3</v>
      </c>
      <c r="M99" s="94">
        <f t="shared" si="3"/>
        <v>1.9556239380984879E-2</v>
      </c>
      <c r="N99" s="94">
        <f>K99/'סכום נכסי הקרן'!$C$42</f>
        <v>3.2595861607570735E-3</v>
      </c>
    </row>
    <row r="100" spans="2:14">
      <c r="B100" s="86" t="s">
        <v>1345</v>
      </c>
      <c r="C100" s="83" t="s">
        <v>1346</v>
      </c>
      <c r="D100" s="96" t="s">
        <v>133</v>
      </c>
      <c r="E100" s="83"/>
      <c r="F100" s="96" t="s">
        <v>1196</v>
      </c>
      <c r="G100" s="96" t="s">
        <v>173</v>
      </c>
      <c r="H100" s="93">
        <v>8804.9999999999982</v>
      </c>
      <c r="I100" s="95">
        <v>10381</v>
      </c>
      <c r="J100" s="83"/>
      <c r="K100" s="93">
        <v>3315.2486499999995</v>
      </c>
      <c r="L100" s="94">
        <v>3.0124825576233508E-4</v>
      </c>
      <c r="M100" s="94">
        <f t="shared" si="3"/>
        <v>2.2652723377980286E-2</v>
      </c>
      <c r="N100" s="94">
        <f>K100/'סכום נכסי הקרן'!$C$42</f>
        <v>3.7757005417983461E-3</v>
      </c>
    </row>
    <row r="101" spans="2:14">
      <c r="B101" s="86" t="s">
        <v>1347</v>
      </c>
      <c r="C101" s="83" t="s">
        <v>1348</v>
      </c>
      <c r="D101" s="96" t="s">
        <v>133</v>
      </c>
      <c r="E101" s="83"/>
      <c r="F101" s="96" t="s">
        <v>1196</v>
      </c>
      <c r="G101" s="96" t="s">
        <v>173</v>
      </c>
      <c r="H101" s="93">
        <v>5371.9999999999991</v>
      </c>
      <c r="I101" s="95">
        <v>11020</v>
      </c>
      <c r="J101" s="83"/>
      <c r="K101" s="93">
        <v>2147.1636899999994</v>
      </c>
      <c r="L101" s="94">
        <v>1.2793172808544617E-4</v>
      </c>
      <c r="M101" s="94">
        <f t="shared" si="3"/>
        <v>1.4671329439139779E-2</v>
      </c>
      <c r="N101" s="94">
        <f>K101/'סכום נכסי הקרן'!$C$42</f>
        <v>2.4453813163192858E-3</v>
      </c>
    </row>
    <row r="102" spans="2:14">
      <c r="B102" s="86" t="s">
        <v>1349</v>
      </c>
      <c r="C102" s="83" t="s">
        <v>1350</v>
      </c>
      <c r="D102" s="96" t="s">
        <v>933</v>
      </c>
      <c r="E102" s="83"/>
      <c r="F102" s="96" t="s">
        <v>1196</v>
      </c>
      <c r="G102" s="96" t="s">
        <v>173</v>
      </c>
      <c r="H102" s="93">
        <v>14024.999999999998</v>
      </c>
      <c r="I102" s="95">
        <v>3605</v>
      </c>
      <c r="J102" s="83"/>
      <c r="K102" s="93">
        <v>1833.8157399999998</v>
      </c>
      <c r="L102" s="94">
        <v>5.2425239813792719E-5</v>
      </c>
      <c r="M102" s="94">
        <f t="shared" si="3"/>
        <v>1.2530257929343012E-2</v>
      </c>
      <c r="N102" s="94">
        <f>K102/'סכום נכסי הקרן'!$C$42</f>
        <v>2.0885127524526209E-3</v>
      </c>
    </row>
    <row r="103" spans="2:14">
      <c r="B103" s="86" t="s">
        <v>1351</v>
      </c>
      <c r="C103" s="83" t="s">
        <v>1352</v>
      </c>
      <c r="D103" s="96" t="s">
        <v>133</v>
      </c>
      <c r="E103" s="83"/>
      <c r="F103" s="96" t="s">
        <v>1196</v>
      </c>
      <c r="G103" s="96" t="s">
        <v>173</v>
      </c>
      <c r="H103" s="93">
        <v>17155.000000000004</v>
      </c>
      <c r="I103" s="95">
        <v>6775</v>
      </c>
      <c r="J103" s="83"/>
      <c r="K103" s="93">
        <v>4215.4852799999981</v>
      </c>
      <c r="L103" s="94">
        <v>3.8618087910976211E-4</v>
      </c>
      <c r="M103" s="94">
        <f t="shared" si="3"/>
        <v>2.8803939623589844E-2</v>
      </c>
      <c r="N103" s="94">
        <f>K103/'סכום נכסי הקרן'!$C$42</f>
        <v>4.8009702245528241E-3</v>
      </c>
    </row>
    <row r="104" spans="2:14">
      <c r="B104" s="86" t="s">
        <v>1353</v>
      </c>
      <c r="C104" s="83" t="s">
        <v>1354</v>
      </c>
      <c r="D104" s="96" t="s">
        <v>933</v>
      </c>
      <c r="E104" s="83"/>
      <c r="F104" s="96" t="s">
        <v>1196</v>
      </c>
      <c r="G104" s="96" t="s">
        <v>173</v>
      </c>
      <c r="H104" s="93">
        <v>24290.999999999996</v>
      </c>
      <c r="I104" s="95">
        <v>3330</v>
      </c>
      <c r="J104" s="83"/>
      <c r="K104" s="93">
        <v>2933.845119999999</v>
      </c>
      <c r="L104" s="94">
        <v>2.1572810361968504E-4</v>
      </c>
      <c r="M104" s="94">
        <f t="shared" si="3"/>
        <v>2.0046635698712179E-2</v>
      </c>
      <c r="N104" s="94">
        <f>K104/'סכום נכסי הקרן'!$C$42</f>
        <v>3.3413242198700338E-3</v>
      </c>
    </row>
    <row r="105" spans="2:14">
      <c r="B105" s="86" t="s">
        <v>1355</v>
      </c>
      <c r="C105" s="83" t="s">
        <v>1356</v>
      </c>
      <c r="D105" s="96" t="s">
        <v>933</v>
      </c>
      <c r="E105" s="83"/>
      <c r="F105" s="96" t="s">
        <v>1196</v>
      </c>
      <c r="G105" s="96" t="s">
        <v>173</v>
      </c>
      <c r="H105" s="93">
        <v>65623.999999999985</v>
      </c>
      <c r="I105" s="95">
        <v>7816</v>
      </c>
      <c r="J105" s="83"/>
      <c r="K105" s="93">
        <v>18603.506269999994</v>
      </c>
      <c r="L105" s="94">
        <v>2.4104313672698464E-4</v>
      </c>
      <c r="M105" s="94">
        <f t="shared" si="3"/>
        <v>0.12711567845592267</v>
      </c>
      <c r="N105" s="94">
        <f>K105/'סכום נכסי הקרן'!$C$42</f>
        <v>2.1187330459508043E-2</v>
      </c>
    </row>
    <row r="106" spans="2:14">
      <c r="D106" s="1"/>
      <c r="E106" s="1"/>
      <c r="F106" s="1"/>
      <c r="G106" s="1"/>
    </row>
    <row r="107" spans="2:14"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B109" s="98" t="s">
        <v>265</v>
      </c>
      <c r="D109" s="1"/>
      <c r="E109" s="1"/>
      <c r="F109" s="1"/>
      <c r="G109" s="1"/>
    </row>
    <row r="110" spans="2:14">
      <c r="B110" s="98" t="s">
        <v>122</v>
      </c>
      <c r="D110" s="1"/>
      <c r="E110" s="1"/>
      <c r="F110" s="1"/>
      <c r="G110" s="1"/>
    </row>
    <row r="111" spans="2:14">
      <c r="B111" s="98" t="s">
        <v>248</v>
      </c>
      <c r="D111" s="1"/>
      <c r="E111" s="1"/>
      <c r="F111" s="1"/>
      <c r="G111" s="1"/>
    </row>
    <row r="112" spans="2:14">
      <c r="B112" s="98" t="s">
        <v>256</v>
      </c>
      <c r="D112" s="1"/>
      <c r="E112" s="1"/>
      <c r="F112" s="1"/>
      <c r="G112" s="1"/>
    </row>
    <row r="113" spans="2:7">
      <c r="B113" s="98" t="s">
        <v>263</v>
      </c>
      <c r="D113" s="1"/>
      <c r="E113" s="1"/>
      <c r="F113" s="1"/>
      <c r="G113" s="1"/>
    </row>
    <row r="114" spans="2:7">
      <c r="D114" s="1"/>
      <c r="E114" s="1"/>
      <c r="F114" s="1"/>
      <c r="G114" s="1"/>
    </row>
    <row r="115" spans="2:7">
      <c r="D115" s="1"/>
      <c r="E115" s="1"/>
      <c r="F115" s="1"/>
      <c r="G115" s="1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AG49:AG1048576 K1:AF1048576 AH1:XFD1048576 AG1:AG43 B45:B108 B11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10" workbookViewId="0">
      <selection activeCell="K33" sqref="K33:K3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189</v>
      </c>
      <c r="C1" s="77" t="s" vm="1">
        <v>266</v>
      </c>
    </row>
    <row r="2" spans="2:65">
      <c r="B2" s="56" t="s">
        <v>188</v>
      </c>
      <c r="C2" s="77" t="s">
        <v>267</v>
      </c>
    </row>
    <row r="3" spans="2:65">
      <c r="B3" s="56" t="s">
        <v>190</v>
      </c>
      <c r="C3" s="77" t="s">
        <v>268</v>
      </c>
    </row>
    <row r="4" spans="2:65">
      <c r="B4" s="56" t="s">
        <v>191</v>
      </c>
      <c r="C4" s="77">
        <v>8802</v>
      </c>
    </row>
    <row r="6" spans="2:65" ht="26.25" customHeight="1">
      <c r="B6" s="213" t="s">
        <v>219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</row>
    <row r="7" spans="2:65" ht="26.25" customHeight="1">
      <c r="B7" s="213" t="s">
        <v>101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BM7" s="3"/>
    </row>
    <row r="8" spans="2:65" s="3" customFormat="1" ht="78.75">
      <c r="B8" s="22" t="s">
        <v>125</v>
      </c>
      <c r="C8" s="30" t="s">
        <v>49</v>
      </c>
      <c r="D8" s="30" t="s">
        <v>129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250</v>
      </c>
      <c r="K8" s="30" t="s">
        <v>249</v>
      </c>
      <c r="L8" s="30" t="s">
        <v>66</v>
      </c>
      <c r="M8" s="30" t="s">
        <v>63</v>
      </c>
      <c r="N8" s="30" t="s">
        <v>192</v>
      </c>
      <c r="O8" s="20" t="s">
        <v>194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257</v>
      </c>
      <c r="K9" s="32"/>
      <c r="L9" s="32" t="s">
        <v>253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05" t="s">
        <v>34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25969.18189999989</v>
      </c>
      <c r="M11" s="81"/>
      <c r="N11" s="91">
        <f>L11/$L$11</f>
        <v>1</v>
      </c>
      <c r="O11" s="91">
        <f>L11/'סכום נכסי הקרן'!$C$42</f>
        <v>2.9576018127596373E-2</v>
      </c>
      <c r="P11" s="5"/>
      <c r="BG11" s="99"/>
      <c r="BH11" s="3"/>
      <c r="BI11" s="99"/>
      <c r="BM11" s="99"/>
    </row>
    <row r="12" spans="2:65" s="4" customFormat="1" ht="18" customHeight="1">
      <c r="B12" s="80" t="s">
        <v>243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25969.181899999901</v>
      </c>
      <c r="M12" s="81"/>
      <c r="N12" s="91">
        <f t="shared" ref="N12:N16" si="0">L12/$L$11</f>
        <v>1.0000000000000004</v>
      </c>
      <c r="O12" s="91">
        <f>L12/'סכום נכסי הקרן'!$C$42</f>
        <v>2.9576018127596387E-2</v>
      </c>
      <c r="P12" s="5"/>
      <c r="BG12" s="99"/>
      <c r="BH12" s="3"/>
      <c r="BI12" s="99"/>
      <c r="BM12" s="99"/>
    </row>
    <row r="13" spans="2:65">
      <c r="B13" s="101" t="s">
        <v>56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12453.606019999997</v>
      </c>
      <c r="M13" s="81"/>
      <c r="N13" s="91">
        <f t="shared" si="0"/>
        <v>0.47955326694369416</v>
      </c>
      <c r="O13" s="91">
        <f>L13/'סכום נכסי הקרן'!$C$42</f>
        <v>1.4183276116274761E-2</v>
      </c>
      <c r="BH13" s="3"/>
    </row>
    <row r="14" spans="2:65" ht="20.25">
      <c r="B14" s="86" t="s">
        <v>1357</v>
      </c>
      <c r="C14" s="83" t="s">
        <v>1358</v>
      </c>
      <c r="D14" s="96" t="s">
        <v>30</v>
      </c>
      <c r="E14" s="83"/>
      <c r="F14" s="96" t="s">
        <v>1196</v>
      </c>
      <c r="G14" s="83" t="s">
        <v>1359</v>
      </c>
      <c r="H14" s="83" t="s">
        <v>1360</v>
      </c>
      <c r="I14" s="96" t="s">
        <v>173</v>
      </c>
      <c r="J14" s="93">
        <v>13790.889999999998</v>
      </c>
      <c r="K14" s="95">
        <v>10948</v>
      </c>
      <c r="L14" s="93">
        <v>5476.1412300000002</v>
      </c>
      <c r="M14" s="94">
        <v>2.1877008432784027E-3</v>
      </c>
      <c r="N14" s="94">
        <f t="shared" si="0"/>
        <v>0.21087076408826044</v>
      </c>
      <c r="O14" s="94">
        <f>L14/'סכום נכסי הקרן'!$C$42</f>
        <v>6.2367175412544893E-3</v>
      </c>
      <c r="BH14" s="4"/>
    </row>
    <row r="15" spans="2:65">
      <c r="B15" s="86" t="s">
        <v>1361</v>
      </c>
      <c r="C15" s="83" t="s">
        <v>1362</v>
      </c>
      <c r="D15" s="96" t="s">
        <v>30</v>
      </c>
      <c r="E15" s="83"/>
      <c r="F15" s="96" t="s">
        <v>1196</v>
      </c>
      <c r="G15" s="83" t="s">
        <v>1363</v>
      </c>
      <c r="H15" s="83" t="s">
        <v>1360</v>
      </c>
      <c r="I15" s="96" t="s">
        <v>173</v>
      </c>
      <c r="J15" s="93">
        <v>50600.999999999993</v>
      </c>
      <c r="K15" s="95">
        <v>1629</v>
      </c>
      <c r="L15" s="93">
        <v>2989.7008799999994</v>
      </c>
      <c r="M15" s="94">
        <v>2.9137181768790595E-4</v>
      </c>
      <c r="N15" s="94">
        <f t="shared" si="0"/>
        <v>0.11512495432133779</v>
      </c>
      <c r="O15" s="94">
        <f>L15/'סכום נכסי הקרן'!$C$42</f>
        <v>3.4049377359465908E-3</v>
      </c>
    </row>
    <row r="16" spans="2:65">
      <c r="B16" s="86" t="s">
        <v>1364</v>
      </c>
      <c r="C16" s="83" t="s">
        <v>1365</v>
      </c>
      <c r="D16" s="96" t="s">
        <v>30</v>
      </c>
      <c r="E16" s="83"/>
      <c r="F16" s="96" t="s">
        <v>1196</v>
      </c>
      <c r="G16" s="83" t="s">
        <v>1366</v>
      </c>
      <c r="H16" s="83" t="s">
        <v>1360</v>
      </c>
      <c r="I16" s="96" t="s">
        <v>173</v>
      </c>
      <c r="J16" s="93">
        <v>3658.9999999999995</v>
      </c>
      <c r="K16" s="95">
        <v>30048.27</v>
      </c>
      <c r="L16" s="93">
        <v>3987.7639099999992</v>
      </c>
      <c r="M16" s="94">
        <v>2.4841433592860576E-4</v>
      </c>
      <c r="N16" s="94">
        <f t="shared" si="0"/>
        <v>0.15355754853409595</v>
      </c>
      <c r="O16" s="94">
        <f>L16/'סכום נכסי הקרן'!$C$42</f>
        <v>4.5416208390736817E-3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13515.575879999898</v>
      </c>
      <c r="M18" s="81"/>
      <c r="N18" s="91">
        <f t="shared" ref="N18:N35" si="1">L18/$L$11</f>
        <v>0.52044673305630607</v>
      </c>
      <c r="O18" s="91">
        <f>L18/'סכום נכסי הקרן'!$C$42</f>
        <v>1.539274201132162E-2</v>
      </c>
    </row>
    <row r="19" spans="2:15">
      <c r="B19" s="86" t="s">
        <v>1367</v>
      </c>
      <c r="C19" s="83" t="s">
        <v>1368</v>
      </c>
      <c r="D19" s="96" t="s">
        <v>30</v>
      </c>
      <c r="E19" s="83"/>
      <c r="F19" s="96" t="s">
        <v>1184</v>
      </c>
      <c r="G19" s="83" t="s">
        <v>1369</v>
      </c>
      <c r="H19" s="83"/>
      <c r="I19" s="96" t="s">
        <v>173</v>
      </c>
      <c r="J19" s="93">
        <v>2837.9999999999995</v>
      </c>
      <c r="K19" s="95">
        <v>2469.0300000000002</v>
      </c>
      <c r="L19" s="93">
        <v>254.14776999999995</v>
      </c>
      <c r="M19" s="94">
        <v>1.434815286060126E-4</v>
      </c>
      <c r="N19" s="94">
        <f t="shared" si="1"/>
        <v>9.7865142990892998E-3</v>
      </c>
      <c r="O19" s="94">
        <f>L19/'סכום נכסי הקרן'!$C$42</f>
        <v>2.8944612431584625E-4</v>
      </c>
    </row>
    <row r="20" spans="2:15">
      <c r="B20" s="86" t="s">
        <v>1370</v>
      </c>
      <c r="C20" s="83" t="s">
        <v>1371</v>
      </c>
      <c r="D20" s="96" t="s">
        <v>30</v>
      </c>
      <c r="E20" s="83"/>
      <c r="F20" s="96" t="s">
        <v>1184</v>
      </c>
      <c r="G20" s="83" t="s">
        <v>1369</v>
      </c>
      <c r="H20" s="83"/>
      <c r="I20" s="96" t="s">
        <v>175</v>
      </c>
      <c r="J20" s="93">
        <v>274.99999999999994</v>
      </c>
      <c r="K20" s="95">
        <v>172741</v>
      </c>
      <c r="L20" s="93">
        <v>2002.5691399999996</v>
      </c>
      <c r="M20" s="94">
        <v>2.2976944118753575E-4</v>
      </c>
      <c r="N20" s="94">
        <f t="shared" si="1"/>
        <v>7.7113293276289463E-2</v>
      </c>
      <c r="O20" s="94">
        <f>L20/'סכום נכסי הקרן'!$C$42</f>
        <v>2.2807041598181927E-3</v>
      </c>
    </row>
    <row r="21" spans="2:15">
      <c r="B21" s="86" t="s">
        <v>1372</v>
      </c>
      <c r="C21" s="83" t="s">
        <v>1373</v>
      </c>
      <c r="D21" s="96" t="s">
        <v>147</v>
      </c>
      <c r="E21" s="83"/>
      <c r="F21" s="96" t="s">
        <v>1184</v>
      </c>
      <c r="G21" s="83" t="s">
        <v>1369</v>
      </c>
      <c r="H21" s="83"/>
      <c r="I21" s="96" t="s">
        <v>175</v>
      </c>
      <c r="J21" s="93">
        <v>1820.9999999999998</v>
      </c>
      <c r="K21" s="95">
        <v>3788</v>
      </c>
      <c r="L21" s="93">
        <v>290.78988999999996</v>
      </c>
      <c r="M21" s="94">
        <v>9.6976591466758886E-5</v>
      </c>
      <c r="N21" s="94">
        <f t="shared" si="1"/>
        <v>1.119749906330323E-2</v>
      </c>
      <c r="O21" s="94">
        <f>L21/'סכום נכסי הקרן'!$C$42</f>
        <v>3.3117743527999975E-4</v>
      </c>
    </row>
    <row r="22" spans="2:15">
      <c r="B22" s="86" t="s">
        <v>1374</v>
      </c>
      <c r="C22" s="83" t="s">
        <v>1375</v>
      </c>
      <c r="D22" s="96" t="s">
        <v>147</v>
      </c>
      <c r="E22" s="83"/>
      <c r="F22" s="96" t="s">
        <v>1184</v>
      </c>
      <c r="G22" s="83" t="s">
        <v>1369</v>
      </c>
      <c r="H22" s="83"/>
      <c r="I22" s="96" t="s">
        <v>175</v>
      </c>
      <c r="J22" s="93">
        <v>2994.9999999999986</v>
      </c>
      <c r="K22" s="95">
        <v>2653</v>
      </c>
      <c r="L22" s="93">
        <v>334.96040999999991</v>
      </c>
      <c r="M22" s="94">
        <v>2.6680220307770787E-5</v>
      </c>
      <c r="N22" s="94">
        <f t="shared" si="1"/>
        <v>1.2898381292481198E-2</v>
      </c>
      <c r="O22" s="94">
        <f>L22/'סכום נכסי הקרן'!$C$42</f>
        <v>3.8148275892307384E-4</v>
      </c>
    </row>
    <row r="23" spans="2:15">
      <c r="B23" s="86" t="s">
        <v>1376</v>
      </c>
      <c r="C23" s="83" t="s">
        <v>1377</v>
      </c>
      <c r="D23" s="96" t="s">
        <v>30</v>
      </c>
      <c r="E23" s="83"/>
      <c r="F23" s="96" t="s">
        <v>1184</v>
      </c>
      <c r="G23" s="83" t="s">
        <v>1369</v>
      </c>
      <c r="H23" s="83"/>
      <c r="I23" s="96" t="s">
        <v>175</v>
      </c>
      <c r="J23" s="93">
        <v>132.99999999999997</v>
      </c>
      <c r="K23" s="95">
        <v>126223</v>
      </c>
      <c r="L23" s="93">
        <v>707.70055000000002</v>
      </c>
      <c r="M23" s="94">
        <v>9.5187344687959431E-5</v>
      </c>
      <c r="N23" s="94">
        <f t="shared" si="1"/>
        <v>2.7251553503886198E-2</v>
      </c>
      <c r="O23" s="94">
        <f>L23/'סכום נכסי הקרן'!$C$42</f>
        <v>8.0599244043610063E-4</v>
      </c>
    </row>
    <row r="24" spans="2:15">
      <c r="B24" s="86" t="s">
        <v>1378</v>
      </c>
      <c r="C24" s="83" t="s">
        <v>1379</v>
      </c>
      <c r="D24" s="96" t="s">
        <v>147</v>
      </c>
      <c r="E24" s="83"/>
      <c r="F24" s="96" t="s">
        <v>1184</v>
      </c>
      <c r="G24" s="83" t="s">
        <v>1369</v>
      </c>
      <c r="H24" s="83"/>
      <c r="I24" s="96" t="s">
        <v>173</v>
      </c>
      <c r="J24" s="93">
        <v>5375</v>
      </c>
      <c r="K24" s="95">
        <v>2092</v>
      </c>
      <c r="L24" s="93">
        <v>407.83801999989998</v>
      </c>
      <c r="M24" s="94">
        <v>5.4397807822564885E-5</v>
      </c>
      <c r="N24" s="94">
        <f t="shared" si="1"/>
        <v>1.5704692645704857E-2</v>
      </c>
      <c r="O24" s="94">
        <f>L24/'סכום נכסי הקרן'!$C$42</f>
        <v>4.6448227437769635E-4</v>
      </c>
    </row>
    <row r="25" spans="2:15">
      <c r="B25" s="86" t="s">
        <v>1380</v>
      </c>
      <c r="C25" s="83" t="s">
        <v>1381</v>
      </c>
      <c r="D25" s="96" t="s">
        <v>30</v>
      </c>
      <c r="E25" s="83"/>
      <c r="F25" s="96" t="s">
        <v>1184</v>
      </c>
      <c r="G25" s="83" t="s">
        <v>1369</v>
      </c>
      <c r="H25" s="83"/>
      <c r="I25" s="96" t="s">
        <v>175</v>
      </c>
      <c r="J25" s="93">
        <v>254.99999999999997</v>
      </c>
      <c r="K25" s="95">
        <v>29451</v>
      </c>
      <c r="L25" s="93">
        <v>316.59176999999994</v>
      </c>
      <c r="M25" s="94">
        <v>4.2834812767488081E-5</v>
      </c>
      <c r="N25" s="94">
        <f t="shared" si="1"/>
        <v>1.2191056738679984E-2</v>
      </c>
      <c r="O25" s="94">
        <f>L25/'סכום נכסי הקרן'!$C$42</f>
        <v>3.6056291509775515E-4</v>
      </c>
    </row>
    <row r="26" spans="2:15">
      <c r="B26" s="86" t="s">
        <v>1382</v>
      </c>
      <c r="C26" s="83" t="s">
        <v>1383</v>
      </c>
      <c r="D26" s="96" t="s">
        <v>147</v>
      </c>
      <c r="E26" s="83"/>
      <c r="F26" s="96" t="s">
        <v>1184</v>
      </c>
      <c r="G26" s="83" t="s">
        <v>1369</v>
      </c>
      <c r="H26" s="83"/>
      <c r="I26" s="96" t="s">
        <v>173</v>
      </c>
      <c r="J26" s="93">
        <v>44728.999999999993</v>
      </c>
      <c r="K26" s="95">
        <v>958.2</v>
      </c>
      <c r="L26" s="93">
        <v>1554.50783</v>
      </c>
      <c r="M26" s="94">
        <v>3.8460245243852388E-5</v>
      </c>
      <c r="N26" s="94">
        <f t="shared" si="1"/>
        <v>5.9859715103308918E-2</v>
      </c>
      <c r="O26" s="94">
        <f>L26/'סכום נכסי הקרן'!$C$42</f>
        <v>1.7704120190082189E-3</v>
      </c>
    </row>
    <row r="27" spans="2:15">
      <c r="B27" s="86" t="s">
        <v>1384</v>
      </c>
      <c r="C27" s="83" t="s">
        <v>1385</v>
      </c>
      <c r="D27" s="96" t="s">
        <v>30</v>
      </c>
      <c r="E27" s="83"/>
      <c r="F27" s="96" t="s">
        <v>1184</v>
      </c>
      <c r="G27" s="83" t="s">
        <v>1369</v>
      </c>
      <c r="H27" s="83"/>
      <c r="I27" s="96" t="s">
        <v>173</v>
      </c>
      <c r="J27" s="93">
        <v>2813.9199999999996</v>
      </c>
      <c r="K27" s="95">
        <v>1490.44</v>
      </c>
      <c r="L27" s="93">
        <v>152.11562000000001</v>
      </c>
      <c r="M27" s="94">
        <v>2.1290303655074858E-5</v>
      </c>
      <c r="N27" s="94">
        <f t="shared" si="1"/>
        <v>5.8575437834643782E-3</v>
      </c>
      <c r="O27" s="94">
        <f>L27/'סכום נכסי הקרן'!$C$42</f>
        <v>1.732428211229319E-4</v>
      </c>
    </row>
    <row r="28" spans="2:15">
      <c r="B28" s="86" t="s">
        <v>1386</v>
      </c>
      <c r="C28" s="83" t="s">
        <v>1387</v>
      </c>
      <c r="D28" s="96" t="s">
        <v>30</v>
      </c>
      <c r="E28" s="83"/>
      <c r="F28" s="96" t="s">
        <v>1184</v>
      </c>
      <c r="G28" s="83" t="s">
        <v>1369</v>
      </c>
      <c r="H28" s="83"/>
      <c r="I28" s="96" t="s">
        <v>173</v>
      </c>
      <c r="J28" s="93">
        <v>75.999999999999986</v>
      </c>
      <c r="K28" s="95">
        <v>94061.68</v>
      </c>
      <c r="L28" s="93">
        <v>259.28290999999996</v>
      </c>
      <c r="M28" s="94">
        <v>9.3392574206285978E-4</v>
      </c>
      <c r="N28" s="94">
        <f t="shared" si="1"/>
        <v>9.9842540669331237E-3</v>
      </c>
      <c r="O28" s="94">
        <f>L28/'סכום נכסי הקרן'!$C$42</f>
        <v>2.9529447927414189E-4</v>
      </c>
    </row>
    <row r="29" spans="2:15">
      <c r="B29" s="86" t="s">
        <v>1388</v>
      </c>
      <c r="C29" s="83" t="s">
        <v>1389</v>
      </c>
      <c r="D29" s="96" t="s">
        <v>30</v>
      </c>
      <c r="E29" s="83"/>
      <c r="F29" s="96" t="s">
        <v>1184</v>
      </c>
      <c r="G29" s="83" t="s">
        <v>1369</v>
      </c>
      <c r="H29" s="83"/>
      <c r="I29" s="96" t="s">
        <v>173</v>
      </c>
      <c r="J29" s="93">
        <v>8889</v>
      </c>
      <c r="K29" s="95">
        <v>1776</v>
      </c>
      <c r="L29" s="93">
        <v>572.58955000000003</v>
      </c>
      <c r="M29" s="94">
        <v>1.9467466778541327E-4</v>
      </c>
      <c r="N29" s="94">
        <f t="shared" si="1"/>
        <v>2.204880970855699E-2</v>
      </c>
      <c r="O29" s="94">
        <f>L29/'סכום נכסי הקרן'!$C$42</f>
        <v>6.5211599563220449E-4</v>
      </c>
    </row>
    <row r="30" spans="2:15">
      <c r="B30" s="86" t="s">
        <v>1390</v>
      </c>
      <c r="C30" s="83" t="s">
        <v>1391</v>
      </c>
      <c r="D30" s="96" t="s">
        <v>30</v>
      </c>
      <c r="E30" s="83"/>
      <c r="F30" s="96" t="s">
        <v>1184</v>
      </c>
      <c r="G30" s="83" t="s">
        <v>1369</v>
      </c>
      <c r="H30" s="83"/>
      <c r="I30" s="96" t="s">
        <v>173</v>
      </c>
      <c r="J30" s="93">
        <v>141.99999999999997</v>
      </c>
      <c r="K30" s="95">
        <v>45123.93</v>
      </c>
      <c r="L30" s="93">
        <v>232.40357999999995</v>
      </c>
      <c r="M30" s="94">
        <v>5.1745118427588923E-5</v>
      </c>
      <c r="N30" s="94">
        <f t="shared" si="1"/>
        <v>8.9492068288836209E-3</v>
      </c>
      <c r="O30" s="94">
        <f>L30/'סכום נכסי הקרן'!$C$42</f>
        <v>2.6468190339867125E-4</v>
      </c>
    </row>
    <row r="31" spans="2:15">
      <c r="B31" s="86" t="s">
        <v>1392</v>
      </c>
      <c r="C31" s="83" t="s">
        <v>1393</v>
      </c>
      <c r="D31" s="96" t="s">
        <v>30</v>
      </c>
      <c r="E31" s="83"/>
      <c r="F31" s="96" t="s">
        <v>1184</v>
      </c>
      <c r="G31" s="83" t="s">
        <v>1369</v>
      </c>
      <c r="H31" s="83"/>
      <c r="I31" s="96" t="s">
        <v>173</v>
      </c>
      <c r="J31" s="93">
        <v>6788.9999999999991</v>
      </c>
      <c r="K31" s="95">
        <v>2333.14</v>
      </c>
      <c r="L31" s="93">
        <v>574.50545</v>
      </c>
      <c r="M31" s="94">
        <v>2.4319414598636054E-5</v>
      </c>
      <c r="N31" s="94">
        <f t="shared" si="1"/>
        <v>2.212258561753162E-2</v>
      </c>
      <c r="O31" s="94">
        <f>L31/'סכום נכסי הקרן'!$C$42</f>
        <v>6.5429799325341796E-4</v>
      </c>
    </row>
    <row r="32" spans="2:15">
      <c r="B32" s="86" t="s">
        <v>1394</v>
      </c>
      <c r="C32" s="83" t="s">
        <v>1395</v>
      </c>
      <c r="D32" s="96" t="s">
        <v>30</v>
      </c>
      <c r="E32" s="83"/>
      <c r="F32" s="96" t="s">
        <v>1184</v>
      </c>
      <c r="G32" s="83" t="s">
        <v>1369</v>
      </c>
      <c r="H32" s="83"/>
      <c r="I32" s="96" t="s">
        <v>175</v>
      </c>
      <c r="J32" s="93">
        <v>8706.9999999999982</v>
      </c>
      <c r="K32" s="95">
        <v>1358.9</v>
      </c>
      <c r="L32" s="93">
        <v>498.78734999999995</v>
      </c>
      <c r="M32" s="94">
        <v>4.3779752107051022E-4</v>
      </c>
      <c r="N32" s="94">
        <f t="shared" si="1"/>
        <v>1.9206895000415936E-2</v>
      </c>
      <c r="O32" s="94">
        <f>L32/'סכום נכסי הקרן'!$C$42</f>
        <v>5.6806347470714192E-4</v>
      </c>
    </row>
    <row r="33" spans="2:59">
      <c r="B33" s="86" t="s">
        <v>1396</v>
      </c>
      <c r="C33" s="83" t="s">
        <v>1397</v>
      </c>
      <c r="D33" s="96" t="s">
        <v>30</v>
      </c>
      <c r="E33" s="83"/>
      <c r="F33" s="96" t="s">
        <v>1184</v>
      </c>
      <c r="G33" s="83" t="s">
        <v>1369</v>
      </c>
      <c r="H33" s="83"/>
      <c r="I33" s="96" t="s">
        <v>183</v>
      </c>
      <c r="J33" s="93">
        <v>1033.9999999999998</v>
      </c>
      <c r="K33" s="95">
        <v>10389</v>
      </c>
      <c r="L33" s="93">
        <v>343.34303000000006</v>
      </c>
      <c r="M33" s="94">
        <v>7.1703274578454451E-4</v>
      </c>
      <c r="N33" s="94">
        <f t="shared" si="1"/>
        <v>1.3221172361998879E-2</v>
      </c>
      <c r="O33" s="94">
        <f>L33/'סכום נכסי הקרן'!$C$42</f>
        <v>3.9102963344655496E-4</v>
      </c>
    </row>
    <row r="34" spans="2:59">
      <c r="B34" s="86" t="s">
        <v>1398</v>
      </c>
      <c r="C34" s="83" t="s">
        <v>1399</v>
      </c>
      <c r="D34" s="96" t="s">
        <v>30</v>
      </c>
      <c r="E34" s="83"/>
      <c r="F34" s="96" t="s">
        <v>1184</v>
      </c>
      <c r="G34" s="83" t="s">
        <v>1369</v>
      </c>
      <c r="H34" s="83"/>
      <c r="I34" s="96" t="s">
        <v>183</v>
      </c>
      <c r="J34" s="93">
        <v>4885.9999999999991</v>
      </c>
      <c r="K34" s="95">
        <v>11663.82</v>
      </c>
      <c r="L34" s="93">
        <v>1821.4959999999999</v>
      </c>
      <c r="M34" s="94">
        <v>5.9202091262641743E-4</v>
      </c>
      <c r="N34" s="94">
        <f t="shared" si="1"/>
        <v>7.0140677015320521E-2</v>
      </c>
      <c r="O34" s="94">
        <f>L34/'סכום נכסי הקרן'!$C$42</f>
        <v>2.074481934887002E-3</v>
      </c>
    </row>
    <row r="35" spans="2:59">
      <c r="B35" s="86" t="s">
        <v>1400</v>
      </c>
      <c r="C35" s="83" t="s">
        <v>1401</v>
      </c>
      <c r="D35" s="96" t="s">
        <v>147</v>
      </c>
      <c r="E35" s="83"/>
      <c r="F35" s="96" t="s">
        <v>1184</v>
      </c>
      <c r="G35" s="83" t="s">
        <v>1369</v>
      </c>
      <c r="H35" s="83"/>
      <c r="I35" s="96" t="s">
        <v>173</v>
      </c>
      <c r="J35" s="93">
        <v>4743.9699999999984</v>
      </c>
      <c r="K35" s="95">
        <v>18550.97</v>
      </c>
      <c r="L35" s="93">
        <v>3191.9470099999994</v>
      </c>
      <c r="M35" s="94">
        <v>9.4859228585095223E-5</v>
      </c>
      <c r="N35" s="94">
        <f t="shared" si="1"/>
        <v>0.12291288275045788</v>
      </c>
      <c r="O35" s="94">
        <f>L35/'סכום נכסי הקרן'!$C$42</f>
        <v>3.6352736483426695E-3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265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122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248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256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AG42:AG1048576 AH1:XFD1048576 AG1:AG37 B40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4FCA3D1-701E-4327-A089-BFCC1104C2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2019-03-04T06:24:42Z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