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מובנים'!$B$6:$Q$43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 l="1"/>
  <c r="J160" i="62" l="1"/>
  <c r="L43" i="62"/>
  <c r="L13" i="62"/>
  <c r="C19" i="84" l="1"/>
  <c r="C11" i="84"/>
  <c r="C10" i="84" s="1"/>
  <c r="C43" i="88" s="1"/>
  <c r="H13" i="80" l="1"/>
  <c r="H12" i="80"/>
  <c r="H11" i="80"/>
  <c r="H10" i="80"/>
  <c r="N17" i="79"/>
  <c r="N16" i="79"/>
  <c r="N15" i="79"/>
  <c r="N14" i="79"/>
  <c r="N13" i="79"/>
  <c r="N12" i="79"/>
  <c r="N11" i="79"/>
  <c r="N10" i="79"/>
  <c r="O20" i="78"/>
  <c r="O19" i="78"/>
  <c r="O12" i="78" s="1"/>
  <c r="O11" i="78" s="1"/>
  <c r="O16" i="78"/>
  <c r="O23" i="78"/>
  <c r="O66" i="78"/>
  <c r="O67" i="78"/>
  <c r="J42" i="76"/>
  <c r="J41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0" i="76"/>
  <c r="J19" i="76"/>
  <c r="J18" i="76"/>
  <c r="J17" i="76"/>
  <c r="J16" i="76"/>
  <c r="J15" i="76"/>
  <c r="J14" i="76"/>
  <c r="J13" i="76"/>
  <c r="J12" i="76"/>
  <c r="J11" i="76"/>
  <c r="K13" i="74"/>
  <c r="K12" i="74"/>
  <c r="K11" i="74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7" i="73"/>
  <c r="J26" i="73"/>
  <c r="J24" i="73"/>
  <c r="J23" i="73"/>
  <c r="J21" i="73"/>
  <c r="J20" i="73"/>
  <c r="J19" i="73"/>
  <c r="J18" i="73"/>
  <c r="J17" i="73"/>
  <c r="J16" i="73"/>
  <c r="J14" i="73"/>
  <c r="J13" i="73"/>
  <c r="J12" i="73"/>
  <c r="J11" i="73"/>
  <c r="O10" i="78" l="1"/>
  <c r="P67" i="78" l="1"/>
  <c r="P66" i="78"/>
  <c r="P61" i="78"/>
  <c r="P57" i="78"/>
  <c r="P53" i="78"/>
  <c r="P49" i="78"/>
  <c r="P45" i="78"/>
  <c r="P41" i="78"/>
  <c r="P37" i="78"/>
  <c r="P33" i="78"/>
  <c r="P29" i="78"/>
  <c r="P25" i="78"/>
  <c r="P20" i="78"/>
  <c r="P16" i="78"/>
  <c r="P12" i="78"/>
  <c r="P64" i="78"/>
  <c r="P60" i="78"/>
  <c r="P52" i="78"/>
  <c r="P44" i="78"/>
  <c r="P40" i="78"/>
  <c r="P32" i="78"/>
  <c r="P28" i="78"/>
  <c r="P19" i="78"/>
  <c r="P10" i="78"/>
  <c r="P59" i="78"/>
  <c r="P51" i="78"/>
  <c r="P43" i="78"/>
  <c r="P35" i="78"/>
  <c r="P31" i="78"/>
  <c r="P23" i="78"/>
  <c r="P18" i="78"/>
  <c r="P68" i="78"/>
  <c r="P62" i="78"/>
  <c r="P58" i="78"/>
  <c r="P54" i="78"/>
  <c r="P50" i="78"/>
  <c r="P46" i="78"/>
  <c r="P42" i="78"/>
  <c r="P38" i="78"/>
  <c r="P34" i="78"/>
  <c r="P30" i="78"/>
  <c r="P26" i="78"/>
  <c r="P21" i="78"/>
  <c r="P17" i="78"/>
  <c r="P13" i="78"/>
  <c r="P56" i="78"/>
  <c r="P48" i="78"/>
  <c r="P36" i="78"/>
  <c r="P24" i="78"/>
  <c r="P15" i="78"/>
  <c r="P63" i="78"/>
  <c r="P55" i="78"/>
  <c r="P47" i="78"/>
  <c r="P39" i="78"/>
  <c r="P27" i="78"/>
  <c r="P14" i="78"/>
  <c r="P11" i="78"/>
  <c r="L20" i="72"/>
  <c r="L19" i="72"/>
  <c r="L18" i="72"/>
  <c r="L17" i="72"/>
  <c r="L16" i="72"/>
  <c r="L15" i="72"/>
  <c r="L14" i="72"/>
  <c r="L13" i="72"/>
  <c r="L12" i="72"/>
  <c r="L11" i="72"/>
  <c r="R29" i="71"/>
  <c r="R28" i="71"/>
  <c r="R27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9" i="67"/>
  <c r="J18" i="67"/>
  <c r="J17" i="67"/>
  <c r="J16" i="67"/>
  <c r="J15" i="67"/>
  <c r="J14" i="67"/>
  <c r="J13" i="67"/>
  <c r="J12" i="67"/>
  <c r="J11" i="67"/>
  <c r="K14" i="65"/>
  <c r="K13" i="65"/>
  <c r="K12" i="65"/>
  <c r="K11" i="65"/>
  <c r="N35" i="64"/>
  <c r="N34" i="64"/>
  <c r="N33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6" i="64"/>
  <c r="N15" i="64"/>
  <c r="N14" i="64"/>
  <c r="N13" i="64"/>
  <c r="N12" i="64"/>
  <c r="N11" i="64"/>
  <c r="M104" i="63"/>
  <c r="M103" i="63"/>
  <c r="M102" i="63"/>
  <c r="M101" i="63"/>
  <c r="M100" i="63"/>
  <c r="M99" i="63"/>
  <c r="M98" i="63"/>
  <c r="M97" i="63"/>
  <c r="M96" i="63"/>
  <c r="M95" i="63"/>
  <c r="M93" i="63"/>
  <c r="M92" i="63"/>
  <c r="M91" i="63"/>
  <c r="M90" i="63"/>
  <c r="M89" i="63"/>
  <c r="M88" i="63"/>
  <c r="M87" i="63"/>
  <c r="M86" i="63"/>
  <c r="M85" i="63"/>
  <c r="M84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6" i="63"/>
  <c r="M15" i="63"/>
  <c r="M14" i="63"/>
  <c r="M13" i="63"/>
  <c r="M12" i="63"/>
  <c r="M11" i="63"/>
  <c r="L112" i="62"/>
  <c r="L97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5" i="62"/>
  <c r="N184" i="62"/>
  <c r="N183" i="62"/>
  <c r="N182" i="62"/>
  <c r="N181" i="62"/>
  <c r="N180" i="62"/>
  <c r="N178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0" i="62"/>
  <c r="N109" i="62"/>
  <c r="N108" i="62"/>
  <c r="N107" i="62"/>
  <c r="N186" i="62"/>
  <c r="N106" i="62"/>
  <c r="N179" i="62"/>
  <c r="N177" i="62"/>
  <c r="N105" i="62"/>
  <c r="N104" i="62"/>
  <c r="N103" i="62"/>
  <c r="N102" i="62"/>
  <c r="N101" i="62"/>
  <c r="N100" i="62"/>
  <c r="N99" i="62"/>
  <c r="N98" i="62"/>
  <c r="N97" i="62"/>
  <c r="N96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2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1" i="62"/>
  <c r="N40" i="62"/>
  <c r="N39" i="62"/>
  <c r="N38" i="62"/>
  <c r="N72" i="62"/>
  <c r="N37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R163" i="61"/>
  <c r="R106" i="61"/>
  <c r="R13" i="61"/>
  <c r="R12" i="61" s="1"/>
  <c r="R11" i="61" s="1"/>
  <c r="C22" i="88"/>
  <c r="P13" i="68"/>
  <c r="P15" i="68"/>
  <c r="P14" i="68"/>
  <c r="Q106" i="61"/>
  <c r="Q13" i="61"/>
  <c r="Q12" i="61" s="1"/>
  <c r="Q11" i="61" s="1"/>
  <c r="O51" i="61"/>
  <c r="S138" i="61" l="1"/>
  <c r="O138" i="61"/>
  <c r="O89" i="61"/>
  <c r="O88" i="61"/>
  <c r="O87" i="61"/>
  <c r="S89" i="61"/>
  <c r="S88" i="61"/>
  <c r="S87" i="61"/>
  <c r="O82" i="61"/>
  <c r="O81" i="61"/>
  <c r="S82" i="61"/>
  <c r="S81" i="61"/>
  <c r="O75" i="61"/>
  <c r="S75" i="61"/>
  <c r="O49" i="61"/>
  <c r="O48" i="61"/>
  <c r="S49" i="61"/>
  <c r="S48" i="61"/>
  <c r="T165" i="61"/>
  <c r="T164" i="61"/>
  <c r="T163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C35" i="88"/>
  <c r="C34" i="88"/>
  <c r="C33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C23" i="88" l="1"/>
  <c r="C12" i="88"/>
  <c r="C11" i="88"/>
  <c r="C42" i="88" l="1"/>
  <c r="D37" i="88" s="1"/>
  <c r="O155" i="62" l="1"/>
  <c r="I13" i="80"/>
  <c r="O17" i="79"/>
  <c r="O13" i="79"/>
  <c r="O10" i="79"/>
  <c r="I12" i="80"/>
  <c r="O16" i="79"/>
  <c r="O12" i="79"/>
  <c r="I10" i="80"/>
  <c r="I11" i="80"/>
  <c r="O15" i="79"/>
  <c r="O11" i="79"/>
  <c r="O14" i="79"/>
  <c r="Q15" i="68"/>
  <c r="D31" i="88"/>
  <c r="U129" i="61"/>
  <c r="R22" i="59"/>
  <c r="O62" i="62"/>
  <c r="U114" i="61"/>
  <c r="O28" i="62"/>
  <c r="D13" i="88"/>
  <c r="U64" i="61"/>
  <c r="U128" i="61"/>
  <c r="U90" i="61"/>
  <c r="O16" i="62"/>
  <c r="O142" i="62"/>
  <c r="R12" i="59"/>
  <c r="O82" i="62"/>
  <c r="U56" i="61"/>
  <c r="U59" i="61"/>
  <c r="U14" i="61"/>
  <c r="O51" i="62"/>
  <c r="O64" i="62"/>
  <c r="O26" i="62"/>
  <c r="O186" i="62"/>
  <c r="U28" i="61"/>
  <c r="U41" i="61"/>
  <c r="R37" i="59"/>
  <c r="U156" i="61"/>
  <c r="U163" i="61"/>
  <c r="U123" i="61"/>
  <c r="O136" i="62"/>
  <c r="O107" i="62"/>
  <c r="O108" i="62"/>
  <c r="O129" i="62"/>
  <c r="O100" i="62"/>
  <c r="O57" i="62"/>
  <c r="D28" i="88"/>
  <c r="D27" i="88"/>
  <c r="D42" i="88"/>
  <c r="U40" i="61"/>
  <c r="U16" i="61"/>
  <c r="U121" i="61"/>
  <c r="U142" i="61"/>
  <c r="U43" i="61"/>
  <c r="U124" i="61"/>
  <c r="U153" i="61"/>
  <c r="U93" i="61"/>
  <c r="R40" i="59"/>
  <c r="U86" i="61"/>
  <c r="U155" i="61"/>
  <c r="O17" i="62"/>
  <c r="O46" i="62"/>
  <c r="O182" i="62"/>
  <c r="O33" i="62"/>
  <c r="O55" i="62"/>
  <c r="O56" i="62"/>
  <c r="O130" i="62"/>
  <c r="O18" i="62"/>
  <c r="O92" i="62"/>
  <c r="O202" i="62"/>
  <c r="U20" i="61"/>
  <c r="U83" i="61"/>
  <c r="U33" i="61"/>
  <c r="U42" i="61"/>
  <c r="O67" i="62"/>
  <c r="O160" i="62"/>
  <c r="O170" i="62"/>
  <c r="O143" i="62"/>
  <c r="D21" i="88"/>
  <c r="R30" i="59"/>
  <c r="U44" i="61"/>
  <c r="U52" i="61"/>
  <c r="U57" i="61"/>
  <c r="U15" i="61"/>
  <c r="U91" i="61"/>
  <c r="U117" i="61"/>
  <c r="U37" i="61"/>
  <c r="R11" i="59"/>
  <c r="U58" i="61"/>
  <c r="U127" i="61"/>
  <c r="O103" i="62"/>
  <c r="O187" i="62"/>
  <c r="O132" i="62"/>
  <c r="O125" i="62"/>
  <c r="O19" i="62"/>
  <c r="O145" i="62"/>
  <c r="O106" i="62"/>
  <c r="O189" i="62"/>
  <c r="O61" i="62"/>
  <c r="Q64" i="78"/>
  <c r="Q60" i="78"/>
  <c r="Q56" i="78"/>
  <c r="Q52" i="78"/>
  <c r="Q48" i="78"/>
  <c r="Q44" i="78"/>
  <c r="Q40" i="78"/>
  <c r="Q36" i="78"/>
  <c r="Q32" i="78"/>
  <c r="Q28" i="78"/>
  <c r="Q24" i="78"/>
  <c r="K42" i="76"/>
  <c r="K37" i="76"/>
  <c r="K33" i="76"/>
  <c r="K29" i="76"/>
  <c r="K25" i="76"/>
  <c r="K20" i="76"/>
  <c r="K16" i="76"/>
  <c r="K12" i="76"/>
  <c r="K46" i="73"/>
  <c r="K42" i="73"/>
  <c r="K38" i="73"/>
  <c r="K34" i="73"/>
  <c r="K30" i="73"/>
  <c r="K24" i="73"/>
  <c r="K19" i="73"/>
  <c r="K14" i="73"/>
  <c r="Q68" i="78"/>
  <c r="Q63" i="78"/>
  <c r="Q59" i="78"/>
  <c r="Q55" i="78"/>
  <c r="Q51" i="78"/>
  <c r="Q47" i="78"/>
  <c r="Q43" i="78"/>
  <c r="Q39" i="78"/>
  <c r="Q35" i="78"/>
  <c r="Q31" i="78"/>
  <c r="Q27" i="78"/>
  <c r="Q23" i="78"/>
  <c r="K41" i="76"/>
  <c r="K36" i="76"/>
  <c r="K32" i="76"/>
  <c r="K28" i="76"/>
  <c r="K24" i="76"/>
  <c r="K19" i="76"/>
  <c r="K15" i="76"/>
  <c r="K11" i="76"/>
  <c r="L13" i="74"/>
  <c r="K49" i="73"/>
  <c r="K45" i="73"/>
  <c r="K41" i="73"/>
  <c r="K37" i="73"/>
  <c r="K33" i="73"/>
  <c r="K29" i="73"/>
  <c r="K18" i="73"/>
  <c r="Q67" i="78"/>
  <c r="Q62" i="78"/>
  <c r="Q58" i="78"/>
  <c r="Q54" i="78"/>
  <c r="Q50" i="78"/>
  <c r="Q46" i="78"/>
  <c r="Q42" i="78"/>
  <c r="Q38" i="78"/>
  <c r="Q34" i="78"/>
  <c r="Q30" i="78"/>
  <c r="Q26" i="78"/>
  <c r="Q10" i="78"/>
  <c r="K39" i="76"/>
  <c r="K35" i="76"/>
  <c r="K31" i="76"/>
  <c r="K27" i="76"/>
  <c r="K23" i="76"/>
  <c r="K18" i="76"/>
  <c r="K14" i="76"/>
  <c r="L12" i="74"/>
  <c r="K48" i="73"/>
  <c r="K44" i="73"/>
  <c r="K40" i="73"/>
  <c r="K36" i="73"/>
  <c r="K32" i="73"/>
  <c r="K27" i="73"/>
  <c r="K21" i="73"/>
  <c r="K17" i="73"/>
  <c r="K12" i="73"/>
  <c r="Q66" i="78"/>
  <c r="Q61" i="78"/>
  <c r="Q57" i="78"/>
  <c r="Q53" i="78"/>
  <c r="Q49" i="78"/>
  <c r="Q45" i="78"/>
  <c r="Q41" i="78"/>
  <c r="Q37" i="78"/>
  <c r="Q33" i="78"/>
  <c r="Q29" i="78"/>
  <c r="Q25" i="78"/>
  <c r="K38" i="76"/>
  <c r="K34" i="76"/>
  <c r="K30" i="76"/>
  <c r="K26" i="76"/>
  <c r="K22" i="76"/>
  <c r="K17" i="76"/>
  <c r="K13" i="76"/>
  <c r="L11" i="74"/>
  <c r="K47" i="73"/>
  <c r="K43" i="73"/>
  <c r="K39" i="73"/>
  <c r="K35" i="73"/>
  <c r="K31" i="73"/>
  <c r="K26" i="73"/>
  <c r="K20" i="73"/>
  <c r="K16" i="73"/>
  <c r="K11" i="73"/>
  <c r="K23" i="73"/>
  <c r="K13" i="73"/>
  <c r="M19" i="72"/>
  <c r="M15" i="72"/>
  <c r="M11" i="72"/>
  <c r="M18" i="72"/>
  <c r="M14" i="72"/>
  <c r="M17" i="72"/>
  <c r="M13" i="72"/>
  <c r="M20" i="72"/>
  <c r="M16" i="72"/>
  <c r="M12" i="72"/>
  <c r="O181" i="62"/>
  <c r="S27" i="71"/>
  <c r="S22" i="71"/>
  <c r="S17" i="71"/>
  <c r="S13" i="71"/>
  <c r="P47" i="69"/>
  <c r="P43" i="69"/>
  <c r="P39" i="69"/>
  <c r="P35" i="69"/>
  <c r="P31" i="69"/>
  <c r="P27" i="69"/>
  <c r="P23" i="69"/>
  <c r="P19" i="69"/>
  <c r="P15" i="69"/>
  <c r="P11" i="69"/>
  <c r="K17" i="67"/>
  <c r="K13" i="67"/>
  <c r="L14" i="65"/>
  <c r="O35" i="64"/>
  <c r="O31" i="64"/>
  <c r="O27" i="64"/>
  <c r="O23" i="64"/>
  <c r="O19" i="64"/>
  <c r="O14" i="64"/>
  <c r="N103" i="63"/>
  <c r="N99" i="63"/>
  <c r="N95" i="63"/>
  <c r="N90" i="63"/>
  <c r="N86" i="63"/>
  <c r="N82" i="63"/>
  <c r="N78" i="63"/>
  <c r="N74" i="63"/>
  <c r="N70" i="63"/>
  <c r="N66" i="63"/>
  <c r="N62" i="63"/>
  <c r="N58" i="63"/>
  <c r="N54" i="63"/>
  <c r="N50" i="63"/>
  <c r="N46" i="63"/>
  <c r="N42" i="63"/>
  <c r="N38" i="63"/>
  <c r="N34" i="63"/>
  <c r="N29" i="63"/>
  <c r="N25" i="63"/>
  <c r="N21" i="63"/>
  <c r="N16" i="63"/>
  <c r="N12" i="63"/>
  <c r="S25" i="71"/>
  <c r="S21" i="71"/>
  <c r="S16" i="71"/>
  <c r="S12" i="71"/>
  <c r="P46" i="69"/>
  <c r="P42" i="69"/>
  <c r="P38" i="69"/>
  <c r="P34" i="69"/>
  <c r="P30" i="69"/>
  <c r="P26" i="69"/>
  <c r="P22" i="69"/>
  <c r="P18" i="69"/>
  <c r="P14" i="69"/>
  <c r="K16" i="67"/>
  <c r="K12" i="67"/>
  <c r="L13" i="65"/>
  <c r="O34" i="64"/>
  <c r="O30" i="64"/>
  <c r="O26" i="64"/>
  <c r="O22" i="64"/>
  <c r="O18" i="64"/>
  <c r="O13" i="64"/>
  <c r="N102" i="63"/>
  <c r="N98" i="63"/>
  <c r="N93" i="63"/>
  <c r="N89" i="63"/>
  <c r="N85" i="63"/>
  <c r="N81" i="63"/>
  <c r="N77" i="63"/>
  <c r="N73" i="63"/>
  <c r="N69" i="63"/>
  <c r="N65" i="63"/>
  <c r="N61" i="63"/>
  <c r="N57" i="63"/>
  <c r="N53" i="63"/>
  <c r="N49" i="63"/>
  <c r="N45" i="63"/>
  <c r="N41" i="63"/>
  <c r="N37" i="63"/>
  <c r="S24" i="71"/>
  <c r="S15" i="71"/>
  <c r="P45" i="69"/>
  <c r="P37" i="69"/>
  <c r="P29" i="69"/>
  <c r="P21" i="69"/>
  <c r="P13" i="69"/>
  <c r="K18" i="67"/>
  <c r="O32" i="64"/>
  <c r="O24" i="64"/>
  <c r="O15" i="64"/>
  <c r="N100" i="63"/>
  <c r="N91" i="63"/>
  <c r="N83" i="63"/>
  <c r="N75" i="63"/>
  <c r="N67" i="63"/>
  <c r="N59" i="63"/>
  <c r="N51" i="63"/>
  <c r="N43" i="63"/>
  <c r="N35" i="63"/>
  <c r="N28" i="63"/>
  <c r="N23" i="63"/>
  <c r="N18" i="63"/>
  <c r="N11" i="63"/>
  <c r="S23" i="71"/>
  <c r="S14" i="71"/>
  <c r="P44" i="69"/>
  <c r="P36" i="69"/>
  <c r="P28" i="69"/>
  <c r="P20" i="69"/>
  <c r="P12" i="69"/>
  <c r="K15" i="67"/>
  <c r="L12" i="65"/>
  <c r="O29" i="64"/>
  <c r="O21" i="64"/>
  <c r="O12" i="64"/>
  <c r="N97" i="63"/>
  <c r="N88" i="63"/>
  <c r="N80" i="63"/>
  <c r="N72" i="63"/>
  <c r="N64" i="63"/>
  <c r="N56" i="63"/>
  <c r="N48" i="63"/>
  <c r="N40" i="63"/>
  <c r="N33" i="63"/>
  <c r="N27" i="63"/>
  <c r="N22" i="63"/>
  <c r="N15" i="63"/>
  <c r="S29" i="71"/>
  <c r="S19" i="71"/>
  <c r="S11" i="71"/>
  <c r="P41" i="69"/>
  <c r="P33" i="69"/>
  <c r="P25" i="69"/>
  <c r="P17" i="69"/>
  <c r="K14" i="67"/>
  <c r="L11" i="65"/>
  <c r="O28" i="64"/>
  <c r="O20" i="64"/>
  <c r="O11" i="64"/>
  <c r="N104" i="63"/>
  <c r="N96" i="63"/>
  <c r="N87" i="63"/>
  <c r="N79" i="63"/>
  <c r="N71" i="63"/>
  <c r="N63" i="63"/>
  <c r="N55" i="63"/>
  <c r="N47" i="63"/>
  <c r="N39" i="63"/>
  <c r="N32" i="63"/>
  <c r="N26" i="63"/>
  <c r="N20" i="63"/>
  <c r="N14" i="63"/>
  <c r="S28" i="71"/>
  <c r="S18" i="71"/>
  <c r="P40" i="69"/>
  <c r="P32" i="69"/>
  <c r="P24" i="69"/>
  <c r="P16" i="69"/>
  <c r="K19" i="67"/>
  <c r="K11" i="67"/>
  <c r="O33" i="64"/>
  <c r="O25" i="64"/>
  <c r="O16" i="64"/>
  <c r="N101" i="63"/>
  <c r="N92" i="63"/>
  <c r="N84" i="63"/>
  <c r="N76" i="63"/>
  <c r="N68" i="63"/>
  <c r="N60" i="63"/>
  <c r="N52" i="63"/>
  <c r="N44" i="63"/>
  <c r="N36" i="63"/>
  <c r="N30" i="63"/>
  <c r="N24" i="63"/>
  <c r="N19" i="63"/>
  <c r="N13" i="63"/>
  <c r="D12" i="88"/>
  <c r="D11" i="88"/>
  <c r="U76" i="61"/>
  <c r="U88" i="61"/>
  <c r="R17" i="59"/>
  <c r="U80" i="61"/>
  <c r="U68" i="61"/>
  <c r="R18" i="59"/>
  <c r="U89" i="61"/>
  <c r="R16" i="59"/>
  <c r="U27" i="61"/>
  <c r="U63" i="61"/>
  <c r="U99" i="61"/>
  <c r="U144" i="61"/>
  <c r="U125" i="61"/>
  <c r="R31" i="59"/>
  <c r="U65" i="61"/>
  <c r="U126" i="61"/>
  <c r="R15" i="59"/>
  <c r="U26" i="61"/>
  <c r="U62" i="61"/>
  <c r="U102" i="61"/>
  <c r="U143" i="61"/>
  <c r="Q13" i="68"/>
  <c r="O133" i="62"/>
  <c r="O80" i="62"/>
  <c r="O20" i="62"/>
  <c r="O66" i="62"/>
  <c r="O148" i="62"/>
  <c r="O36" i="62"/>
  <c r="O173" i="62"/>
  <c r="O128" i="62"/>
  <c r="O29" i="62"/>
  <c r="O90" i="62"/>
  <c r="O178" i="62"/>
  <c r="O78" i="62"/>
  <c r="O109" i="62"/>
  <c r="O154" i="62"/>
  <c r="O193" i="62"/>
  <c r="O34" i="62"/>
  <c r="O79" i="62"/>
  <c r="O110" i="62"/>
  <c r="O163" i="62"/>
  <c r="D35" i="88"/>
  <c r="D17" i="88"/>
  <c r="D34" i="88"/>
  <c r="R25" i="59"/>
  <c r="R13" i="59"/>
  <c r="R34" i="59"/>
  <c r="R21" i="59"/>
  <c r="U109" i="61"/>
  <c r="R27" i="59"/>
  <c r="U97" i="61"/>
  <c r="R33" i="59"/>
  <c r="U35" i="61"/>
  <c r="U67" i="61"/>
  <c r="U112" i="61"/>
  <c r="U148" i="61"/>
  <c r="U145" i="61"/>
  <c r="U25" i="61"/>
  <c r="U73" i="61"/>
  <c r="U138" i="61"/>
  <c r="R32" i="59"/>
  <c r="U38" i="61"/>
  <c r="U70" i="61"/>
  <c r="U111" i="61"/>
  <c r="U151" i="61"/>
  <c r="O32" i="62"/>
  <c r="O208" i="62"/>
  <c r="O177" i="62"/>
  <c r="O25" i="62"/>
  <c r="O102" i="62"/>
  <c r="O172" i="62"/>
  <c r="O47" i="62"/>
  <c r="O12" i="62"/>
  <c r="O144" i="62"/>
  <c r="O38" i="62"/>
  <c r="O121" i="62"/>
  <c r="O188" i="62"/>
  <c r="O83" i="62"/>
  <c r="O126" i="62"/>
  <c r="O162" i="62"/>
  <c r="O197" i="62"/>
  <c r="O45" i="62"/>
  <c r="O84" i="62"/>
  <c r="O127" i="62"/>
  <c r="O198" i="62"/>
  <c r="D29" i="88"/>
  <c r="D15" i="88"/>
  <c r="D33" i="88"/>
  <c r="D18" i="88"/>
  <c r="D16" i="88"/>
  <c r="U24" i="61"/>
  <c r="U104" i="61"/>
  <c r="U60" i="61"/>
  <c r="U48" i="61"/>
  <c r="R38" i="59"/>
  <c r="U84" i="61"/>
  <c r="U157" i="61"/>
  <c r="U49" i="61"/>
  <c r="U118" i="61"/>
  <c r="R29" i="59"/>
  <c r="U19" i="61"/>
  <c r="U47" i="61"/>
  <c r="U79" i="61"/>
  <c r="U108" i="61"/>
  <c r="U132" i="61"/>
  <c r="U165" i="61"/>
  <c r="U149" i="61"/>
  <c r="R43" i="59"/>
  <c r="U61" i="61"/>
  <c r="U101" i="61"/>
  <c r="U146" i="61"/>
  <c r="R28" i="59"/>
  <c r="U22" i="61"/>
  <c r="U46" i="61"/>
  <c r="U78" i="61"/>
  <c r="U107" i="61"/>
  <c r="U135" i="61"/>
  <c r="Q14" i="68"/>
  <c r="O41" i="62"/>
  <c r="O149" i="62"/>
  <c r="O54" i="62"/>
  <c r="O168" i="62"/>
  <c r="O31" i="62"/>
  <c r="O85" i="62"/>
  <c r="O140" i="62"/>
  <c r="O199" i="62"/>
  <c r="O94" i="62"/>
  <c r="O183" i="62"/>
  <c r="O71" i="62"/>
  <c r="O13" i="62"/>
  <c r="O50" i="62"/>
  <c r="O99" i="62"/>
  <c r="O161" i="62"/>
  <c r="O60" i="62"/>
  <c r="O91" i="62"/>
  <c r="O122" i="62"/>
  <c r="O146" i="62"/>
  <c r="O174" i="62"/>
  <c r="O14" i="62"/>
  <c r="O40" i="62"/>
  <c r="O65" i="62"/>
  <c r="O101" i="62"/>
  <c r="O131" i="62"/>
  <c r="O175" i="62"/>
  <c r="O123" i="62"/>
  <c r="O147" i="62"/>
  <c r="O206" i="62"/>
  <c r="O194" i="62"/>
  <c r="O167" i="62"/>
  <c r="O151" i="62"/>
  <c r="O135" i="62"/>
  <c r="O119" i="62"/>
  <c r="O105" i="62"/>
  <c r="O88" i="62"/>
  <c r="O70" i="62"/>
  <c r="O53" i="62"/>
  <c r="O37" i="62"/>
  <c r="O22" i="62"/>
  <c r="O201" i="62"/>
  <c r="O184" i="62"/>
  <c r="O166" i="62"/>
  <c r="O150" i="62"/>
  <c r="O134" i="62"/>
  <c r="O118" i="62"/>
  <c r="O104" i="62"/>
  <c r="O87" i="62"/>
  <c r="O68" i="62"/>
  <c r="O204" i="62"/>
  <c r="O169" i="62"/>
  <c r="O137" i="62"/>
  <c r="O179" i="62"/>
  <c r="O73" i="62"/>
  <c r="O44" i="62"/>
  <c r="O24" i="62"/>
  <c r="O176" i="62"/>
  <c r="O112" i="62"/>
  <c r="O43" i="62"/>
  <c r="O200" i="62"/>
  <c r="O141" i="62"/>
  <c r="O77" i="62"/>
  <c r="O27" i="62"/>
  <c r="O191" i="62"/>
  <c r="O156" i="62"/>
  <c r="O124" i="62"/>
  <c r="O93" i="62"/>
  <c r="O58" i="62"/>
  <c r="O35" i="62"/>
  <c r="O15" i="62"/>
  <c r="O152" i="62"/>
  <c r="O98" i="62"/>
  <c r="O72" i="62"/>
  <c r="O192" i="62"/>
  <c r="O117" i="62"/>
  <c r="O52" i="62"/>
  <c r="O11" i="62"/>
  <c r="U164" i="61"/>
  <c r="U147" i="61"/>
  <c r="U131" i="61"/>
  <c r="U115" i="61"/>
  <c r="U98" i="61"/>
  <c r="U82" i="61"/>
  <c r="U66" i="61"/>
  <c r="U50" i="61"/>
  <c r="U34" i="61"/>
  <c r="U18" i="61"/>
  <c r="R36" i="59"/>
  <c r="R19" i="59"/>
  <c r="U154" i="61"/>
  <c r="U134" i="61"/>
  <c r="U106" i="61"/>
  <c r="U81" i="61"/>
  <c r="U53" i="61"/>
  <c r="U29" i="61"/>
  <c r="R35" i="59"/>
  <c r="U161" i="61"/>
  <c r="U141" i="61"/>
  <c r="U113" i="61"/>
  <c r="U152" i="61"/>
  <c r="U136" i="61"/>
  <c r="U120" i="61"/>
  <c r="U103" i="61"/>
  <c r="U87" i="61"/>
  <c r="U71" i="61"/>
  <c r="U55" i="61"/>
  <c r="U39" i="61"/>
  <c r="U23" i="61"/>
  <c r="R41" i="59"/>
  <c r="R24" i="59"/>
  <c r="U158" i="61"/>
  <c r="U110" i="61"/>
  <c r="U69" i="61"/>
  <c r="U21" i="61"/>
  <c r="D10" i="88"/>
  <c r="D19" i="88"/>
  <c r="D23" i="88"/>
  <c r="D22" i="88"/>
  <c r="D24" i="88"/>
  <c r="D26" i="88"/>
  <c r="D43" i="88"/>
  <c r="D38" i="88"/>
  <c r="R42" i="59"/>
  <c r="U72" i="61"/>
  <c r="U13" i="61"/>
  <c r="U92" i="61"/>
  <c r="U32" i="61"/>
  <c r="U96" i="61"/>
  <c r="U36" i="61"/>
  <c r="U100" i="61"/>
  <c r="U137" i="61"/>
  <c r="R39" i="59"/>
  <c r="U77" i="61"/>
  <c r="U130" i="61"/>
  <c r="R20" i="59"/>
  <c r="U12" i="61"/>
  <c r="U31" i="61"/>
  <c r="U51" i="61"/>
  <c r="U75" i="61"/>
  <c r="U95" i="61"/>
  <c r="U116" i="61"/>
  <c r="U140" i="61"/>
  <c r="U160" i="61"/>
  <c r="U133" i="61"/>
  <c r="R14" i="59"/>
  <c r="U17" i="61"/>
  <c r="U45" i="61"/>
  <c r="U85" i="61"/>
  <c r="U122" i="61"/>
  <c r="U150" i="61"/>
  <c r="R23" i="59"/>
  <c r="U11" i="61"/>
  <c r="U30" i="61"/>
  <c r="U54" i="61"/>
  <c r="U74" i="61"/>
  <c r="U94" i="61"/>
  <c r="U119" i="61"/>
  <c r="U139" i="61"/>
  <c r="U159" i="61"/>
  <c r="O21" i="62"/>
  <c r="O86" i="62"/>
  <c r="O165" i="62"/>
  <c r="O48" i="62"/>
  <c r="O120" i="62"/>
  <c r="O203" i="62"/>
  <c r="O39" i="62"/>
  <c r="O76" i="62"/>
  <c r="O116" i="62"/>
  <c r="O164" i="62"/>
  <c r="O207" i="62"/>
  <c r="O59" i="62"/>
  <c r="O157" i="62"/>
  <c r="O23" i="62"/>
  <c r="O89" i="62"/>
  <c r="O195" i="62"/>
  <c r="O69" i="62"/>
  <c r="O63" i="62"/>
  <c r="O113" i="62"/>
  <c r="O153" i="62"/>
  <c r="O196" i="62"/>
  <c r="O74" i="62"/>
  <c r="O96" i="62"/>
  <c r="O114" i="62"/>
  <c r="O138" i="62"/>
  <c r="O158" i="62"/>
  <c r="O180" i="62"/>
  <c r="O205" i="62"/>
  <c r="O30" i="62"/>
  <c r="O49" i="62"/>
  <c r="O75" i="62"/>
  <c r="O97" i="62"/>
  <c r="O115" i="62"/>
  <c r="O139" i="62"/>
  <c r="O159" i="62"/>
  <c r="O185" i="62"/>
  <c r="O171" i="62"/>
  <c r="O190" i="62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9">
    <s v="Migdal Hashkaot Neches Boded"/>
    <s v="{[Time].[Hie Time].[Yom].&amp;[20180930]}"/>
    <s v="{[Medida].[Medida].&amp;[2]}"/>
    <s v="{[Keren].[Keren].[All]}"/>
    <s v="{[Cheshbon KM].[Hie Peilut].[Peilut 7].&amp;[Kod_Peilut_L7_399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1">
    <mdx n="0" f="s">
      <ms ns="1" c="0"/>
    </mdx>
    <mdx n="0" f="v">
      <t c="7">
        <n x="1" s="1"/>
        <n x="2" s="1"/>
        <n x="3" s="1"/>
        <n x="4" s="1"/>
        <n x="5" s="1"/>
        <n x="7"/>
        <n x="6"/>
      </t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3" si="18">
        <n x="1" s="1"/>
        <n x="16"/>
        <n x="17"/>
      </t>
    </mdx>
    <mdx n="0" f="v">
      <t c="3" si="18">
        <n x="1" s="1"/>
        <n x="19"/>
        <n x="17"/>
      </t>
    </mdx>
    <mdx n="0" f="v">
      <t c="3" si="18">
        <n x="1" s="1"/>
        <n x="20"/>
        <n x="17"/>
      </t>
    </mdx>
    <mdx n="0" f="v">
      <t c="3" si="18">
        <n x="1" s="1"/>
        <n x="21"/>
        <n x="17"/>
      </t>
    </mdx>
    <mdx n="0" f="v">
      <t c="3" si="18">
        <n x="1" s="1"/>
        <n x="22"/>
        <n x="17"/>
      </t>
    </mdx>
    <mdx n="0" f="v">
      <t c="3" si="18">
        <n x="1" s="1"/>
        <n x="23"/>
        <n x="17"/>
      </t>
    </mdx>
    <mdx n="0" f="v">
      <t c="3" si="18">
        <n x="1" s="1"/>
        <n x="24"/>
        <n x="17"/>
      </t>
    </mdx>
    <mdx n="0" f="v">
      <t c="3" si="18">
        <n x="1" s="1"/>
        <n x="25"/>
        <n x="17"/>
      </t>
    </mdx>
    <mdx n="0" f="v">
      <t c="3" si="18">
        <n x="1" s="1"/>
        <n x="26"/>
        <n x="17"/>
      </t>
    </mdx>
    <mdx n="0" f="v">
      <t c="3" si="18">
        <n x="1" s="1"/>
        <n x="27"/>
        <n x="17"/>
      </t>
    </mdx>
    <mdx n="0" f="v">
      <t c="3" si="18">
        <n x="1" s="1"/>
        <n x="28"/>
        <n x="17"/>
      </t>
    </mdx>
  </mdxMetadata>
  <valueMetadata count="2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</valueMetadata>
</metadata>
</file>

<file path=xl/sharedStrings.xml><?xml version="1.0" encoding="utf-8"?>
<sst xmlns="http://schemas.openxmlformats.org/spreadsheetml/2006/main" count="5926" uniqueCount="1716">
  <si>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</si>
  <si>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</si>
  <si>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</si>
  <si>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</si>
  <si>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</si>
  <si>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</si>
  <si>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</si>
  <si>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</si>
  <si>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</si>
  <si>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</si>
  <si>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</si>
  <si>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</si>
  <si>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</si>
  <si>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</si>
  <si>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</si>
  <si>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</si>
  <si>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</si>
  <si>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</si>
  <si>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</si>
  <si>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</si>
  <si>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</si>
  <si>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</si>
  <si>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</si>
  <si>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</si>
  <si>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</si>
  <si>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</si>
  <si>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</si>
  <si>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</si>
  <si>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</si>
  <si>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</si>
  <si>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</si>
  <si>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</si>
  <si>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</si>
  <si>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</si>
  <si>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</si>
  <si>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</si>
  <si>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</si>
  <si>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</si>
  <si>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</si>
  <si>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</si>
  <si>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</si>
  <si>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</si>
  <si>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</si>
  <si>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</si>
  <si>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</si>
  <si>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</si>
  <si>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</si>
  <si>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</si>
  <si>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</si>
  <si>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</si>
  <si>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</si>
  <si>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</si>
  <si>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</si>
  <si>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</si>
  <si>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</si>
  <si>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</si>
  <si>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</si>
  <si>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</si>
  <si>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</si>
  <si>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</si>
  <si>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</si>
  <si>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</si>
  <si>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</si>
  <si>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</si>
  <si>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</si>
  <si>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</si>
  <si>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</si>
  <si>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</si>
  <si>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</si>
  <si>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</si>
  <si>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</si>
  <si>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</si>
  <si>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</si>
  <si>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</si>
  <si>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</si>
  <si>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</si>
  <si>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</si>
  <si>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</si>
  <si>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</si>
  <si>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</si>
  <si>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</si>
  <si>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</si>
  <si>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</si>
  <si>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</si>
  <si>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</si>
  <si>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</si>
  <si>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</si>
  <si>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</si>
  <si>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</si>
  <si>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</si>
  <si>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</si>
  <si>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</si>
  <si>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</si>
  <si>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</si>
  <si>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</si>
  <si>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</si>
  <si>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</si>
  <si>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</si>
  <si>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</si>
  <si>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</si>
  <si>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</si>
  <si>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</si>
  <si>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</si>
  <si>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</si>
  <si>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</si>
  <si>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</si>
  <si>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</si>
  <si>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</si>
  <si>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</si>
  <si>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</si>
  <si>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</si>
  <si>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</si>
  <si>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</si>
  <si>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</si>
  <si>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</si>
  <si>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</si>
  <si>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</si>
  <si>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</si>
  <si>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</si>
  <si>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</si>
  <si>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</si>
  <si>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</si>
  <si>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</si>
  <si>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</si>
  <si>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</si>
  <si>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</si>
  <si>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</si>
  <si>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</si>
  <si>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</si>
  <si>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</si>
  <si>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</si>
  <si>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</si>
  <si>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</si>
  <si>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</si>
  <si>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</si>
  <si>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</si>
  <si>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</si>
  <si>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</si>
  <si>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</si>
  <si>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</si>
  <si>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</si>
  <si>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</si>
  <si>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</si>
  <si>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</si>
  <si>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</si>
  <si>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</si>
  <si>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</si>
  <si>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</si>
  <si>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</si>
  <si>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</si>
  <si>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</si>
  <si>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</si>
  <si>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</si>
  <si>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</si>
  <si>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</si>
  <si>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</si>
  <si>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</si>
  <si>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</si>
  <si>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</si>
  <si>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</si>
  <si>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</si>
  <si>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</si>
  <si>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</si>
  <si>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</si>
  <si>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</si>
  <si>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</si>
  <si>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</si>
  <si>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</si>
  <si>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</si>
  <si>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</si>
  <si>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</si>
  <si>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</si>
  <si>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</si>
  <si>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</si>
  <si>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</si>
  <si>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</si>
  <si>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</si>
  <si>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</si>
  <si>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</si>
  <si>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</si>
  <si>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</si>
  <si>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</si>
  <si>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</si>
  <si>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</si>
  <si>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</si>
  <si>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</si>
  <si>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</si>
  <si>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</si>
  <si>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</si>
  <si>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</si>
  <si>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</si>
  <si>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</si>
  <si>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</si>
  <si>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</si>
  <si>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</si>
  <si>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</si>
  <si>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</si>
  <si>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</si>
  <si>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</si>
  <si>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</si>
  <si>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</si>
  <si>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</si>
  <si>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</si>
  <si>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</si>
  <si>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</si>
  <si>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</si>
  <si>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</si>
  <si>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</si>
  <si>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</si>
  <si>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</si>
  <si>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</si>
  <si>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</si>
  <si>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</si>
  <si>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</si>
  <si>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</si>
  <si>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</si>
  <si>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</si>
  <si>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</si>
  <si>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</si>
  <si>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</si>
  <si>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</si>
  <si>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</si>
  <si>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</si>
  <si>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</si>
  <si>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</si>
  <si>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</si>
  <si>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</si>
  <si>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</si>
  <si>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</si>
  <si>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</si>
  <si>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</si>
  <si>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</si>
  <si>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</si>
  <si>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</si>
  <si>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</si>
  <si>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</si>
  <si>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</si>
  <si>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</si>
  <si>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</si>
  <si>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</si>
  <si>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</si>
  <si>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</si>
  <si>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</si>
  <si>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</si>
  <si>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</si>
  <si>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</si>
  <si>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</si>
  <si>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</si>
  <si>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</si>
  <si>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</si>
  <si>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</si>
  <si>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</si>
  <si>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</si>
  <si>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</si>
  <si>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</si>
  <si>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</si>
  <si>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</si>
  <si>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</si>
  <si>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</si>
  <si>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</si>
  <si>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</si>
  <si>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</si>
  <si>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</si>
  <si>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</si>
  <si>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אישית - אפיק השקעות מגיל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</si>
  <si>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</si>
  <si>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</si>
  <si>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</si>
  <si>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</si>
  <si>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</si>
  <si>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</si>
  <si>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</si>
  <si>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</si>
  <si>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</si>
  <si>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</si>
  <si>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</si>
  <si>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</si>
  <si>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</si>
  <si>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</si>
  <si>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</si>
  <si>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</si>
  <si>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</si>
  <si>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</si>
  <si>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</si>
  <si>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</si>
  <si>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</si>
  <si>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</si>
  <si>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</si>
  <si>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</si>
  <si>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</si>
  <si>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</si>
  <si>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</si>
  <si>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</si>
  <si>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</si>
  <si>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</si>
  <si>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</si>
  <si>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</si>
  <si>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</si>
  <si>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</si>
  <si>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</si>
  <si>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</si>
  <si>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</si>
  <si>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</si>
  <si>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</si>
  <si>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</si>
  <si>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</si>
  <si>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</si>
  <si>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</si>
  <si>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</si>
  <si>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</si>
  <si>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</si>
  <si>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</si>
  <si>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</si>
  <si>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</si>
  <si>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</si>
  <si>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</si>
  <si>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</si>
  <si>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</si>
  <si>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</si>
  <si>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</si>
  <si>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</si>
  <si>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</si>
  <si>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</si>
  <si>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</si>
  <si>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</si>
  <si>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</si>
  <si>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</si>
  <si>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</si>
  <si>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</si>
  <si>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</si>
  <si>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</si>
  <si>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</si>
  <si>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</si>
  <si>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</si>
  <si>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</si>
  <si>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</si>
  <si>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</si>
  <si>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</si>
  <si>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</si>
  <si>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</si>
  <si>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</si>
  <si>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</si>
  <si>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</si>
  <si>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</si>
  <si>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</si>
  <si>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</si>
  <si>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</si>
  <si>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</si>
  <si>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</si>
  <si>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</si>
  <si>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</si>
  <si>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</si>
  <si>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</si>
  <si>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</si>
  <si>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</si>
  <si>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</si>
  <si>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</si>
  <si>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</si>
  <si>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</si>
  <si>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</si>
  <si>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</si>
  <si>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ד</t>
  </si>
  <si>
    <t>1138650</t>
  </si>
  <si>
    <t>510960719</t>
  </si>
  <si>
    <t>נדלן ובינוי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</si>
  <si>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</si>
  <si>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</si>
  <si>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</si>
  <si>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</si>
  <si>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</si>
  <si>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</si>
  <si>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</si>
  <si>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</si>
  <si>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</si>
  <si>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</si>
  <si>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</si>
  <si>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</si>
  <si>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</si>
  <si>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</si>
  <si>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</si>
  <si>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</si>
  <si>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</si>
  <si>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</si>
  <si>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</si>
  <si>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</si>
  <si>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</si>
  <si>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</si>
  <si>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</si>
  <si>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</si>
  <si>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</si>
  <si>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</si>
  <si>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</si>
  <si>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</si>
  <si>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</si>
  <si>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</si>
  <si>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גב ים     ו*</t>
  </si>
  <si>
    <t>7590128</t>
  </si>
  <si>
    <t>520001736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</si>
  <si>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</si>
  <si>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</si>
  <si>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</si>
  <si>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</si>
  <si>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</si>
  <si>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</si>
  <si>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</si>
  <si>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</si>
  <si>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</si>
  <si>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</si>
  <si>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</si>
  <si>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</si>
  <si>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</si>
  <si>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</si>
  <si>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</si>
  <si>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</si>
  <si>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</si>
  <si>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</si>
  <si>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</si>
  <si>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</si>
  <si>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אגח טז*</t>
  </si>
  <si>
    <t>3230265</t>
  </si>
  <si>
    <t>520037789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</si>
  <si>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</si>
  <si>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</si>
  <si>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</si>
  <si>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</si>
  <si>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</si>
  <si>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</si>
  <si>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</si>
  <si>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</si>
  <si>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</si>
  <si>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</si>
  <si>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</si>
  <si>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</si>
  <si>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</si>
  <si>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</si>
  <si>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</si>
  <si>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</si>
  <si>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</si>
  <si>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</si>
  <si>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</si>
  <si>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</si>
  <si>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</si>
  <si>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</si>
  <si>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</si>
  <si>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</si>
  <si>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</si>
  <si>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</si>
  <si>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</si>
  <si>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</si>
  <si>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</si>
  <si>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</si>
  <si>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</si>
  <si>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</si>
  <si>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</si>
  <si>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</si>
  <si>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</si>
  <si>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</si>
  <si>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</si>
  <si>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</si>
  <si>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</si>
  <si>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</si>
  <si>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</si>
  <si>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</si>
  <si>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</si>
  <si>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</si>
  <si>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</si>
  <si>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</si>
  <si>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</si>
  <si>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</si>
  <si>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</si>
  <si>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</si>
  <si>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</si>
  <si>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</si>
  <si>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</si>
  <si>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</si>
  <si>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</si>
  <si>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</si>
  <si>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</si>
  <si>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</si>
  <si>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</si>
  <si>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</si>
  <si>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</si>
  <si>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</si>
  <si>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</si>
  <si>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</si>
  <si>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</si>
  <si>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</si>
  <si>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</si>
  <si>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</si>
  <si>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</si>
  <si>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</si>
  <si>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</si>
  <si>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</si>
  <si>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</si>
  <si>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</si>
  <si>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</si>
  <si>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</si>
  <si>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</si>
  <si>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</si>
  <si>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</si>
  <si>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</si>
  <si>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</si>
  <si>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</si>
  <si>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</si>
  <si>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</si>
  <si>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</si>
  <si>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</si>
  <si>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</si>
  <si>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</si>
  <si>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</si>
  <si>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</si>
  <si>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בינלאומי הנפ התח כד (coco)</t>
  </si>
  <si>
    <t>1151000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</si>
  <si>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</si>
  <si>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</si>
  <si>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</si>
  <si>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</si>
  <si>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</si>
  <si>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</si>
  <si>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</si>
  <si>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סלקום אגח ח</t>
  </si>
  <si>
    <t>1132828</t>
  </si>
  <si>
    <t>511930125</t>
  </si>
  <si>
    <t>פנקס.ק1</t>
  </si>
  <si>
    <t>7670102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</si>
  <si>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</si>
  <si>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</si>
  <si>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</si>
  <si>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</si>
  <si>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</si>
  <si>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</si>
  <si>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</si>
  <si>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</si>
  <si>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</si>
  <si>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</si>
  <si>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</si>
  <si>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</si>
  <si>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</si>
  <si>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</si>
  <si>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</si>
  <si>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</si>
  <si>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</si>
  <si>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</si>
  <si>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</si>
  <si>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</si>
  <si>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</si>
  <si>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</si>
  <si>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</si>
  <si>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</si>
  <si>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</si>
  <si>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</si>
  <si>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</si>
  <si>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</si>
  <si>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</si>
  <si>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</si>
  <si>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</si>
  <si>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</si>
  <si>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</si>
  <si>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</si>
  <si>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</si>
  <si>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</si>
  <si>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</si>
  <si>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</si>
  <si>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</si>
  <si>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</si>
  <si>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</si>
  <si>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</si>
  <si>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</si>
  <si>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</si>
  <si>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</si>
  <si>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</si>
  <si>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</si>
  <si>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</si>
  <si>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</si>
  <si>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</si>
  <si>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</si>
  <si>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</si>
  <si>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</si>
  <si>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</si>
  <si>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</si>
  <si>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</si>
  <si>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</si>
  <si>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</si>
  <si>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</si>
  <si>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</si>
  <si>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</si>
  <si>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כיל ה</t>
  </si>
  <si>
    <t>2810299</t>
  </si>
  <si>
    <t>520027830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</si>
  <si>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</si>
  <si>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</si>
  <si>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</si>
  <si>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</si>
  <si>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</si>
  <si>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</si>
  <si>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</si>
  <si>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</si>
  <si>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</si>
  <si>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</si>
  <si>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</si>
  <si>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</si>
  <si>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</si>
  <si>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</si>
  <si>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</si>
  <si>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</si>
  <si>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</si>
  <si>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</si>
  <si>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</si>
  <si>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</si>
  <si>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</si>
  <si>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</si>
  <si>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</si>
  <si>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</si>
  <si>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</si>
  <si>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</si>
  <si>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</si>
  <si>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</si>
  <si>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</si>
  <si>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</si>
  <si>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</si>
  <si>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</si>
  <si>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</si>
  <si>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</si>
  <si>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</si>
  <si>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</si>
  <si>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</si>
  <si>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</si>
  <si>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</si>
  <si>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</si>
  <si>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</si>
  <si>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</si>
  <si>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יוניברסל אגח ב</t>
  </si>
  <si>
    <t>1141647</t>
  </si>
  <si>
    <t>511809071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</si>
  <si>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</si>
  <si>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</si>
  <si>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</si>
  <si>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</si>
  <si>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</si>
  <si>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</si>
  <si>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</si>
  <si>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</si>
  <si>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</si>
  <si>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</si>
  <si>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</si>
  <si>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</si>
  <si>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</si>
  <si>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</si>
  <si>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</si>
  <si>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</si>
  <si>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</si>
  <si>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</si>
  <si>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</si>
  <si>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</si>
  <si>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</si>
  <si>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</si>
  <si>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</si>
  <si>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</si>
  <si>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</si>
  <si>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520044314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</si>
  <si>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</si>
  <si>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</si>
  <si>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</si>
  <si>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</si>
  <si>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</si>
  <si>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</si>
  <si>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</si>
  <si>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</si>
  <si>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</si>
  <si>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</si>
  <si>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</si>
  <si>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</si>
  <si>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</si>
  <si>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</si>
  <si>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</si>
  <si>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</si>
  <si>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</si>
  <si>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</si>
  <si>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</si>
  <si>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</si>
  <si>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</si>
  <si>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</si>
  <si>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</si>
  <si>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</si>
  <si>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</si>
  <si>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</si>
  <si>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</si>
  <si>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</si>
  <si>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</si>
  <si>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</si>
  <si>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</si>
  <si>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</si>
  <si>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</si>
  <si>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</si>
  <si>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</si>
  <si>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</si>
  <si>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</si>
  <si>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</si>
  <si>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</si>
  <si>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</si>
  <si>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</si>
  <si>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</si>
  <si>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</si>
  <si>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</si>
  <si>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</si>
  <si>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</si>
  <si>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</si>
  <si>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</si>
  <si>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</si>
  <si>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</si>
  <si>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</si>
  <si>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</si>
  <si>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</si>
  <si>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</si>
  <si>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</si>
  <si>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</si>
  <si>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</si>
  <si>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</si>
  <si>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</si>
  <si>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</si>
  <si>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</si>
  <si>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</si>
  <si>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</si>
  <si>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</si>
  <si>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</si>
  <si>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</si>
  <si>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</si>
  <si>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</si>
  <si>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</si>
  <si>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</si>
  <si>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</si>
  <si>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</si>
  <si>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</si>
  <si>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</si>
  <si>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</si>
  <si>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</si>
  <si>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</si>
  <si>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</si>
  <si>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</si>
  <si>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</si>
  <si>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</si>
  <si>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</si>
  <si>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</si>
  <si>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</si>
  <si>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</si>
  <si>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</si>
  <si>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</si>
  <si>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</si>
  <si>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</si>
  <si>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</si>
  <si>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</si>
  <si>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</si>
  <si>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</si>
  <si>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</si>
  <si>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</si>
  <si>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</si>
  <si>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</si>
  <si>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</si>
  <si>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</si>
  <si>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</si>
  <si>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</si>
  <si>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</si>
  <si>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</si>
  <si>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</si>
  <si>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</si>
  <si>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</si>
  <si>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</si>
  <si>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</si>
  <si>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</si>
  <si>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</si>
  <si>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</si>
  <si>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</si>
  <si>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</si>
  <si>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</si>
  <si>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</si>
  <si>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</si>
  <si>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</si>
  <si>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</si>
  <si>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</si>
  <si>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</si>
  <si>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</si>
  <si>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</si>
  <si>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</si>
  <si>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</si>
  <si>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</si>
  <si>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</si>
  <si>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</si>
  <si>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</si>
  <si>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</si>
  <si>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</si>
  <si>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</si>
  <si>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</si>
  <si>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</si>
  <si>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</si>
  <si>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</si>
  <si>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</si>
  <si>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</si>
  <si>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</si>
  <si>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</si>
  <si>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</si>
  <si>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</si>
  <si>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</si>
  <si>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</si>
  <si>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</si>
  <si>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</si>
  <si>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</si>
  <si>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</si>
  <si>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</si>
  <si>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</si>
  <si>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</si>
  <si>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</si>
  <si>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</si>
  <si>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</si>
  <si>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</si>
  <si>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</si>
  <si>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</si>
  <si>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</si>
  <si>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</si>
  <si>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</si>
  <si>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</si>
  <si>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</si>
  <si>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</si>
  <si>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</si>
  <si>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</si>
  <si>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</si>
  <si>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</si>
  <si>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</si>
  <si>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</si>
  <si>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</si>
  <si>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</si>
  <si>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</si>
  <si>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</si>
  <si>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</si>
  <si>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</si>
  <si>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</si>
  <si>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</si>
  <si>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</si>
  <si>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</si>
  <si>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</si>
  <si>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</si>
  <si>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</si>
  <si>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</si>
  <si>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</si>
  <si>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</si>
  <si>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</si>
  <si>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</si>
  <si>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</si>
  <si>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</si>
  <si>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</si>
  <si>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</si>
  <si>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</si>
  <si>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</si>
  <si>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</si>
  <si>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</si>
  <si>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</si>
  <si>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</si>
  <si>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</si>
  <si>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</si>
  <si>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</si>
  <si>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</si>
  <si>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</si>
  <si>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</si>
  <si>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</si>
  <si>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</si>
  <si>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</si>
  <si>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</si>
  <si>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</si>
  <si>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</si>
  <si>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</si>
  <si>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</si>
  <si>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</si>
  <si>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</si>
  <si>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</si>
  <si>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</si>
  <si>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</si>
  <si>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</si>
  <si>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</si>
  <si>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</si>
  <si>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</si>
  <si>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</si>
  <si>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</si>
  <si>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</si>
  <si>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</si>
  <si>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</si>
  <si>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</si>
  <si>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</si>
  <si>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</si>
  <si>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</si>
  <si>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</si>
  <si>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</si>
  <si>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</si>
  <si>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</si>
  <si>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</si>
  <si>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</si>
  <si>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</si>
  <si>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</si>
  <si>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</si>
  <si>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</si>
  <si>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</si>
  <si>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</si>
  <si>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</si>
  <si>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</si>
  <si>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</si>
  <si>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</si>
  <si>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</si>
  <si>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</si>
  <si>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</si>
  <si>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</si>
  <si>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</si>
  <si>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</si>
  <si>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</si>
  <si>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</si>
  <si>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</si>
  <si>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</si>
  <si>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</si>
  <si>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</si>
  <si>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</si>
  <si>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</si>
  <si>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</si>
  <si>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</si>
  <si>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</si>
  <si>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</si>
  <si>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</si>
  <si>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</si>
  <si>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</si>
  <si>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</si>
  <si>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</si>
  <si>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</si>
  <si>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</si>
  <si>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</si>
  <si>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</si>
  <si>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</si>
  <si>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</si>
  <si>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</si>
  <si>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</si>
  <si>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</si>
  <si>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</si>
  <si>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</si>
  <si>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</si>
  <si>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</si>
  <si>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</si>
  <si>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</si>
  <si>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</si>
  <si>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</si>
  <si>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</si>
  <si>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</si>
  <si>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</si>
  <si>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</si>
  <si>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</si>
  <si>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</si>
  <si>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</si>
  <si>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</si>
  <si>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</si>
  <si>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</si>
  <si>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</si>
  <si>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</si>
  <si>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</si>
  <si>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</si>
  <si>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</si>
  <si>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</si>
  <si>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</si>
  <si>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</si>
  <si>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</si>
  <si>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</si>
  <si>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</si>
  <si>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</si>
  <si>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</si>
  <si>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</si>
  <si>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</si>
  <si>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</si>
  <si>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</si>
  <si>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</si>
  <si>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</si>
  <si>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</si>
  <si>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</si>
  <si>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</si>
  <si>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</si>
  <si>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</si>
  <si>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</si>
  <si>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</si>
  <si>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</si>
  <si>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</si>
  <si>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</si>
  <si>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</si>
  <si>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</si>
  <si>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</si>
  <si>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</si>
  <si>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</si>
  <si>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</si>
  <si>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</si>
  <si>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</si>
  <si>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</si>
  <si>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</si>
  <si>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</si>
  <si>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</si>
  <si>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</si>
  <si>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</si>
  <si>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</si>
  <si>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</si>
  <si>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</si>
  <si>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</si>
  <si>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</si>
  <si>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</si>
  <si>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</si>
  <si>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</si>
  <si>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</si>
  <si>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</si>
  <si>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</si>
  <si>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</si>
  <si>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</si>
  <si>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</si>
  <si>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</si>
  <si>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</si>
  <si>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</si>
  <si>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</si>
  <si>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</si>
  <si>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</si>
  <si>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</si>
  <si>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</si>
  <si>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</si>
  <si>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</si>
  <si>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</si>
  <si>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</si>
  <si>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</si>
  <si>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</si>
  <si>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</si>
  <si>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</si>
  <si>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</si>
  <si>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</si>
  <si>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</si>
  <si>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</si>
  <si>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</si>
  <si>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</si>
  <si>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</si>
  <si>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</si>
  <si>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</si>
  <si>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</si>
  <si>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</si>
  <si>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</si>
  <si>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</si>
  <si>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</si>
  <si>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</si>
  <si>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</si>
  <si>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</si>
  <si>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</si>
  <si>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</si>
  <si>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</si>
  <si>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</si>
  <si>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</si>
  <si>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</si>
  <si>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</si>
  <si>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</si>
  <si>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</si>
  <si>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</si>
  <si>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</si>
  <si>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</si>
  <si>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</si>
  <si>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</si>
  <si>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</si>
  <si>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</si>
  <si>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</si>
  <si>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</si>
  <si>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</si>
  <si>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</si>
  <si>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</si>
  <si>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</si>
  <si>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</si>
  <si>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</si>
  <si>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</si>
  <si>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</si>
  <si>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</si>
  <si>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</si>
  <si>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</si>
  <si>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</si>
  <si>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</si>
  <si>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</si>
  <si>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</si>
  <si>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</si>
  <si>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</si>
  <si>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</si>
  <si>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</si>
  <si>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</si>
  <si>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</si>
  <si>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</si>
  <si>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</si>
  <si>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</si>
  <si>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</si>
  <si>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</si>
  <si>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</si>
  <si>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</si>
  <si>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</si>
  <si>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</si>
  <si>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</si>
  <si>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</si>
  <si>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</si>
  <si>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</si>
  <si>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</si>
  <si>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</si>
  <si>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</si>
  <si>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</si>
  <si>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</si>
  <si>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</si>
  <si>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</si>
  <si>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</si>
  <si>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</si>
  <si>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</si>
  <si>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</si>
  <si>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</si>
  <si>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</si>
  <si>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</si>
  <si>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</si>
  <si>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</si>
  <si>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</si>
  <si>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</si>
  <si>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</si>
  <si>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</si>
  <si>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</si>
  <si>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</si>
  <si>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</si>
  <si>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</si>
  <si>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</si>
  <si>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</si>
  <si>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</si>
  <si>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</si>
  <si>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</si>
  <si>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</si>
  <si>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</si>
  <si>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</si>
  <si>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</si>
  <si>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</si>
  <si>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</si>
  <si>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</si>
  <si>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</si>
  <si>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</si>
  <si>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</si>
  <si>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</si>
  <si>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</si>
  <si>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</si>
  <si>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</si>
  <si>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</si>
  <si>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</si>
  <si>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</si>
  <si>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</si>
  <si>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</si>
  <si>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</si>
  <si>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</si>
  <si>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</si>
  <si>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</si>
  <si>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</si>
  <si>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</si>
  <si>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</si>
  <si>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</si>
  <si>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</si>
  <si>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</si>
  <si>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</si>
  <si>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</si>
  <si>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</si>
  <si>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</si>
  <si>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</si>
  <si>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</si>
  <si>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</si>
  <si>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</si>
  <si>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</si>
  <si>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</si>
  <si>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</si>
  <si>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</si>
  <si>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</si>
  <si>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</si>
  <si>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</si>
  <si>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</si>
  <si>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</si>
  <si>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</si>
  <si>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</si>
  <si>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הראל סל תל בונד 40</t>
  </si>
  <si>
    <t>1113760</t>
  </si>
  <si>
    <t>אג"ח</t>
  </si>
  <si>
    <t>הראל סל תל בונד 60</t>
  </si>
  <si>
    <t>1113257</t>
  </si>
  <si>
    <t>פסגות סל בונד שקלי</t>
  </si>
  <si>
    <t>1116326</t>
  </si>
  <si>
    <t>פסגות תל בונד 60 סדרה 1</t>
  </si>
  <si>
    <t>1109420</t>
  </si>
  <si>
    <t>פסגות תל בונד 60 סדרה 3</t>
  </si>
  <si>
    <t>1134550</t>
  </si>
  <si>
    <t>קסם פח בונד שקלי</t>
  </si>
  <si>
    <t>1116334</t>
  </si>
  <si>
    <t>קסם תל בונד 40</t>
  </si>
  <si>
    <t>1109230</t>
  </si>
  <si>
    <t>קסם תל בונד 60</t>
  </si>
  <si>
    <t>1109248</t>
  </si>
  <si>
    <t>תכלית תל בונד 20</t>
  </si>
  <si>
    <t>1109370</t>
  </si>
  <si>
    <t>513540310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</si>
  <si>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</si>
  <si>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</si>
  <si>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</si>
  <si>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</si>
  <si>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</si>
  <si>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</si>
  <si>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</si>
  <si>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</si>
  <si>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</si>
  <si>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</si>
  <si>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</si>
  <si>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</si>
  <si>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</si>
  <si>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</si>
  <si>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</si>
  <si>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</si>
  <si>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</si>
  <si>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</si>
  <si>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</si>
  <si>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</si>
  <si>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</si>
  <si>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</si>
  <si>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</si>
  <si>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</si>
  <si>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</si>
  <si>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</si>
  <si>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</si>
  <si>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</si>
  <si>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</si>
  <si>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</si>
  <si>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</si>
  <si>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</si>
  <si>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</si>
  <si>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</si>
  <si>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</si>
  <si>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</si>
  <si>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</si>
  <si>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</si>
  <si>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</si>
  <si>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</si>
  <si>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</si>
  <si>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</si>
  <si>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</si>
  <si>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</si>
  <si>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</si>
  <si>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</si>
  <si>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</si>
  <si>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</si>
  <si>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</si>
  <si>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</si>
  <si>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</si>
  <si>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</si>
  <si>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</si>
  <si>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</si>
  <si>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</si>
  <si>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</si>
  <si>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</si>
  <si>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</si>
  <si>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</si>
  <si>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</si>
  <si>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</si>
  <si>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</si>
  <si>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</si>
  <si>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</si>
  <si>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</si>
  <si>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</si>
  <si>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</si>
  <si>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</si>
  <si>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</si>
  <si>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</si>
  <si>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</si>
  <si>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</si>
  <si>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</si>
  <si>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</si>
  <si>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</si>
  <si>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</si>
  <si>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</si>
  <si>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</si>
  <si>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</si>
  <si>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</si>
  <si>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</si>
  <si>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</si>
  <si>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</si>
  <si>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</si>
  <si>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</si>
  <si>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</si>
  <si>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</si>
  <si>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</si>
  <si>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</si>
  <si>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</si>
  <si>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</si>
  <si>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</si>
  <si>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</si>
  <si>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</si>
  <si>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</si>
  <si>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</si>
  <si>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</si>
  <si>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</si>
  <si>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</si>
  <si>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</si>
  <si>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</si>
  <si>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</si>
  <si>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</si>
  <si>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</si>
  <si>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</si>
  <si>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</si>
  <si>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</si>
  <si>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</si>
  <si>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</si>
  <si>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</si>
  <si>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</si>
  <si>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</si>
  <si>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</si>
  <si>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</si>
  <si>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</si>
  <si>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</si>
  <si>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</si>
  <si>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</si>
  <si>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</si>
  <si>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</si>
  <si>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</si>
  <si>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</si>
  <si>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</si>
  <si>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</si>
  <si>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</si>
  <si>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</si>
  <si>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</si>
  <si>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</si>
  <si>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</si>
  <si>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</si>
  <si>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</si>
  <si>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</si>
  <si>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</si>
  <si>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</si>
  <si>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</si>
  <si>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</si>
  <si>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</si>
  <si>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</si>
  <si>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</si>
  <si>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</si>
  <si>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</si>
  <si>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</si>
  <si>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</si>
  <si>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</si>
  <si>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</si>
  <si>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</si>
  <si>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</si>
  <si>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</si>
  <si>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</si>
  <si>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</si>
  <si>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</si>
  <si>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</si>
  <si>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</si>
  <si>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</si>
  <si>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</si>
  <si>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</si>
  <si>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</si>
  <si>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</si>
  <si>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</si>
  <si>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</si>
  <si>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</si>
  <si>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</si>
  <si>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</si>
  <si>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</si>
  <si>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</si>
  <si>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</si>
  <si>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</si>
  <si>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</si>
  <si>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</si>
  <si>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</si>
  <si>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</si>
  <si>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</si>
  <si>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</si>
  <si>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</si>
  <si>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</si>
  <si>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</si>
  <si>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</si>
  <si>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</si>
  <si>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</si>
  <si>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</si>
  <si>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</si>
  <si>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</si>
  <si>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</si>
  <si>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</si>
  <si>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</si>
  <si>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</si>
  <si>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</si>
  <si>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</si>
  <si>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</si>
  <si>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</si>
  <si>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</si>
  <si>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</si>
  <si>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DEC18</t>
  </si>
  <si>
    <t>RTYZ8</t>
  </si>
  <si>
    <t>ל.ר.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</si>
  <si>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</si>
  <si>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</si>
  <si>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</si>
  <si>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</si>
  <si>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</si>
  <si>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</si>
  <si>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</si>
  <si>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</si>
  <si>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</si>
  <si>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</si>
  <si>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</si>
  <si>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</si>
  <si>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ערד 8786_1/2027</t>
  </si>
  <si>
    <t>71116487</t>
  </si>
  <si>
    <t>ערד 8790 2027 4.8%</t>
  </si>
  <si>
    <t>ערד 8829</t>
  </si>
  <si>
    <t>9882900</t>
  </si>
  <si>
    <t>ערד 8832</t>
  </si>
  <si>
    <t>8831000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</si>
  <si>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</si>
  <si>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</si>
  <si>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</si>
  <si>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</si>
  <si>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</si>
  <si>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</si>
  <si>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</si>
  <si>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</si>
  <si>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</si>
  <si>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</si>
  <si>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</si>
  <si>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</si>
  <si>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</si>
  <si>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</si>
  <si>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</si>
  <si>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</si>
  <si>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</si>
  <si>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</si>
  <si>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</si>
  <si>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</si>
  <si>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</si>
  <si>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</si>
  <si>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</si>
  <si>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</si>
  <si>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</si>
  <si>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</si>
  <si>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</si>
  <si>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</si>
  <si>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</si>
  <si>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</si>
  <si>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</si>
  <si>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</si>
  <si>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</si>
  <si>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</si>
  <si>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</si>
  <si>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</si>
  <si>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</si>
  <si>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</si>
  <si>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</si>
  <si>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</si>
  <si>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</si>
  <si>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</si>
  <si>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</si>
  <si>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</si>
  <si>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</si>
  <si>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</si>
  <si>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</si>
  <si>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</si>
  <si>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</si>
  <si>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</si>
  <si>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</si>
  <si>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</si>
  <si>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</si>
  <si>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</si>
  <si>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</si>
  <si>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</si>
  <si>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</si>
  <si>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</si>
  <si>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</si>
  <si>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</si>
  <si>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</si>
  <si>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</si>
  <si>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</si>
  <si>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</si>
  <si>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</si>
  <si>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</si>
  <si>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</si>
  <si>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</si>
  <si>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</si>
  <si>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</si>
  <si>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</si>
  <si>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</si>
  <si>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</si>
  <si>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</si>
  <si>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</si>
  <si>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</si>
  <si>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</si>
  <si>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</si>
  <si>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</si>
  <si>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</si>
  <si>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</si>
  <si>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</si>
  <si>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</si>
  <si>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</si>
  <si>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</si>
  <si>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</si>
  <si>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</si>
  <si>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</si>
  <si>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</si>
  <si>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</si>
  <si>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</si>
  <si>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</si>
  <si>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</si>
  <si>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</si>
  <si>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</si>
  <si>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</si>
  <si>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</si>
  <si>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</si>
  <si>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</si>
  <si>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</si>
  <si>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</si>
  <si>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</si>
  <si>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</si>
  <si>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</si>
  <si>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</si>
  <si>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</si>
  <si>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</si>
  <si>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Strategic Investors Fund VIII LP</t>
  </si>
  <si>
    <t>Vintage Fund of Funds V</t>
  </si>
  <si>
    <t>קרנות גידור</t>
  </si>
  <si>
    <t>JP Morgan IIF   עמיתים</t>
  </si>
  <si>
    <t>Waterton Residential P V XIII</t>
  </si>
  <si>
    <t xml:space="preserve">  PGCO IV Co mingled Fund SCSP</t>
  </si>
  <si>
    <t xml:space="preserve"> ICG SDP III</t>
  </si>
  <si>
    <t>ACE IV*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</si>
  <si>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</si>
  <si>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</si>
  <si>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</si>
  <si>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</si>
  <si>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</si>
  <si>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</si>
  <si>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</si>
  <si>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</si>
  <si>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</si>
  <si>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</si>
  <si>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</si>
  <si>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</si>
  <si>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</si>
  <si>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Migdal HarbourVest Tranche B</t>
  </si>
  <si>
    <t>ORCC</t>
  </si>
  <si>
    <t>Permira CSIII LP</t>
  </si>
  <si>
    <t>Warburg Pincus China LP</t>
  </si>
  <si>
    <t>REDHILL WARRANT</t>
  </si>
  <si>
    <t>52290</t>
  </si>
  <si>
    <t>₪ / מט"ח</t>
  </si>
  <si>
    <t>+ILS/-USD 3.4684 22-05-19 (10) --916</t>
  </si>
  <si>
    <t>10000575</t>
  </si>
  <si>
    <t>+ILS/-USD 3.52 21-11-18 (10) --455</t>
  </si>
  <si>
    <t>10000565</t>
  </si>
  <si>
    <t>+ILS/-USD 3.532 18-06-19 (10) --960</t>
  </si>
  <si>
    <t>10000584</t>
  </si>
  <si>
    <t>+ILS/-USD 3.5448 23-10-18 (10) --377</t>
  </si>
  <si>
    <t>10000555</t>
  </si>
  <si>
    <t>+ILS/-USD 3.6121 06-06-19 (10) --799</t>
  </si>
  <si>
    <t>10000608</t>
  </si>
  <si>
    <t>+USD/-ILS 3.5245 22-05-19 (10) --650</t>
  </si>
  <si>
    <t>10000631</t>
  </si>
  <si>
    <t>+USD/-ILS 3.551 22-05-19 (10) --815</t>
  </si>
  <si>
    <t>10000594</t>
  </si>
  <si>
    <t>+CAD/-USD 1.3045 12-12-18 (10) --27</t>
  </si>
  <si>
    <t>10000605</t>
  </si>
  <si>
    <t>+EUR/-USD 1.14906 10-12-18 (10) +101.55</t>
  </si>
  <si>
    <t>10000609</t>
  </si>
  <si>
    <t>+JPY/-USD 110.105 04-03-19 (10) --154.5</t>
  </si>
  <si>
    <t>10000619</t>
  </si>
  <si>
    <t>+USD/-CAD 1.2813 03-10-18 (10) --42</t>
  </si>
  <si>
    <t>10000549</t>
  </si>
  <si>
    <t>+USD/-CAD 1.29415 12-12-18 (10) --48.5</t>
  </si>
  <si>
    <t>10000581</t>
  </si>
  <si>
    <t>+USD/-EUR 1.16729 10-12-18 (10) +149.9</t>
  </si>
  <si>
    <t>10000586</t>
  </si>
  <si>
    <t>+USD/-EUR 1.17229 11-02-19 (10) +160.9</t>
  </si>
  <si>
    <t>10000616</t>
  </si>
  <si>
    <t>+USD/-EUR 1.17493 26-02-19 (10) +172.3</t>
  </si>
  <si>
    <t>10000617</t>
  </si>
  <si>
    <t>+USD/-EUR 1.175 11-02-19 (10) +175</t>
  </si>
  <si>
    <t>10000601</t>
  </si>
  <si>
    <t>+USD/-EUR 1.186 06-03-19 (10) +160</t>
  </si>
  <si>
    <t>10000636</t>
  </si>
  <si>
    <t>+USD/-EUR 1.18628 06-03-19 (10) +175.8</t>
  </si>
  <si>
    <t>10000620</t>
  </si>
  <si>
    <t>+USD/-EUR 1.18654 29-01-19 (10) +173.4</t>
  </si>
  <si>
    <t>10000597</t>
  </si>
  <si>
    <t>+USD/-GBP 1.3022 27-12-18 (10) +66</t>
  </si>
  <si>
    <t>10000622</t>
  </si>
  <si>
    <t>+USD/-GBP 1.3178 30-01-19 (10) +85</t>
  </si>
  <si>
    <t>10000630</t>
  </si>
  <si>
    <t>+USD/-GBP 1.33538 27-12-18 (10) +110.75</t>
  </si>
  <si>
    <t>10000589</t>
  </si>
  <si>
    <t>+USD/-JPY 111.27 16-01-19 (10) --151</t>
  </si>
  <si>
    <t>10000595</t>
  </si>
  <si>
    <t>+USD/-SEK 8.4632 13-11-18 (10) --1213</t>
  </si>
  <si>
    <t>10000557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</si>
  <si>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</si>
  <si>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</si>
  <si>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</si>
  <si>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</si>
  <si>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</si>
  <si>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</si>
  <si>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</si>
  <si>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</si>
  <si>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</si>
  <si>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31210000</t>
  </si>
  <si>
    <t>31110000</t>
  </si>
  <si>
    <t>30210000</t>
  </si>
  <si>
    <t>30810000</t>
  </si>
  <si>
    <t>32610000</t>
  </si>
  <si>
    <t>31710000</t>
  </si>
  <si>
    <t>30310000</t>
  </si>
  <si>
    <t>32010000</t>
  </si>
  <si>
    <t>31010000</t>
  </si>
  <si>
    <t>30710000</t>
  </si>
  <si>
    <t>דירוג פנימי</t>
  </si>
  <si>
    <t>לא</t>
  </si>
  <si>
    <t>507852</t>
  </si>
  <si>
    <t>AA</t>
  </si>
  <si>
    <t>455531</t>
  </si>
  <si>
    <t>כן</t>
  </si>
  <si>
    <t>90840002</t>
  </si>
  <si>
    <t>90840004</t>
  </si>
  <si>
    <t>90840006</t>
  </si>
  <si>
    <t>90840008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</si>
  <si>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</si>
  <si>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</si>
  <si>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</si>
  <si>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</si>
  <si>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</si>
  <si>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</si>
  <si>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</si>
  <si>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</si>
  <si>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</si>
  <si>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</si>
  <si>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</si>
  <si>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</si>
  <si>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</si>
  <si>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</si>
  <si>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</si>
  <si>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</si>
  <si>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</si>
  <si>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</si>
  <si>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</si>
  <si>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</si>
  <si>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</si>
  <si>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</si>
  <si>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</si>
  <si>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</si>
  <si>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</si>
  <si>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</si>
  <si>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</si>
  <si>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</si>
  <si>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</si>
  <si>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</si>
  <si>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</si>
  <si>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</si>
  <si>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</si>
  <si>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</si>
  <si>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</si>
  <si>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</si>
  <si>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</si>
  <si>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</si>
  <si>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</si>
  <si>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</si>
  <si>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</si>
  <si>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</si>
  <si>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</si>
  <si>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</si>
  <si>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</si>
  <si>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</si>
  <si>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</si>
  <si>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</si>
  <si>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</si>
  <si>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</si>
  <si>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</si>
  <si>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</si>
  <si>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סה"כ מוצרים מובנים</t>
  </si>
  <si>
    <t>אשראי</t>
  </si>
  <si>
    <t>Migdal-HarbourVest 2016 Fund L.P. (Tranche B)</t>
  </si>
  <si>
    <t>Warburg Pincus China I</t>
  </si>
  <si>
    <t>Permira</t>
  </si>
  <si>
    <t>Crescent mezzanine VII</t>
  </si>
  <si>
    <t>ARES private credit solutions</t>
  </si>
  <si>
    <t>harbourvest part' co inv fund IV (Tranche B)</t>
  </si>
  <si>
    <t>waterton</t>
  </si>
  <si>
    <t>Apollo Fund IX</t>
  </si>
  <si>
    <t>ICG SDP III</t>
  </si>
  <si>
    <t>OWL ROCK</t>
  </si>
  <si>
    <t>LS POWER FUND IV</t>
  </si>
  <si>
    <t>Patria VI</t>
  </si>
  <si>
    <t>ACE IV</t>
  </si>
  <si>
    <t>brookfield III</t>
  </si>
  <si>
    <t>SVB IX</t>
  </si>
  <si>
    <t>Pantheon Global Secondary Fund VI</t>
  </si>
  <si>
    <t>Court Square IV</t>
  </si>
  <si>
    <t>PGCO IV Co-mingled Fund SCSP</t>
  </si>
  <si>
    <t>TPG ASIA VII L.P</t>
  </si>
  <si>
    <t>SVB</t>
  </si>
  <si>
    <t>סה"כ יתרות התחייבות להשקעה</t>
  </si>
  <si>
    <t>סה"כ בחו"ל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</si>
  <si>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</si>
  <si>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</si>
  <si>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</si>
  <si>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</si>
  <si>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אחרים-גורם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</si>
  <si>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</si>
  <si>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</si>
  <si>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</si>
  <si>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</si>
  <si>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</si>
  <si>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</si>
  <si>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</si>
  <si>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</si>
  <si>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בבטחונות אחרים - גורם 115*</t>
  </si>
  <si>
    <t>גורם 98</t>
  </si>
  <si>
    <t>גורם 105</t>
  </si>
  <si>
    <t>גורם 113</t>
  </si>
  <si>
    <t>גורם 104</t>
  </si>
  <si>
    <t>גורם 111</t>
  </si>
  <si>
    <t>סה"כ השקעות אחרות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</si>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</sst>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7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8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2"/>
    </xf>
    <xf numFmtId="0" fontId="31" fillId="0" borderId="29" xfId="0" applyFont="1" applyFill="1" applyBorder="1" applyAlignment="1">
      <alignment horizontal="right" indent="3"/>
    </xf>
    <xf numFmtId="0" fontId="31" fillId="0" borderId="29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2"/>
    </xf>
    <xf numFmtId="0" fontId="31" fillId="0" borderId="25" xfId="0" applyNumberFormat="1" applyFont="1" applyFill="1" applyBorder="1" applyAlignment="1">
      <alignment horizontal="right"/>
    </xf>
    <xf numFmtId="2" fontId="31" fillId="0" borderId="25" xfId="0" applyNumberFormat="1" applyFont="1" applyFill="1" applyBorder="1" applyAlignment="1">
      <alignment horizontal="right"/>
    </xf>
    <xf numFmtId="10" fontId="31" fillId="0" borderId="25" xfId="0" applyNumberFormat="1" applyFont="1" applyFill="1" applyBorder="1" applyAlignment="1">
      <alignment horizontal="right"/>
    </xf>
    <xf numFmtId="4" fontId="31" fillId="0" borderId="25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Font="1" applyFill="1" applyBorder="1" applyAlignment="1">
      <alignment horizontal="right" indent="2"/>
    </xf>
    <xf numFmtId="2" fontId="32" fillId="0" borderId="0" xfId="0" applyNumberFormat="1" applyFont="1" applyFill="1" applyBorder="1" applyAlignment="1">
      <alignment horizontal="right"/>
    </xf>
    <xf numFmtId="49" fontId="8" fillId="2" borderId="0" xfId="0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49" fontId="32" fillId="0" borderId="0" xfId="0" applyNumberFormat="1" applyFont="1" applyFill="1" applyBorder="1" applyAlignment="1">
      <alignment horizontal="right"/>
    </xf>
    <xf numFmtId="0" fontId="3" fillId="0" borderId="0" xfId="17" applyAlignment="1">
      <alignment horizontal="right"/>
    </xf>
    <xf numFmtId="164" fontId="3" fillId="0" borderId="0" xfId="17" applyNumberFormat="1" applyAlignment="1">
      <alignment horizontal="right"/>
    </xf>
    <xf numFmtId="14" fontId="3" fillId="0" borderId="0" xfId="17" applyNumberFormat="1" applyAlignment="1">
      <alignment horizontal="right"/>
    </xf>
    <xf numFmtId="164" fontId="32" fillId="0" borderId="0" xfId="0" applyNumberFormat="1" applyFont="1" applyFill="1" applyBorder="1" applyAlignment="1">
      <alignment horizontal="right"/>
    </xf>
    <xf numFmtId="164" fontId="33" fillId="0" borderId="0" xfId="17" applyNumberFormat="1" applyFont="1" applyAlignment="1">
      <alignment horizontal="right"/>
    </xf>
    <xf numFmtId="164" fontId="8" fillId="0" borderId="31" xfId="13" applyFont="1" applyFill="1" applyBorder="1" applyAlignment="1">
      <alignment horizontal="right"/>
    </xf>
    <xf numFmtId="0" fontId="7" fillId="0" borderId="0" xfId="7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center" vertical="center" wrapText="1"/>
    </xf>
    <xf numFmtId="0" fontId="3" fillId="0" borderId="0" xfId="15" applyFill="1"/>
    <xf numFmtId="0" fontId="7" fillId="0" borderId="0" xfId="0" applyFont="1" applyFill="1" applyAlignment="1">
      <alignment horizontal="right"/>
    </xf>
    <xf numFmtId="0" fontId="21" fillId="0" borderId="0" xfId="0" applyFont="1" applyFill="1" applyAlignment="1">
      <alignment horizontal="center"/>
    </xf>
    <xf numFmtId="167" fontId="32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31" fillId="0" borderId="0" xfId="18" applyFont="1" applyFill="1" applyBorder="1" applyAlignment="1">
      <alignment horizontal="right" indent="3"/>
    </xf>
    <xf numFmtId="0" fontId="31" fillId="0" borderId="0" xfId="19" applyFont="1" applyFill="1" applyBorder="1" applyAlignment="1">
      <alignment horizontal="right" indent="3"/>
    </xf>
    <xf numFmtId="10" fontId="34" fillId="0" borderId="0" xfId="0" applyNumberFormat="1" applyFont="1" applyFill="1"/>
    <xf numFmtId="0" fontId="4" fillId="0" borderId="0" xfId="0" applyFont="1" applyFill="1" applyBorder="1" applyAlignment="1">
      <alignment horizontal="right"/>
    </xf>
    <xf numFmtId="0" fontId="3" fillId="0" borderId="0" xfId="17" applyFill="1" applyBorder="1" applyAlignment="1">
      <alignment horizontal="right"/>
    </xf>
    <xf numFmtId="0" fontId="3" fillId="0" borderId="0" xfId="17" applyFill="1" applyAlignment="1">
      <alignment horizontal="right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26" fillId="0" borderId="0" xfId="7" applyFont="1" applyAlignment="1">
      <alignment horizontal="right"/>
    </xf>
    <xf numFmtId="0" fontId="26" fillId="0" borderId="0" xfId="7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9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0" fillId="0" borderId="0" xfId="0"/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10" fontId="31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9" fillId="0" borderId="0" xfId="0" applyFont="1" applyFill="1" applyAlignment="1">
      <alignment horizontal="center" vertical="center" wrapText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164" fontId="31" fillId="0" borderId="0" xfId="20" applyFont="1" applyFill="1" applyBorder="1" applyAlignment="1">
      <alignment horizontal="right"/>
    </xf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right" readingOrder="2"/>
    </xf>
  </cellXfs>
  <cellStyles count="27">
    <cellStyle name="Comma" xfId="13" builtinId="3"/>
    <cellStyle name="Comma 2" xfId="1"/>
    <cellStyle name="Comma 2 2" xfId="20"/>
    <cellStyle name="Comma 3" xfId="25"/>
    <cellStyle name="Currency [0] _1" xfId="2"/>
    <cellStyle name="Hyperlink 2" xfId="3"/>
    <cellStyle name="Normal" xfId="0" builtinId="0"/>
    <cellStyle name="Normal 10" xfId="19"/>
    <cellStyle name="Normal 11" xfId="4"/>
    <cellStyle name="Normal 11 2" xfId="21"/>
    <cellStyle name="Normal 15" xfId="18"/>
    <cellStyle name="Normal 2" xfId="5"/>
    <cellStyle name="Normal 2 2" xfId="22"/>
    <cellStyle name="Normal 3" xfId="6"/>
    <cellStyle name="Normal 3 2" xfId="23"/>
    <cellStyle name="Normal 4" xfId="12"/>
    <cellStyle name="Normal 9" xfId="16"/>
    <cellStyle name="Normal_2007-16618" xfId="7"/>
    <cellStyle name="Normal_אג&quot;ח קונצרני" xfId="15"/>
    <cellStyle name="Normal_יתרת התחייבות להשקעה" xfId="17"/>
    <cellStyle name="Percent" xfId="14" builtinId="5"/>
    <cellStyle name="Percent 2" xfId="8"/>
    <cellStyle name="Percent 2 2" xfId="24"/>
    <cellStyle name="Percent 3" xfId="26"/>
    <cellStyle name="Text" xfId="9"/>
    <cellStyle name="Total" xfId="10"/>
    <cellStyle name="היפר-קישור" xfId="11" builtinId="8"/>
  </cellStyles>
  <dxfs count="6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U66"/>
  <sheetViews>
    <sheetView rightToLeft="1" tabSelected="1" workbookViewId="0">
      <selection activeCell="J15" sqref="J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1" width="6.7109375" style="9" customWidth="1"/>
    <col min="22" max="22" width="8.7109375" style="9" customWidth="1"/>
    <col min="23" max="23" width="10" style="9" customWidth="1"/>
    <col min="24" max="24" width="9.5703125" style="9" customWidth="1"/>
    <col min="25" max="25" width="6.140625" style="9" customWidth="1"/>
    <col min="26" max="27" width="5.7109375" style="9" customWidth="1"/>
    <col min="28" max="28" width="6.85546875" style="9" customWidth="1"/>
    <col min="29" max="29" width="6.42578125" style="9" customWidth="1"/>
    <col min="30" max="30" width="6.7109375" style="9" customWidth="1"/>
    <col min="31" max="31" width="7.28515625" style="9" customWidth="1"/>
    <col min="32" max="43" width="5.7109375" style="9" customWidth="1"/>
    <col min="44" max="16384" width="9.140625" style="9"/>
  </cols>
  <sheetData>
    <row r="1" spans="1:21">
      <c r="B1" s="56" t="s">
        <v>186</v>
      </c>
      <c r="C1" s="77" t="s" vm="1">
        <v>262</v>
      </c>
    </row>
    <row r="2" spans="1:21">
      <c r="B2" s="56" t="s">
        <v>185</v>
      </c>
      <c r="C2" s="77" t="s">
        <v>263</v>
      </c>
    </row>
    <row r="3" spans="1:21">
      <c r="B3" s="56" t="s">
        <v>187</v>
      </c>
      <c r="C3" s="77" t="s">
        <v>264</v>
      </c>
    </row>
    <row r="4" spans="1:21">
      <c r="B4" s="56" t="s">
        <v>188</v>
      </c>
      <c r="C4" s="77">
        <v>8803</v>
      </c>
    </row>
    <row r="6" spans="1:21" ht="26.25" customHeight="1">
      <c r="B6" s="200" t="s">
        <v>202</v>
      </c>
      <c r="C6" s="201"/>
      <c r="D6" s="202"/>
    </row>
    <row r="7" spans="1:21" s="10" customFormat="1">
      <c r="B7" s="22"/>
      <c r="C7" s="23" t="s">
        <v>117</v>
      </c>
      <c r="D7" s="24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s="10" customFormat="1">
      <c r="B8" s="22"/>
      <c r="C8" s="25" t="s">
        <v>249</v>
      </c>
      <c r="D8" s="26" t="s">
        <v>20</v>
      </c>
    </row>
    <row r="9" spans="1:21" s="11" customFormat="1" ht="18" customHeight="1">
      <c r="B9" s="36"/>
      <c r="C9" s="19" t="s">
        <v>1</v>
      </c>
      <c r="D9" s="27" t="s">
        <v>2</v>
      </c>
    </row>
    <row r="10" spans="1:21" s="11" customFormat="1" ht="18" customHeight="1">
      <c r="B10" s="66" t="s">
        <v>201</v>
      </c>
      <c r="C10" s="116">
        <f>C11+C12+C23+C33+C34+C35+C37</f>
        <v>634391.19313320855</v>
      </c>
      <c r="D10" s="117">
        <f>C10/$C$42</f>
        <v>1</v>
      </c>
    </row>
    <row r="11" spans="1:21">
      <c r="A11" s="44" t="s">
        <v>148</v>
      </c>
      <c r="B11" s="28" t="s">
        <v>203</v>
      </c>
      <c r="C11" s="116">
        <f>מזומנים!J10</f>
        <v>42678.873250220997</v>
      </c>
      <c r="D11" s="117">
        <f t="shared" ref="D11:D43" si="0">C11/$C$42</f>
        <v>6.7275324298613562E-2</v>
      </c>
    </row>
    <row r="12" spans="1:21">
      <c r="B12" s="28" t="s">
        <v>204</v>
      </c>
      <c r="C12" s="116">
        <f>C13+C15+C16+C17+C18+C19+C21+C22</f>
        <v>382781.50035298761</v>
      </c>
      <c r="D12" s="117">
        <f t="shared" si="0"/>
        <v>0.60338400737005771</v>
      </c>
    </row>
    <row r="13" spans="1:21">
      <c r="A13" s="54" t="s">
        <v>148</v>
      </c>
      <c r="B13" s="29" t="s">
        <v>73</v>
      </c>
      <c r="C13" s="116">
        <f>'תעודות התחייבות ממשלתיות'!O11</f>
        <v>97527.853342985967</v>
      </c>
      <c r="D13" s="117">
        <f t="shared" si="0"/>
        <v>0.15373456378122705</v>
      </c>
    </row>
    <row r="14" spans="1:21">
      <c r="A14" s="54" t="s">
        <v>148</v>
      </c>
      <c r="B14" s="29" t="s">
        <v>74</v>
      </c>
      <c r="C14" s="116" t="s" vm="2">
        <v>1591</v>
      </c>
      <c r="D14" s="117"/>
    </row>
    <row r="15" spans="1:21">
      <c r="A15" s="54" t="s">
        <v>148</v>
      </c>
      <c r="B15" s="29" t="s">
        <v>75</v>
      </c>
      <c r="C15" s="116">
        <f>'אג"ח קונצרני'!R11</f>
        <v>123734.51651999995</v>
      </c>
      <c r="D15" s="117">
        <f t="shared" si="0"/>
        <v>0.19504450543975058</v>
      </c>
    </row>
    <row r="16" spans="1:21">
      <c r="A16" s="54" t="s">
        <v>148</v>
      </c>
      <c r="B16" s="29" t="s">
        <v>76</v>
      </c>
      <c r="C16" s="116">
        <f>מניות!L11</f>
        <v>48717.606419999982</v>
      </c>
      <c r="D16" s="117">
        <f t="shared" si="0"/>
        <v>7.6794266609199802E-2</v>
      </c>
    </row>
    <row r="17" spans="1:4">
      <c r="A17" s="54" t="s">
        <v>148</v>
      </c>
      <c r="B17" s="29" t="s">
        <v>77</v>
      </c>
      <c r="C17" s="116">
        <f>'תעודות סל'!K11</f>
        <v>95525.113320001794</v>
      </c>
      <c r="D17" s="117">
        <f t="shared" si="0"/>
        <v>0.15057761575820547</v>
      </c>
    </row>
    <row r="18" spans="1:4">
      <c r="A18" s="54" t="s">
        <v>148</v>
      </c>
      <c r="B18" s="29" t="s">
        <v>78</v>
      </c>
      <c r="C18" s="140">
        <f>'קרנות נאמנות'!L11</f>
        <v>12313.778349999897</v>
      </c>
      <c r="D18" s="117">
        <f t="shared" si="0"/>
        <v>1.9410386656194118E-2</v>
      </c>
    </row>
    <row r="19" spans="1:4">
      <c r="A19" s="54" t="s">
        <v>148</v>
      </c>
      <c r="B19" s="29" t="s">
        <v>79</v>
      </c>
      <c r="C19" s="140">
        <f>'כתבי אופציה'!I11</f>
        <v>1.8098899999999996</v>
      </c>
      <c r="D19" s="117">
        <f t="shared" si="0"/>
        <v>2.8529557465340812E-6</v>
      </c>
    </row>
    <row r="20" spans="1:4">
      <c r="A20" s="54" t="s">
        <v>148</v>
      </c>
      <c r="B20" s="29" t="s">
        <v>80</v>
      </c>
      <c r="C20" s="140" t="s" vm="3">
        <v>1591</v>
      </c>
      <c r="D20" s="117"/>
    </row>
    <row r="21" spans="1:4">
      <c r="A21" s="54" t="s">
        <v>148</v>
      </c>
      <c r="B21" s="29" t="s">
        <v>81</v>
      </c>
      <c r="C21" s="140">
        <f>'חוזים עתידיים'!I11</f>
        <v>466.85416999999995</v>
      </c>
      <c r="D21" s="117">
        <f t="shared" si="0"/>
        <v>7.3590897076336083E-4</v>
      </c>
    </row>
    <row r="22" spans="1:4">
      <c r="A22" s="54" t="s">
        <v>148</v>
      </c>
      <c r="B22" s="29" t="s">
        <v>82</v>
      </c>
      <c r="C22" s="140">
        <f>'מוצרים מובנים'!N13</f>
        <v>4493.9683399999994</v>
      </c>
      <c r="D22" s="117">
        <f t="shared" si="0"/>
        <v>7.0839071989707812E-3</v>
      </c>
    </row>
    <row r="23" spans="1:4">
      <c r="B23" s="28" t="s">
        <v>205</v>
      </c>
      <c r="C23" s="140">
        <f>C24+C26+C27+C28+C29+C31</f>
        <v>189866.20955999996</v>
      </c>
      <c r="D23" s="117">
        <f t="shared" si="0"/>
        <v>0.2992888482929052</v>
      </c>
    </row>
    <row r="24" spans="1:4">
      <c r="A24" s="54" t="s">
        <v>148</v>
      </c>
      <c r="B24" s="29" t="s">
        <v>83</v>
      </c>
      <c r="C24" s="140">
        <f>'לא סחיר- תעודות התחייבות ממשלתי'!M11</f>
        <v>175471.65028999996</v>
      </c>
      <c r="D24" s="117">
        <f t="shared" si="0"/>
        <v>0.27659849662060909</v>
      </c>
    </row>
    <row r="25" spans="1:4">
      <c r="A25" s="54" t="s">
        <v>148</v>
      </c>
      <c r="B25" s="29" t="s">
        <v>84</v>
      </c>
      <c r="C25" s="140" t="s" vm="4">
        <v>1591</v>
      </c>
      <c r="D25" s="117"/>
    </row>
    <row r="26" spans="1:4">
      <c r="A26" s="54" t="s">
        <v>148</v>
      </c>
      <c r="B26" s="29" t="s">
        <v>75</v>
      </c>
      <c r="C26" s="140">
        <f>'לא סחיר - אג"ח קונצרני'!P11</f>
        <v>4490.0876199999993</v>
      </c>
      <c r="D26" s="117">
        <f t="shared" si="0"/>
        <v>7.0777899639870587E-3</v>
      </c>
    </row>
    <row r="27" spans="1:4">
      <c r="A27" s="54" t="s">
        <v>148</v>
      </c>
      <c r="B27" s="29" t="s">
        <v>85</v>
      </c>
      <c r="C27" s="140">
        <f>'לא סחיר - מניות'!J11</f>
        <v>3125.8599100000001</v>
      </c>
      <c r="D27" s="117">
        <f t="shared" si="0"/>
        <v>4.9273381217062968E-3</v>
      </c>
    </row>
    <row r="28" spans="1:4">
      <c r="A28" s="54" t="s">
        <v>148</v>
      </c>
      <c r="B28" s="29" t="s">
        <v>86</v>
      </c>
      <c r="C28" s="140">
        <f>'לא סחיר - קרנות השקעה'!H11</f>
        <v>7111.9442999999983</v>
      </c>
      <c r="D28" s="117">
        <f t="shared" si="0"/>
        <v>1.1210660515122635E-2</v>
      </c>
    </row>
    <row r="29" spans="1:4">
      <c r="A29" s="54" t="s">
        <v>148</v>
      </c>
      <c r="B29" s="29" t="s">
        <v>87</v>
      </c>
      <c r="C29" s="140">
        <f>'לא סחיר - כתבי אופציה'!I11</f>
        <v>1.4424300000000001</v>
      </c>
      <c r="D29" s="117">
        <f t="shared" si="0"/>
        <v>2.2737232414528817E-6</v>
      </c>
    </row>
    <row r="30" spans="1:4">
      <c r="A30" s="54" t="s">
        <v>148</v>
      </c>
      <c r="B30" s="29" t="s">
        <v>228</v>
      </c>
      <c r="C30" s="140" t="s" vm="5">
        <v>1591</v>
      </c>
      <c r="D30" s="117"/>
    </row>
    <row r="31" spans="1:4">
      <c r="A31" s="54" t="s">
        <v>148</v>
      </c>
      <c r="B31" s="29" t="s">
        <v>111</v>
      </c>
      <c r="C31" s="140">
        <f>'לא סחיר - חוזים עתידיים'!I11</f>
        <v>-334.77498999999978</v>
      </c>
      <c r="D31" s="117">
        <f t="shared" si="0"/>
        <v>-5.2771065176137179E-4</v>
      </c>
    </row>
    <row r="32" spans="1:4">
      <c r="A32" s="54" t="s">
        <v>148</v>
      </c>
      <c r="B32" s="29" t="s">
        <v>88</v>
      </c>
      <c r="C32" s="140" t="s" vm="6">
        <v>1591</v>
      </c>
      <c r="D32" s="117"/>
    </row>
    <row r="33" spans="1:4">
      <c r="A33" s="54" t="s">
        <v>148</v>
      </c>
      <c r="B33" s="28" t="s">
        <v>206</v>
      </c>
      <c r="C33" s="140">
        <f>הלוואות!O10</f>
        <v>9816.1056899999967</v>
      </c>
      <c r="D33" s="117">
        <f t="shared" si="0"/>
        <v>1.5473269169325976E-2</v>
      </c>
    </row>
    <row r="34" spans="1:4">
      <c r="A34" s="54" t="s">
        <v>148</v>
      </c>
      <c r="B34" s="28" t="s">
        <v>207</v>
      </c>
      <c r="C34" s="140">
        <f>'פקדונות מעל 3 חודשים'!M10</f>
        <v>6817.7700399999994</v>
      </c>
      <c r="D34" s="117">
        <f t="shared" si="0"/>
        <v>1.0746949380440744E-2</v>
      </c>
    </row>
    <row r="35" spans="1:4">
      <c r="A35" s="54" t="s">
        <v>148</v>
      </c>
      <c r="B35" s="28" t="s">
        <v>208</v>
      </c>
      <c r="C35" s="140">
        <f>'זכויות מקרקעין'!G10</f>
        <v>965.53696999999988</v>
      </c>
      <c r="D35" s="117">
        <f t="shared" si="0"/>
        <v>1.521989870684188E-3</v>
      </c>
    </row>
    <row r="36" spans="1:4">
      <c r="A36" s="54" t="s">
        <v>148</v>
      </c>
      <c r="B36" s="55" t="s">
        <v>209</v>
      </c>
      <c r="C36" s="140" t="s" vm="7">
        <v>1591</v>
      </c>
      <c r="D36" s="117"/>
    </row>
    <row r="37" spans="1:4">
      <c r="A37" s="54" t="s">
        <v>148</v>
      </c>
      <c r="B37" s="28" t="s">
        <v>210</v>
      </c>
      <c r="C37" s="140">
        <f>'השקעות אחרות '!I10</f>
        <v>1465.1972699999999</v>
      </c>
      <c r="D37" s="117">
        <f t="shared" si="0"/>
        <v>2.3096116179726661E-3</v>
      </c>
    </row>
    <row r="38" spans="1:4">
      <c r="A38" s="54"/>
      <c r="B38" s="67" t="s">
        <v>212</v>
      </c>
      <c r="C38" s="140">
        <v>0</v>
      </c>
      <c r="D38" s="117">
        <f t="shared" si="0"/>
        <v>0</v>
      </c>
    </row>
    <row r="39" spans="1:4">
      <c r="A39" s="54" t="s">
        <v>148</v>
      </c>
      <c r="B39" s="68" t="s">
        <v>213</v>
      </c>
      <c r="C39" s="140" t="s" vm="8">
        <v>1591</v>
      </c>
      <c r="D39" s="117"/>
    </row>
    <row r="40" spans="1:4">
      <c r="A40" s="54" t="s">
        <v>148</v>
      </c>
      <c r="B40" s="68" t="s">
        <v>247</v>
      </c>
      <c r="C40" s="140" t="s" vm="9">
        <v>1591</v>
      </c>
      <c r="D40" s="117"/>
    </row>
    <row r="41" spans="1:4">
      <c r="A41" s="54" t="s">
        <v>148</v>
      </c>
      <c r="B41" s="68" t="s">
        <v>214</v>
      </c>
      <c r="C41" s="140" t="s" vm="10">
        <v>1591</v>
      </c>
      <c r="D41" s="117"/>
    </row>
    <row r="42" spans="1:4">
      <c r="B42" s="68" t="s">
        <v>89</v>
      </c>
      <c r="C42" s="140">
        <f>C38+C10</f>
        <v>634391.19313320855</v>
      </c>
      <c r="D42" s="117">
        <f t="shared" si="0"/>
        <v>1</v>
      </c>
    </row>
    <row r="43" spans="1:4">
      <c r="A43" s="54" t="s">
        <v>148</v>
      </c>
      <c r="B43" s="68" t="s">
        <v>211</v>
      </c>
      <c r="C43" s="140">
        <f>'יתרת התחייבות להשקעה'!C10</f>
        <v>24554.761708487822</v>
      </c>
      <c r="D43" s="117">
        <f t="shared" si="0"/>
        <v>3.8706025515918299E-2</v>
      </c>
    </row>
    <row r="44" spans="1:4">
      <c r="B44" s="6" t="s">
        <v>116</v>
      </c>
      <c r="C44" s="141"/>
    </row>
    <row r="45" spans="1:4">
      <c r="C45" s="74" t="s">
        <v>193</v>
      </c>
      <c r="D45" s="35" t="s">
        <v>110</v>
      </c>
    </row>
    <row r="46" spans="1:4">
      <c r="C46" s="75" t="s">
        <v>1</v>
      </c>
      <c r="D46" s="24" t="s">
        <v>2</v>
      </c>
    </row>
    <row r="47" spans="1:4">
      <c r="C47" s="118" t="s">
        <v>174</v>
      </c>
      <c r="D47" s="119" vm="11">
        <v>2.6166</v>
      </c>
    </row>
    <row r="48" spans="1:4">
      <c r="C48" s="118" t="s">
        <v>183</v>
      </c>
      <c r="D48" s="119">
        <v>0.89746127579551627</v>
      </c>
    </row>
    <row r="49" spans="2:4">
      <c r="C49" s="118" t="s">
        <v>179</v>
      </c>
      <c r="D49" s="119" vm="12">
        <v>2.7869000000000002</v>
      </c>
    </row>
    <row r="50" spans="2:4">
      <c r="B50" s="12"/>
      <c r="C50" s="118" t="s">
        <v>961</v>
      </c>
      <c r="D50" s="119" vm="13">
        <v>3.7168999999999999</v>
      </c>
    </row>
    <row r="51" spans="2:4">
      <c r="C51" s="118" t="s">
        <v>172</v>
      </c>
      <c r="D51" s="119" vm="14">
        <v>4.2156000000000002</v>
      </c>
    </row>
    <row r="52" spans="2:4">
      <c r="C52" s="118" t="s">
        <v>173</v>
      </c>
      <c r="D52" s="119" vm="15">
        <v>4.7385000000000002</v>
      </c>
    </row>
    <row r="53" spans="2:4">
      <c r="C53" s="118" t="s">
        <v>175</v>
      </c>
      <c r="D53" s="119">
        <v>0.46333673990802243</v>
      </c>
    </row>
    <row r="54" spans="2:4">
      <c r="C54" s="118" t="s">
        <v>180</v>
      </c>
      <c r="D54" s="119" vm="16">
        <v>3.1962000000000002</v>
      </c>
    </row>
    <row r="55" spans="2:4">
      <c r="C55" s="118" t="s">
        <v>181</v>
      </c>
      <c r="D55" s="119">
        <v>0.19397900298964052</v>
      </c>
    </row>
    <row r="56" spans="2:4">
      <c r="C56" s="118" t="s">
        <v>178</v>
      </c>
      <c r="D56" s="119" vm="17">
        <v>0.56530000000000002</v>
      </c>
    </row>
    <row r="57" spans="2:4">
      <c r="C57" s="118" t="s">
        <v>1592</v>
      </c>
      <c r="D57" s="119">
        <v>2.4036128999999997</v>
      </c>
    </row>
    <row r="58" spans="2:4">
      <c r="C58" s="118" t="s">
        <v>177</v>
      </c>
      <c r="D58" s="119" vm="18">
        <v>0.40939999999999999</v>
      </c>
    </row>
    <row r="59" spans="2:4">
      <c r="C59" s="118" t="s">
        <v>170</v>
      </c>
      <c r="D59" s="119" vm="19">
        <v>3.6269999999999998</v>
      </c>
    </row>
    <row r="60" spans="2:4">
      <c r="C60" s="118" t="s">
        <v>184</v>
      </c>
      <c r="D60" s="119" vm="20">
        <v>0.25629999999999997</v>
      </c>
    </row>
    <row r="61" spans="2:4">
      <c r="C61" s="118" t="s">
        <v>1593</v>
      </c>
      <c r="D61" s="119" vm="21">
        <v>0.4446</v>
      </c>
    </row>
    <row r="62" spans="2:4">
      <c r="C62" s="118" t="s">
        <v>1594</v>
      </c>
      <c r="D62" s="119">
        <v>5.5312821685920159E-2</v>
      </c>
    </row>
    <row r="63" spans="2:4">
      <c r="C63" s="118" t="s">
        <v>171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K13" sqref="K1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6.710937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186</v>
      </c>
      <c r="C1" s="77" t="s" vm="1">
        <v>262</v>
      </c>
    </row>
    <row r="2" spans="2:60">
      <c r="B2" s="56" t="s">
        <v>185</v>
      </c>
      <c r="C2" s="77" t="s">
        <v>263</v>
      </c>
    </row>
    <row r="3" spans="2:60">
      <c r="B3" s="56" t="s">
        <v>187</v>
      </c>
      <c r="C3" s="77" t="s">
        <v>264</v>
      </c>
    </row>
    <row r="4" spans="2:60">
      <c r="B4" s="56" t="s">
        <v>188</v>
      </c>
      <c r="C4" s="77">
        <v>8803</v>
      </c>
    </row>
    <row r="6" spans="2:60" ht="26.25" customHeight="1">
      <c r="B6" s="214" t="s">
        <v>216</v>
      </c>
      <c r="C6" s="215"/>
      <c r="D6" s="215"/>
      <c r="E6" s="215"/>
      <c r="F6" s="215"/>
      <c r="G6" s="215"/>
      <c r="H6" s="215"/>
      <c r="I6" s="215"/>
      <c r="J6" s="215"/>
      <c r="K6" s="215"/>
      <c r="L6" s="216"/>
    </row>
    <row r="7" spans="2:60" ht="26.25" customHeight="1">
      <c r="B7" s="214" t="s">
        <v>99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BH7" s="3"/>
    </row>
    <row r="8" spans="2:60" s="3" customFormat="1" ht="78.75">
      <c r="B8" s="22" t="s">
        <v>123</v>
      </c>
      <c r="C8" s="30" t="s">
        <v>47</v>
      </c>
      <c r="D8" s="30" t="s">
        <v>126</v>
      </c>
      <c r="E8" s="30" t="s">
        <v>66</v>
      </c>
      <c r="F8" s="30" t="s">
        <v>108</v>
      </c>
      <c r="G8" s="30" t="s">
        <v>246</v>
      </c>
      <c r="H8" s="30" t="s">
        <v>245</v>
      </c>
      <c r="I8" s="30" t="s">
        <v>63</v>
      </c>
      <c r="J8" s="30" t="s">
        <v>60</v>
      </c>
      <c r="K8" s="30" t="s">
        <v>189</v>
      </c>
      <c r="L8" s="30" t="s">
        <v>191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253</v>
      </c>
      <c r="H9" s="16"/>
      <c r="I9" s="16" t="s">
        <v>249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2" t="s">
        <v>50</v>
      </c>
      <c r="C11" s="123"/>
      <c r="D11" s="123"/>
      <c r="E11" s="123"/>
      <c r="F11" s="123"/>
      <c r="G11" s="124"/>
      <c r="H11" s="128"/>
      <c r="I11" s="124">
        <v>1.8098899999999996</v>
      </c>
      <c r="J11" s="123"/>
      <c r="K11" s="125">
        <f>I11/$I$11</f>
        <v>1</v>
      </c>
      <c r="L11" s="125">
        <f>I11/'סכום נכסי הקרן'!$C$42</f>
        <v>2.8529557465340812E-6</v>
      </c>
      <c r="BC11" s="99"/>
      <c r="BD11" s="3"/>
      <c r="BE11" s="99"/>
      <c r="BG11" s="99"/>
    </row>
    <row r="12" spans="2:60" s="4" customFormat="1" ht="18" customHeight="1">
      <c r="B12" s="126" t="s">
        <v>26</v>
      </c>
      <c r="C12" s="123"/>
      <c r="D12" s="123"/>
      <c r="E12" s="123"/>
      <c r="F12" s="123"/>
      <c r="G12" s="124"/>
      <c r="H12" s="128"/>
      <c r="I12" s="124">
        <v>1.8098899999999996</v>
      </c>
      <c r="J12" s="123"/>
      <c r="K12" s="125">
        <f t="shared" ref="K12:K14" si="0">I12/$I$11</f>
        <v>1</v>
      </c>
      <c r="L12" s="125">
        <f>I12/'סכום נכסי הקרן'!$C$42</f>
        <v>2.8529557465340812E-6</v>
      </c>
      <c r="BC12" s="99"/>
      <c r="BD12" s="3"/>
      <c r="BE12" s="99"/>
      <c r="BG12" s="99"/>
    </row>
    <row r="13" spans="2:60">
      <c r="B13" s="101" t="s">
        <v>1382</v>
      </c>
      <c r="C13" s="81"/>
      <c r="D13" s="81"/>
      <c r="E13" s="81"/>
      <c r="F13" s="81"/>
      <c r="G13" s="90"/>
      <c r="H13" s="92"/>
      <c r="I13" s="90">
        <v>1.8098899999999996</v>
      </c>
      <c r="J13" s="81"/>
      <c r="K13" s="91">
        <f t="shared" si="0"/>
        <v>1</v>
      </c>
      <c r="L13" s="91">
        <f>I13/'סכום נכסי הקרן'!$C$42</f>
        <v>2.8529557465340812E-6</v>
      </c>
      <c r="BD13" s="3"/>
    </row>
    <row r="14" spans="2:60" ht="20.25">
      <c r="B14" s="86" t="s">
        <v>1383</v>
      </c>
      <c r="C14" s="83" t="s">
        <v>1384</v>
      </c>
      <c r="D14" s="96" t="s">
        <v>127</v>
      </c>
      <c r="E14" s="96" t="s">
        <v>197</v>
      </c>
      <c r="F14" s="96" t="s">
        <v>171</v>
      </c>
      <c r="G14" s="93">
        <v>1108.9999999999998</v>
      </c>
      <c r="H14" s="95">
        <v>163.19999999999999</v>
      </c>
      <c r="I14" s="93">
        <v>1.8098899999999996</v>
      </c>
      <c r="J14" s="94">
        <v>9.2458195806282965E-4</v>
      </c>
      <c r="K14" s="94">
        <f t="shared" si="0"/>
        <v>1</v>
      </c>
      <c r="L14" s="94">
        <f>I14/'סכום נכסי הקרן'!$C$42</f>
        <v>2.8529557465340812E-6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261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186</v>
      </c>
      <c r="C1" s="77" t="s" vm="1">
        <v>262</v>
      </c>
    </row>
    <row r="2" spans="2:61">
      <c r="B2" s="56" t="s">
        <v>185</v>
      </c>
      <c r="C2" s="77" t="s">
        <v>263</v>
      </c>
    </row>
    <row r="3" spans="2:61">
      <c r="B3" s="56" t="s">
        <v>187</v>
      </c>
      <c r="C3" s="77" t="s">
        <v>264</v>
      </c>
    </row>
    <row r="4" spans="2:61">
      <c r="B4" s="56" t="s">
        <v>188</v>
      </c>
      <c r="C4" s="77">
        <v>8803</v>
      </c>
    </row>
    <row r="6" spans="2:61" ht="26.25" customHeight="1">
      <c r="B6" s="214" t="s">
        <v>216</v>
      </c>
      <c r="C6" s="215"/>
      <c r="D6" s="215"/>
      <c r="E6" s="215"/>
      <c r="F6" s="215"/>
      <c r="G6" s="215"/>
      <c r="H6" s="215"/>
      <c r="I6" s="215"/>
      <c r="J6" s="215"/>
      <c r="K6" s="215"/>
      <c r="L6" s="216"/>
    </row>
    <row r="7" spans="2:61" ht="26.25" customHeight="1">
      <c r="B7" s="214" t="s">
        <v>100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BI7" s="3"/>
    </row>
    <row r="8" spans="2:61" s="3" customFormat="1" ht="78.75">
      <c r="B8" s="22" t="s">
        <v>123</v>
      </c>
      <c r="C8" s="30" t="s">
        <v>47</v>
      </c>
      <c r="D8" s="30" t="s">
        <v>126</v>
      </c>
      <c r="E8" s="30" t="s">
        <v>66</v>
      </c>
      <c r="F8" s="30" t="s">
        <v>108</v>
      </c>
      <c r="G8" s="30" t="s">
        <v>246</v>
      </c>
      <c r="H8" s="30" t="s">
        <v>245</v>
      </c>
      <c r="I8" s="30" t="s">
        <v>63</v>
      </c>
      <c r="J8" s="30" t="s">
        <v>60</v>
      </c>
      <c r="K8" s="30" t="s">
        <v>189</v>
      </c>
      <c r="L8" s="31" t="s">
        <v>191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253</v>
      </c>
      <c r="H9" s="16"/>
      <c r="I9" s="16" t="s">
        <v>249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J12" sqref="J12:J19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186</v>
      </c>
      <c r="C1" s="77" t="s" vm="1">
        <v>262</v>
      </c>
    </row>
    <row r="2" spans="1:60">
      <c r="B2" s="56" t="s">
        <v>185</v>
      </c>
      <c r="C2" s="77" t="s">
        <v>263</v>
      </c>
    </row>
    <row r="3" spans="1:60">
      <c r="B3" s="56" t="s">
        <v>187</v>
      </c>
      <c r="C3" s="77" t="s">
        <v>264</v>
      </c>
    </row>
    <row r="4" spans="1:60">
      <c r="B4" s="56" t="s">
        <v>188</v>
      </c>
      <c r="C4" s="77">
        <v>8803</v>
      </c>
    </row>
    <row r="6" spans="1:60" ht="26.25" customHeight="1">
      <c r="B6" s="214" t="s">
        <v>216</v>
      </c>
      <c r="C6" s="215"/>
      <c r="D6" s="215"/>
      <c r="E6" s="215"/>
      <c r="F6" s="215"/>
      <c r="G6" s="215"/>
      <c r="H6" s="215"/>
      <c r="I6" s="215"/>
      <c r="J6" s="215"/>
      <c r="K6" s="216"/>
      <c r="BD6" s="1" t="s">
        <v>127</v>
      </c>
      <c r="BF6" s="1" t="s">
        <v>194</v>
      </c>
      <c r="BH6" s="3" t="s">
        <v>171</v>
      </c>
    </row>
    <row r="7" spans="1:60" ht="26.25" customHeight="1">
      <c r="B7" s="214" t="s">
        <v>101</v>
      </c>
      <c r="C7" s="215"/>
      <c r="D7" s="215"/>
      <c r="E7" s="215"/>
      <c r="F7" s="215"/>
      <c r="G7" s="215"/>
      <c r="H7" s="215"/>
      <c r="I7" s="215"/>
      <c r="J7" s="215"/>
      <c r="K7" s="216"/>
      <c r="BD7" s="3" t="s">
        <v>129</v>
      </c>
      <c r="BF7" s="1" t="s">
        <v>149</v>
      </c>
      <c r="BH7" s="3" t="s">
        <v>170</v>
      </c>
    </row>
    <row r="8" spans="1:60" s="3" customFormat="1" ht="78.75">
      <c r="A8" s="2"/>
      <c r="B8" s="22" t="s">
        <v>123</v>
      </c>
      <c r="C8" s="30" t="s">
        <v>47</v>
      </c>
      <c r="D8" s="30" t="s">
        <v>126</v>
      </c>
      <c r="E8" s="30" t="s">
        <v>66</v>
      </c>
      <c r="F8" s="30" t="s">
        <v>108</v>
      </c>
      <c r="G8" s="30" t="s">
        <v>246</v>
      </c>
      <c r="H8" s="30" t="s">
        <v>245</v>
      </c>
      <c r="I8" s="30" t="s">
        <v>63</v>
      </c>
      <c r="J8" s="30" t="s">
        <v>189</v>
      </c>
      <c r="K8" s="30" t="s">
        <v>191</v>
      </c>
      <c r="BC8" s="1" t="s">
        <v>142</v>
      </c>
      <c r="BD8" s="1" t="s">
        <v>143</v>
      </c>
      <c r="BE8" s="1" t="s">
        <v>150</v>
      </c>
      <c r="BG8" s="4" t="s">
        <v>172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253</v>
      </c>
      <c r="H9" s="16"/>
      <c r="I9" s="16" t="s">
        <v>249</v>
      </c>
      <c r="J9" s="32" t="s">
        <v>20</v>
      </c>
      <c r="K9" s="57" t="s">
        <v>20</v>
      </c>
      <c r="BC9" s="1" t="s">
        <v>139</v>
      </c>
      <c r="BE9" s="1" t="s">
        <v>151</v>
      </c>
      <c r="BG9" s="4" t="s">
        <v>173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135</v>
      </c>
      <c r="BD10" s="3"/>
      <c r="BE10" s="1" t="s">
        <v>195</v>
      </c>
      <c r="BG10" s="1" t="s">
        <v>179</v>
      </c>
    </row>
    <row r="11" spans="1:60" s="4" customFormat="1" ht="18" customHeight="1">
      <c r="A11" s="115"/>
      <c r="B11" s="122" t="s">
        <v>51</v>
      </c>
      <c r="C11" s="123"/>
      <c r="D11" s="123"/>
      <c r="E11" s="123"/>
      <c r="F11" s="123"/>
      <c r="G11" s="124"/>
      <c r="H11" s="128"/>
      <c r="I11" s="124">
        <v>466.85416999999995</v>
      </c>
      <c r="J11" s="125">
        <f>I11/$I$11</f>
        <v>1</v>
      </c>
      <c r="K11" s="125">
        <f>I11/'סכום נכסי הקרן'!$C$42</f>
        <v>7.3590897076336083E-4</v>
      </c>
      <c r="L11" s="3"/>
      <c r="M11" s="3"/>
      <c r="N11" s="3"/>
      <c r="O11" s="3"/>
      <c r="BC11" s="99" t="s">
        <v>134</v>
      </c>
      <c r="BD11" s="3"/>
      <c r="BE11" s="99" t="s">
        <v>152</v>
      </c>
      <c r="BG11" s="99" t="s">
        <v>174</v>
      </c>
    </row>
    <row r="12" spans="1:60" s="99" customFormat="1" ht="20.25">
      <c r="A12" s="115"/>
      <c r="B12" s="126" t="s">
        <v>242</v>
      </c>
      <c r="C12" s="123"/>
      <c r="D12" s="123"/>
      <c r="E12" s="123"/>
      <c r="F12" s="123"/>
      <c r="G12" s="124"/>
      <c r="H12" s="128"/>
      <c r="I12" s="124">
        <v>466.85416999999995</v>
      </c>
      <c r="J12" s="125">
        <f t="shared" ref="J12:J19" si="0">I12/$I$11</f>
        <v>1</v>
      </c>
      <c r="K12" s="125">
        <f>I12/'סכום נכסי הקרן'!$C$42</f>
        <v>7.3590897076336083E-4</v>
      </c>
      <c r="L12" s="3"/>
      <c r="M12" s="3"/>
      <c r="N12" s="3"/>
      <c r="O12" s="3"/>
      <c r="BC12" s="99" t="s">
        <v>132</v>
      </c>
      <c r="BD12" s="4"/>
      <c r="BE12" s="99" t="s">
        <v>153</v>
      </c>
      <c r="BG12" s="99" t="s">
        <v>175</v>
      </c>
    </row>
    <row r="13" spans="1:60">
      <c r="B13" s="82" t="s">
        <v>1385</v>
      </c>
      <c r="C13" s="83" t="s">
        <v>1386</v>
      </c>
      <c r="D13" s="96" t="s">
        <v>28</v>
      </c>
      <c r="E13" s="96" t="s">
        <v>1387</v>
      </c>
      <c r="F13" s="96" t="s">
        <v>170</v>
      </c>
      <c r="G13" s="93">
        <v>2.9999999999999996</v>
      </c>
      <c r="H13" s="95">
        <v>170080</v>
      </c>
      <c r="I13" s="93">
        <v>-11.402200000000001</v>
      </c>
      <c r="J13" s="94">
        <f t="shared" si="0"/>
        <v>-2.4423472537473536E-2</v>
      </c>
      <c r="K13" s="94">
        <f>I13/'סכום נכסי הקרן'!$C$42</f>
        <v>-1.7973452537519358E-5</v>
      </c>
      <c r="P13" s="1"/>
      <c r="BC13" s="1" t="s">
        <v>136</v>
      </c>
      <c r="BE13" s="1" t="s">
        <v>154</v>
      </c>
      <c r="BG13" s="1" t="s">
        <v>176</v>
      </c>
    </row>
    <row r="14" spans="1:60">
      <c r="B14" s="82" t="s">
        <v>1388</v>
      </c>
      <c r="C14" s="83" t="s">
        <v>1389</v>
      </c>
      <c r="D14" s="96" t="s">
        <v>28</v>
      </c>
      <c r="E14" s="96" t="s">
        <v>1387</v>
      </c>
      <c r="F14" s="96" t="s">
        <v>172</v>
      </c>
      <c r="G14" s="93">
        <v>23.999999999999996</v>
      </c>
      <c r="H14" s="95">
        <v>338700</v>
      </c>
      <c r="I14" s="93">
        <v>82.124689999999987</v>
      </c>
      <c r="J14" s="94">
        <f t="shared" si="0"/>
        <v>0.17591079886894873</v>
      </c>
      <c r="K14" s="94">
        <f>I14/'סכום נכסי הקרן'!$C$42</f>
        <v>1.2945433494180862E-4</v>
      </c>
      <c r="P14" s="1"/>
      <c r="BC14" s="1" t="s">
        <v>133</v>
      </c>
      <c r="BE14" s="1" t="s">
        <v>155</v>
      </c>
      <c r="BG14" s="1" t="s">
        <v>178</v>
      </c>
    </row>
    <row r="15" spans="1:60">
      <c r="B15" s="82" t="s">
        <v>1390</v>
      </c>
      <c r="C15" s="83" t="s">
        <v>1391</v>
      </c>
      <c r="D15" s="96" t="s">
        <v>28</v>
      </c>
      <c r="E15" s="96" t="s">
        <v>1387</v>
      </c>
      <c r="F15" s="96" t="s">
        <v>173</v>
      </c>
      <c r="G15" s="93">
        <v>3.9999999999999996</v>
      </c>
      <c r="H15" s="95">
        <v>748650</v>
      </c>
      <c r="I15" s="93">
        <v>50.08594999999999</v>
      </c>
      <c r="J15" s="94">
        <f t="shared" si="0"/>
        <v>0.10728392979760681</v>
      </c>
      <c r="K15" s="94">
        <f>I15/'סכום נכסי הקרן'!$C$42</f>
        <v>7.8951206356805487E-5</v>
      </c>
      <c r="P15" s="1"/>
      <c r="BC15" s="1" t="s">
        <v>144</v>
      </c>
      <c r="BE15" s="1" t="s">
        <v>196</v>
      </c>
      <c r="BG15" s="1" t="s">
        <v>180</v>
      </c>
    </row>
    <row r="16" spans="1:60" ht="20.25">
      <c r="B16" s="82" t="s">
        <v>1392</v>
      </c>
      <c r="C16" s="83" t="s">
        <v>1393</v>
      </c>
      <c r="D16" s="96" t="s">
        <v>28</v>
      </c>
      <c r="E16" s="96" t="s">
        <v>1387</v>
      </c>
      <c r="F16" s="96" t="s">
        <v>170</v>
      </c>
      <c r="G16" s="93">
        <v>65.999999999999986</v>
      </c>
      <c r="H16" s="95">
        <v>291900</v>
      </c>
      <c r="I16" s="93">
        <v>301.48221999999993</v>
      </c>
      <c r="J16" s="94">
        <f t="shared" si="0"/>
        <v>0.64577386124665004</v>
      </c>
      <c r="K16" s="94">
        <f>I16/'סכום נכסי הקרן'!$C$42</f>
        <v>4.7523077757590361E-4</v>
      </c>
      <c r="P16" s="1"/>
      <c r="BC16" s="4" t="s">
        <v>130</v>
      </c>
      <c r="BD16" s="1" t="s">
        <v>145</v>
      </c>
      <c r="BE16" s="1" t="s">
        <v>156</v>
      </c>
      <c r="BG16" s="1" t="s">
        <v>181</v>
      </c>
    </row>
    <row r="17" spans="2:60">
      <c r="B17" s="82" t="s">
        <v>1394</v>
      </c>
      <c r="C17" s="83" t="s">
        <v>1395</v>
      </c>
      <c r="D17" s="96" t="s">
        <v>28</v>
      </c>
      <c r="E17" s="96" t="s">
        <v>1387</v>
      </c>
      <c r="F17" s="96" t="s">
        <v>174</v>
      </c>
      <c r="G17" s="93">
        <v>0.99999999999999989</v>
      </c>
      <c r="H17" s="95">
        <v>619400</v>
      </c>
      <c r="I17" s="93">
        <v>3.4878799999999992</v>
      </c>
      <c r="J17" s="94">
        <f t="shared" si="0"/>
        <v>7.4710267662383726E-3</v>
      </c>
      <c r="K17" s="94">
        <f>I17/'סכום נכסי הקרן'!$C$42</f>
        <v>5.4979956180880005E-6</v>
      </c>
      <c r="P17" s="1"/>
      <c r="BC17" s="1" t="s">
        <v>140</v>
      </c>
      <c r="BE17" s="1" t="s">
        <v>157</v>
      </c>
      <c r="BG17" s="1" t="s">
        <v>182</v>
      </c>
    </row>
    <row r="18" spans="2:60">
      <c r="B18" s="82" t="s">
        <v>1396</v>
      </c>
      <c r="C18" s="83" t="s">
        <v>1397</v>
      </c>
      <c r="D18" s="96" t="s">
        <v>28</v>
      </c>
      <c r="E18" s="96" t="s">
        <v>1387</v>
      </c>
      <c r="F18" s="96" t="s">
        <v>172</v>
      </c>
      <c r="G18" s="93">
        <v>2.9999999999999996</v>
      </c>
      <c r="H18" s="95">
        <v>12570</v>
      </c>
      <c r="I18" s="93">
        <v>-1.9171299999999996</v>
      </c>
      <c r="J18" s="94">
        <f t="shared" si="0"/>
        <v>-4.106485757640335E-3</v>
      </c>
      <c r="K18" s="94">
        <f>I18/'סכום נכסי הקרן'!$C$42</f>
        <v>-3.0219997073594989E-6</v>
      </c>
      <c r="BD18" s="1" t="s">
        <v>128</v>
      </c>
      <c r="BF18" s="1" t="s">
        <v>158</v>
      </c>
      <c r="BH18" s="1" t="s">
        <v>28</v>
      </c>
    </row>
    <row r="19" spans="2:60">
      <c r="B19" s="82" t="s">
        <v>1398</v>
      </c>
      <c r="C19" s="83" t="s">
        <v>1399</v>
      </c>
      <c r="D19" s="96" t="s">
        <v>28</v>
      </c>
      <c r="E19" s="96" t="s">
        <v>1387</v>
      </c>
      <c r="F19" s="96" t="s">
        <v>180</v>
      </c>
      <c r="G19" s="93">
        <v>0.99999999999999989</v>
      </c>
      <c r="H19" s="95">
        <v>181750</v>
      </c>
      <c r="I19" s="93">
        <v>42.992760000000004</v>
      </c>
      <c r="J19" s="94">
        <f t="shared" si="0"/>
        <v>9.2090341615669855E-2</v>
      </c>
      <c r="K19" s="94">
        <f>I19/'סכום נכסי הקרן'!$C$42</f>
        <v>6.7770108515633894E-5</v>
      </c>
      <c r="BD19" s="1" t="s">
        <v>141</v>
      </c>
      <c r="BF19" s="1" t="s">
        <v>159</v>
      </c>
    </row>
    <row r="20" spans="2:60">
      <c r="B20" s="104"/>
      <c r="C20" s="83"/>
      <c r="D20" s="83"/>
      <c r="E20" s="83"/>
      <c r="F20" s="83"/>
      <c r="G20" s="93"/>
      <c r="H20" s="95"/>
      <c r="I20" s="83"/>
      <c r="J20" s="94"/>
      <c r="K20" s="83"/>
      <c r="BD20" s="1" t="s">
        <v>146</v>
      </c>
      <c r="BF20" s="1" t="s">
        <v>160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131</v>
      </c>
      <c r="BE21" s="1" t="s">
        <v>147</v>
      </c>
      <c r="BF21" s="1" t="s">
        <v>161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137</v>
      </c>
      <c r="BF22" s="1" t="s">
        <v>162</v>
      </c>
    </row>
    <row r="23" spans="2:60">
      <c r="B23" s="98" t="s">
        <v>261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138</v>
      </c>
      <c r="BF23" s="1" t="s">
        <v>197</v>
      </c>
    </row>
    <row r="24" spans="2:60">
      <c r="B24" s="98" t="s">
        <v>119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200</v>
      </c>
    </row>
    <row r="25" spans="2:60">
      <c r="B25" s="98" t="s">
        <v>244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163</v>
      </c>
    </row>
    <row r="26" spans="2:60">
      <c r="B26" s="98" t="s">
        <v>252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164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199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165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166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198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BX116"/>
  <sheetViews>
    <sheetView rightToLeft="1" workbookViewId="0">
      <selection activeCell="A13" sqref="A13:XFD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19">
      <c r="B1" s="56" t="s">
        <v>186</v>
      </c>
      <c r="C1" s="77" t="s" vm="1">
        <v>262</v>
      </c>
    </row>
    <row r="2" spans="2:19">
      <c r="B2" s="56" t="s">
        <v>185</v>
      </c>
      <c r="C2" s="77" t="s">
        <v>263</v>
      </c>
    </row>
    <row r="3" spans="2:19">
      <c r="B3" s="56" t="s">
        <v>187</v>
      </c>
      <c r="C3" s="77" t="s">
        <v>264</v>
      </c>
      <c r="E3" s="2"/>
    </row>
    <row r="4" spans="2:19">
      <c r="B4" s="56" t="s">
        <v>188</v>
      </c>
      <c r="C4" s="77">
        <v>8803</v>
      </c>
    </row>
    <row r="6" spans="2:19" ht="26.25" customHeight="1">
      <c r="B6" s="214" t="s">
        <v>216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6"/>
    </row>
    <row r="7" spans="2:19" ht="26.25" customHeight="1">
      <c r="B7" s="214" t="s">
        <v>102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</row>
    <row r="8" spans="2:19" s="3" customFormat="1" ht="47.25">
      <c r="B8" s="22" t="s">
        <v>123</v>
      </c>
      <c r="C8" s="30" t="s">
        <v>47</v>
      </c>
      <c r="D8" s="13" t="s">
        <v>52</v>
      </c>
      <c r="E8" s="30" t="s">
        <v>15</v>
      </c>
      <c r="F8" s="30" t="s">
        <v>67</v>
      </c>
      <c r="G8" s="30" t="s">
        <v>109</v>
      </c>
      <c r="H8" s="30" t="s">
        <v>18</v>
      </c>
      <c r="I8" s="30" t="s">
        <v>108</v>
      </c>
      <c r="J8" s="30" t="s">
        <v>17</v>
      </c>
      <c r="K8" s="30" t="s">
        <v>19</v>
      </c>
      <c r="L8" s="30" t="s">
        <v>246</v>
      </c>
      <c r="M8" s="30" t="s">
        <v>245</v>
      </c>
      <c r="N8" s="30" t="s">
        <v>63</v>
      </c>
      <c r="O8" s="30" t="s">
        <v>60</v>
      </c>
      <c r="P8" s="30" t="s">
        <v>189</v>
      </c>
      <c r="Q8" s="31" t="s">
        <v>191</v>
      </c>
      <c r="R8" s="1"/>
      <c r="S8" s="1"/>
    </row>
    <row r="9" spans="2:19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253</v>
      </c>
      <c r="M9" s="32"/>
      <c r="N9" s="32" t="s">
        <v>249</v>
      </c>
      <c r="O9" s="32" t="s">
        <v>20</v>
      </c>
      <c r="P9" s="32" t="s">
        <v>20</v>
      </c>
      <c r="Q9" s="33" t="s">
        <v>20</v>
      </c>
      <c r="R9" s="1"/>
      <c r="S9" s="1"/>
    </row>
    <row r="10" spans="2:1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120</v>
      </c>
      <c r="R10" s="1"/>
      <c r="S10" s="1"/>
    </row>
    <row r="11" spans="2:19" s="4" customFormat="1" ht="18" customHeight="1"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"/>
      <c r="S11" s="1"/>
    </row>
    <row r="12" spans="2:19" s="4" customFormat="1" ht="18" customHeight="1"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"/>
      <c r="S12" s="1"/>
    </row>
    <row r="13" spans="2:19" s="131" customFormat="1" ht="18" customHeight="1">
      <c r="B13" s="122" t="s">
        <v>1671</v>
      </c>
      <c r="C13" s="122"/>
      <c r="D13" s="122"/>
      <c r="E13" s="122"/>
      <c r="F13" s="122"/>
      <c r="G13" s="122"/>
      <c r="H13" s="124">
        <v>4.03</v>
      </c>
      <c r="I13" s="122"/>
      <c r="J13" s="122"/>
      <c r="K13" s="148">
        <v>3.5000000000000005E-3</v>
      </c>
      <c r="L13" s="122"/>
      <c r="M13" s="122"/>
      <c r="N13" s="124">
        <v>4493.9683399999994</v>
      </c>
      <c r="O13" s="122"/>
      <c r="P13" s="125">
        <f>N13/$N$13</f>
        <v>1</v>
      </c>
      <c r="Q13" s="125">
        <f>N13/'סכום נכסי הקרן'!$C$42</f>
        <v>7.0839071989707812E-3</v>
      </c>
      <c r="R13" s="130"/>
      <c r="S13" s="130"/>
    </row>
    <row r="14" spans="2:19" s="131" customFormat="1" ht="18" customHeight="1">
      <c r="B14" s="122" t="s">
        <v>240</v>
      </c>
      <c r="C14" s="122"/>
      <c r="D14" s="122"/>
      <c r="E14" s="122"/>
      <c r="F14" s="122"/>
      <c r="G14" s="122"/>
      <c r="H14" s="124">
        <v>4.03</v>
      </c>
      <c r="I14" s="122"/>
      <c r="J14" s="122"/>
      <c r="K14" s="148">
        <v>3.5000000000000005E-3</v>
      </c>
      <c r="L14" s="122"/>
      <c r="M14" s="122"/>
      <c r="N14" s="124">
        <v>4493.9683399999994</v>
      </c>
      <c r="O14" s="122"/>
      <c r="P14" s="125">
        <f>N14/$N$13</f>
        <v>1</v>
      </c>
      <c r="Q14" s="125">
        <f>N14/'סכום נכסי הקרן'!$C$42</f>
        <v>7.0839071989707812E-3</v>
      </c>
      <c r="R14" s="130"/>
      <c r="S14" s="130"/>
    </row>
    <row r="15" spans="2:19" s="131" customFormat="1" ht="18" customHeight="1">
      <c r="B15" s="149" t="s">
        <v>318</v>
      </c>
      <c r="C15" s="83" t="s">
        <v>319</v>
      </c>
      <c r="D15" s="100" t="s">
        <v>1672</v>
      </c>
      <c r="E15" s="100" t="s">
        <v>321</v>
      </c>
      <c r="F15" s="100" t="s">
        <v>322</v>
      </c>
      <c r="G15" s="100"/>
      <c r="H15" s="93">
        <v>4.03</v>
      </c>
      <c r="I15" s="96" t="s">
        <v>171</v>
      </c>
      <c r="J15" s="97">
        <v>6.1999999999999998E-3</v>
      </c>
      <c r="K15" s="97">
        <v>3.5000000000000005E-3</v>
      </c>
      <c r="L15" s="93">
        <v>4373265.9999999991</v>
      </c>
      <c r="M15" s="95">
        <v>102.76</v>
      </c>
      <c r="N15" s="93">
        <v>4493.9683399999994</v>
      </c>
      <c r="O15" s="94">
        <v>1.0697185096765355E-3</v>
      </c>
      <c r="P15" s="94">
        <f>N15/$N$13</f>
        <v>1</v>
      </c>
      <c r="Q15" s="94">
        <f>N15/'סכום נכסי הקרן'!$C$42</f>
        <v>7.0839071989707812E-3</v>
      </c>
      <c r="R15" s="130"/>
      <c r="S15" s="130"/>
    </row>
    <row r="16" spans="2:19" s="131" customFormat="1" ht="18" customHeigh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30"/>
      <c r="S16" s="130"/>
    </row>
    <row r="17" spans="2:76" s="4" customFormat="1" ht="18" customHeigh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"/>
      <c r="S17" s="1"/>
      <c r="BX17" s="1"/>
    </row>
    <row r="18" spans="2:76" ht="21.75" customHeight="1">
      <c r="B18" s="98" t="s">
        <v>261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76">
      <c r="B19" s="98" t="s">
        <v>119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76">
      <c r="B20" s="98" t="s">
        <v>244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76">
      <c r="B21" s="98" t="s">
        <v>252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7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7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7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7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7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7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7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7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7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7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7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  <row r="115" spans="2:17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</row>
    <row r="116" spans="2:17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</row>
  </sheetData>
  <sheetProtection sheet="1" objects="1" scenarios="1"/>
  <mergeCells count="2">
    <mergeCell ref="B6:Q6"/>
    <mergeCell ref="B7:Q7"/>
  </mergeCells>
  <phoneticPr fontId="6" type="noConversion"/>
  <conditionalFormatting sqref="B15">
    <cfRule type="cellIs" dxfId="57" priority="2" operator="equal">
      <formula>"NR3"</formula>
    </cfRule>
  </conditionalFormatting>
  <conditionalFormatting sqref="B15">
    <cfRule type="containsText" dxfId="56" priority="1" operator="containsText" text="הפרשה ">
      <formula>NOT(ISERROR(SEARCH("הפרשה ",B15)))</formula>
    </cfRule>
  </conditionalFormatting>
  <dataValidations count="2">
    <dataValidation allowBlank="1" showInputMessage="1" showErrorMessage="1" sqref="D17:Q41 AC42:XFD45 D1:Q12 A1:A1048576 B1:B14 C5:C14 B16:C1048576 D13:G16 Q14:Q15 H16:Q16 P13:Q13 I13:J14 L13:M14 O13:O14 R1:XFD41 D42:AA45 D46:XFD1048576"/>
    <dataValidation type="list" allowBlank="1" showInputMessage="1" showErrorMessage="1" sqref="I15">
      <formula1>$BI$7:$BI$20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53"/>
  <sheetViews>
    <sheetView rightToLeft="1" topLeftCell="A28" workbookViewId="0">
      <selection activeCell="O12" sqref="O12:O47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186</v>
      </c>
      <c r="C1" s="77" t="s" vm="1">
        <v>262</v>
      </c>
    </row>
    <row r="2" spans="2:72">
      <c r="B2" s="56" t="s">
        <v>185</v>
      </c>
      <c r="C2" s="77" t="s">
        <v>263</v>
      </c>
    </row>
    <row r="3" spans="2:72">
      <c r="B3" s="56" t="s">
        <v>187</v>
      </c>
      <c r="C3" s="77" t="s">
        <v>264</v>
      </c>
    </row>
    <row r="4" spans="2:72">
      <c r="B4" s="56" t="s">
        <v>188</v>
      </c>
      <c r="C4" s="77">
        <v>8803</v>
      </c>
    </row>
    <row r="6" spans="2:72" ht="26.25" customHeight="1">
      <c r="B6" s="214" t="s">
        <v>217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</row>
    <row r="7" spans="2:72" ht="26.25" customHeight="1">
      <c r="B7" s="214" t="s">
        <v>93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6"/>
    </row>
    <row r="8" spans="2:72" s="3" customFormat="1" ht="78.75">
      <c r="B8" s="22" t="s">
        <v>123</v>
      </c>
      <c r="C8" s="30" t="s">
        <v>47</v>
      </c>
      <c r="D8" s="30" t="s">
        <v>15</v>
      </c>
      <c r="E8" s="30" t="s">
        <v>67</v>
      </c>
      <c r="F8" s="30" t="s">
        <v>109</v>
      </c>
      <c r="G8" s="30" t="s">
        <v>18</v>
      </c>
      <c r="H8" s="30" t="s">
        <v>108</v>
      </c>
      <c r="I8" s="30" t="s">
        <v>17</v>
      </c>
      <c r="J8" s="30" t="s">
        <v>19</v>
      </c>
      <c r="K8" s="30" t="s">
        <v>246</v>
      </c>
      <c r="L8" s="30" t="s">
        <v>245</v>
      </c>
      <c r="M8" s="30" t="s">
        <v>117</v>
      </c>
      <c r="N8" s="30" t="s">
        <v>60</v>
      </c>
      <c r="O8" s="30" t="s">
        <v>189</v>
      </c>
      <c r="P8" s="31" t="s">
        <v>191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253</v>
      </c>
      <c r="L9" s="32"/>
      <c r="M9" s="32" t="s">
        <v>249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8" t="s">
        <v>27</v>
      </c>
      <c r="C11" s="79"/>
      <c r="D11" s="79"/>
      <c r="E11" s="79"/>
      <c r="F11" s="79"/>
      <c r="G11" s="87">
        <v>9.9113715729743372</v>
      </c>
      <c r="H11" s="79"/>
      <c r="I11" s="79"/>
      <c r="J11" s="102">
        <v>4.8506089233794951E-2</v>
      </c>
      <c r="K11" s="87"/>
      <c r="L11" s="79"/>
      <c r="M11" s="87">
        <v>175471.65028999996</v>
      </c>
      <c r="N11" s="79"/>
      <c r="O11" s="88">
        <f>M11/$M$11</f>
        <v>1</v>
      </c>
      <c r="P11" s="88">
        <f>M11/'סכום נכסי הקרן'!$C$42</f>
        <v>0.27659849662060909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240</v>
      </c>
      <c r="C12" s="81"/>
      <c r="D12" s="81"/>
      <c r="E12" s="81"/>
      <c r="F12" s="81"/>
      <c r="G12" s="90">
        <v>9.911371572974339</v>
      </c>
      <c r="H12" s="81"/>
      <c r="I12" s="81"/>
      <c r="J12" s="103">
        <v>4.8506089233794951E-2</v>
      </c>
      <c r="K12" s="90"/>
      <c r="L12" s="81"/>
      <c r="M12" s="90">
        <v>175471.65028999996</v>
      </c>
      <c r="N12" s="81"/>
      <c r="O12" s="91">
        <f t="shared" ref="O12:O47" si="0">M12/$M$11</f>
        <v>1</v>
      </c>
      <c r="P12" s="91">
        <f>M12/'סכום נכסי הקרן'!$C$42</f>
        <v>0.27659849662060909</v>
      </c>
    </row>
    <row r="13" spans="2:72">
      <c r="B13" s="101" t="s">
        <v>72</v>
      </c>
      <c r="C13" s="81"/>
      <c r="D13" s="81"/>
      <c r="E13" s="81"/>
      <c r="F13" s="81"/>
      <c r="G13" s="90">
        <v>9.911371572974339</v>
      </c>
      <c r="H13" s="81"/>
      <c r="I13" s="81"/>
      <c r="J13" s="103">
        <v>4.8506089233794951E-2</v>
      </c>
      <c r="K13" s="90"/>
      <c r="L13" s="81"/>
      <c r="M13" s="90">
        <v>175471.65028999996</v>
      </c>
      <c r="N13" s="81"/>
      <c r="O13" s="91">
        <f t="shared" si="0"/>
        <v>1</v>
      </c>
      <c r="P13" s="91">
        <f>M13/'סכום נכסי הקרן'!$C$42</f>
        <v>0.27659849662060909</v>
      </c>
    </row>
    <row r="14" spans="2:72">
      <c r="B14" s="86" t="s">
        <v>1400</v>
      </c>
      <c r="C14" s="83" t="s">
        <v>1401</v>
      </c>
      <c r="D14" s="83" t="s">
        <v>267</v>
      </c>
      <c r="E14" s="83"/>
      <c r="F14" s="105">
        <v>40909</v>
      </c>
      <c r="G14" s="93">
        <v>6.84</v>
      </c>
      <c r="H14" s="96" t="s">
        <v>171</v>
      </c>
      <c r="I14" s="97">
        <v>4.8000000000000001E-2</v>
      </c>
      <c r="J14" s="97">
        <v>4.8600000000000011E-2</v>
      </c>
      <c r="K14" s="93">
        <v>27999.999999999996</v>
      </c>
      <c r="L14" s="106">
        <v>104.70310000000001</v>
      </c>
      <c r="M14" s="93">
        <v>29.306309999999993</v>
      </c>
      <c r="N14" s="83"/>
      <c r="O14" s="94">
        <f t="shared" si="0"/>
        <v>1.6701450035698528E-4</v>
      </c>
      <c r="P14" s="94">
        <f>M14/'סכום נכסי הקרן'!$C$42</f>
        <v>4.6195959712584306E-5</v>
      </c>
    </row>
    <row r="15" spans="2:72">
      <c r="B15" s="86" t="s">
        <v>1402</v>
      </c>
      <c r="C15" s="83">
        <v>8790</v>
      </c>
      <c r="D15" s="83" t="s">
        <v>267</v>
      </c>
      <c r="E15" s="83"/>
      <c r="F15" s="105">
        <v>41030</v>
      </c>
      <c r="G15" s="93">
        <v>7</v>
      </c>
      <c r="H15" s="96" t="s">
        <v>171</v>
      </c>
      <c r="I15" s="97">
        <v>4.8000000000000001E-2</v>
      </c>
      <c r="J15" s="97">
        <v>4.8600000000000011E-2</v>
      </c>
      <c r="K15" s="93">
        <v>1073999.9999999998</v>
      </c>
      <c r="L15" s="106">
        <v>105.0804</v>
      </c>
      <c r="M15" s="93">
        <v>1128.5800699999998</v>
      </c>
      <c r="N15" s="83"/>
      <c r="O15" s="94">
        <f t="shared" si="0"/>
        <v>6.4316946249425968E-3</v>
      </c>
      <c r="P15" s="94">
        <f>M15/'סכום נכסי הקרן'!$C$42</f>
        <v>1.7789970639819745E-3</v>
      </c>
    </row>
    <row r="16" spans="2:72">
      <c r="B16" s="86" t="s">
        <v>1403</v>
      </c>
      <c r="C16" s="83" t="s">
        <v>1404</v>
      </c>
      <c r="D16" s="83" t="s">
        <v>267</v>
      </c>
      <c r="E16" s="83"/>
      <c r="F16" s="105">
        <v>42218</v>
      </c>
      <c r="G16" s="93">
        <v>9.1100000000000012</v>
      </c>
      <c r="H16" s="96" t="s">
        <v>171</v>
      </c>
      <c r="I16" s="97">
        <v>4.8000000000000001E-2</v>
      </c>
      <c r="J16" s="97">
        <v>4.8499999999999995E-2</v>
      </c>
      <c r="K16" s="93">
        <v>2999.9999999999995</v>
      </c>
      <c r="L16" s="106">
        <v>101.1572</v>
      </c>
      <c r="M16" s="93">
        <v>3.0347699999999995</v>
      </c>
      <c r="N16" s="83"/>
      <c r="O16" s="94">
        <f t="shared" si="0"/>
        <v>1.7294930520026857E-5</v>
      </c>
      <c r="P16" s="94">
        <f>M16/'סכום נכסי הקרן'!$C$42</f>
        <v>4.7837517809973176E-6</v>
      </c>
    </row>
    <row r="17" spans="2:16">
      <c r="B17" s="86" t="s">
        <v>1405</v>
      </c>
      <c r="C17" s="83" t="s">
        <v>1406</v>
      </c>
      <c r="D17" s="83" t="s">
        <v>267</v>
      </c>
      <c r="E17" s="83"/>
      <c r="F17" s="105">
        <v>42309</v>
      </c>
      <c r="G17" s="93">
        <v>9.129999999999999</v>
      </c>
      <c r="H17" s="96" t="s">
        <v>171</v>
      </c>
      <c r="I17" s="97">
        <v>4.8000000000000001E-2</v>
      </c>
      <c r="J17" s="97">
        <v>4.8499999999999995E-2</v>
      </c>
      <c r="K17" s="93">
        <v>179999.99999999997</v>
      </c>
      <c r="L17" s="106">
        <v>102.7889</v>
      </c>
      <c r="M17" s="93">
        <v>185.02012999999997</v>
      </c>
      <c r="N17" s="83"/>
      <c r="O17" s="94">
        <f t="shared" si="0"/>
        <v>1.0544160819951219E-3</v>
      </c>
      <c r="P17" s="94">
        <f>M17/'סכום נכסי הקרן'!$C$42</f>
        <v>2.9164990309244365E-4</v>
      </c>
    </row>
    <row r="18" spans="2:16">
      <c r="B18" s="86" t="s">
        <v>1407</v>
      </c>
      <c r="C18" s="83" t="s">
        <v>1408</v>
      </c>
      <c r="D18" s="83" t="s">
        <v>267</v>
      </c>
      <c r="E18" s="83"/>
      <c r="F18" s="105">
        <v>42370</v>
      </c>
      <c r="G18" s="93">
        <v>9.3000000000000007</v>
      </c>
      <c r="H18" s="96" t="s">
        <v>171</v>
      </c>
      <c r="I18" s="97">
        <v>4.8000000000000001E-2</v>
      </c>
      <c r="J18" s="97">
        <v>4.8499999999999995E-2</v>
      </c>
      <c r="K18" s="93">
        <v>106999.99999999999</v>
      </c>
      <c r="L18" s="106">
        <v>102.2877</v>
      </c>
      <c r="M18" s="93">
        <v>109.44794999999998</v>
      </c>
      <c r="N18" s="83"/>
      <c r="O18" s="94">
        <f t="shared" si="0"/>
        <v>6.2373579902574926E-4</v>
      </c>
      <c r="P18" s="94">
        <f>M18/'סכום נכסי הקרן'!$C$42</f>
        <v>1.7252438429897664E-4</v>
      </c>
    </row>
    <row r="19" spans="2:16">
      <c r="B19" s="86" t="s">
        <v>1409</v>
      </c>
      <c r="C19" s="83" t="s">
        <v>1410</v>
      </c>
      <c r="D19" s="83" t="s">
        <v>267</v>
      </c>
      <c r="E19" s="83"/>
      <c r="F19" s="105">
        <v>42461</v>
      </c>
      <c r="G19" s="93">
        <v>9.32</v>
      </c>
      <c r="H19" s="96" t="s">
        <v>171</v>
      </c>
      <c r="I19" s="97">
        <v>4.8000000000000001E-2</v>
      </c>
      <c r="J19" s="97">
        <v>4.8499999999999995E-2</v>
      </c>
      <c r="K19" s="93">
        <v>1611999.9999999998</v>
      </c>
      <c r="L19" s="106">
        <v>104.4556</v>
      </c>
      <c r="M19" s="93">
        <v>1683.8237599999998</v>
      </c>
      <c r="N19" s="83"/>
      <c r="O19" s="94">
        <f t="shared" si="0"/>
        <v>9.5959874841158883E-3</v>
      </c>
      <c r="P19" s="94">
        <f>M19/'סכום נכסי הקרן'!$C$42</f>
        <v>2.6542357116966357E-3</v>
      </c>
    </row>
    <row r="20" spans="2:16">
      <c r="B20" s="86" t="s">
        <v>1411</v>
      </c>
      <c r="C20" s="83" t="s">
        <v>1412</v>
      </c>
      <c r="D20" s="83" t="s">
        <v>267</v>
      </c>
      <c r="E20" s="83"/>
      <c r="F20" s="105">
        <v>42491</v>
      </c>
      <c r="G20" s="93">
        <v>9.4100000000000019</v>
      </c>
      <c r="H20" s="96" t="s">
        <v>171</v>
      </c>
      <c r="I20" s="97">
        <v>4.8000000000000001E-2</v>
      </c>
      <c r="J20" s="97">
        <v>4.8600000000000004E-2</v>
      </c>
      <c r="K20" s="93">
        <v>2872999.9999999995</v>
      </c>
      <c r="L20" s="106">
        <v>104.2555</v>
      </c>
      <c r="M20" s="93">
        <v>2995.2608699999992</v>
      </c>
      <c r="N20" s="83"/>
      <c r="O20" s="94">
        <f t="shared" si="0"/>
        <v>1.706977090059714E-2</v>
      </c>
      <c r="P20" s="94">
        <f>M20/'סכום נכסי הקרן'!$C$42</f>
        <v>4.7214729687633898E-3</v>
      </c>
    </row>
    <row r="21" spans="2:16">
      <c r="B21" s="86" t="s">
        <v>1413</v>
      </c>
      <c r="C21" s="83" t="s">
        <v>1414</v>
      </c>
      <c r="D21" s="83" t="s">
        <v>267</v>
      </c>
      <c r="E21" s="83"/>
      <c r="F21" s="105">
        <v>42522</v>
      </c>
      <c r="G21" s="93">
        <v>9.490000000000002</v>
      </c>
      <c r="H21" s="96" t="s">
        <v>171</v>
      </c>
      <c r="I21" s="97">
        <v>4.8000000000000001E-2</v>
      </c>
      <c r="J21" s="97">
        <v>4.8500000000000008E-2</v>
      </c>
      <c r="K21" s="93">
        <v>3589999.9999999995</v>
      </c>
      <c r="L21" s="106">
        <v>103.4224</v>
      </c>
      <c r="M21" s="93">
        <v>3712.8649199999995</v>
      </c>
      <c r="N21" s="83"/>
      <c r="O21" s="94">
        <f t="shared" si="0"/>
        <v>2.1159343482914709E-2</v>
      </c>
      <c r="P21" s="94">
        <f>M21/'סכום נכסי הקרן'!$C$42</f>
        <v>5.8526425968532915E-3</v>
      </c>
    </row>
    <row r="22" spans="2:16">
      <c r="B22" s="86" t="s">
        <v>1415</v>
      </c>
      <c r="C22" s="83" t="s">
        <v>1416</v>
      </c>
      <c r="D22" s="83" t="s">
        <v>267</v>
      </c>
      <c r="E22" s="83"/>
      <c r="F22" s="105">
        <v>42552</v>
      </c>
      <c r="G22" s="93">
        <v>9.5799999999999983</v>
      </c>
      <c r="H22" s="96" t="s">
        <v>171</v>
      </c>
      <c r="I22" s="97">
        <v>4.8000000000000001E-2</v>
      </c>
      <c r="J22" s="97">
        <v>4.8499999999999995E-2</v>
      </c>
      <c r="K22" s="93">
        <v>4922999.9999999991</v>
      </c>
      <c r="L22" s="106">
        <v>102.7009</v>
      </c>
      <c r="M22" s="93">
        <v>5055.9960699999992</v>
      </c>
      <c r="N22" s="83"/>
      <c r="O22" s="94">
        <f t="shared" si="0"/>
        <v>2.8813748897009935E-2</v>
      </c>
      <c r="P22" s="94">
        <f>M22/'סכום נכסי הקרן'!$C$42</f>
        <v>7.9698396269166812E-3</v>
      </c>
    </row>
    <row r="23" spans="2:16">
      <c r="B23" s="86" t="s">
        <v>1417</v>
      </c>
      <c r="C23" s="83" t="s">
        <v>1418</v>
      </c>
      <c r="D23" s="83" t="s">
        <v>267</v>
      </c>
      <c r="E23" s="83"/>
      <c r="F23" s="105">
        <v>42583</v>
      </c>
      <c r="G23" s="93">
        <v>9.6600000000000019</v>
      </c>
      <c r="H23" s="96" t="s">
        <v>171</v>
      </c>
      <c r="I23" s="97">
        <v>4.8000000000000001E-2</v>
      </c>
      <c r="J23" s="97">
        <v>4.8500000000000008E-2</v>
      </c>
      <c r="K23" s="93">
        <v>37043999.999999993</v>
      </c>
      <c r="L23" s="106">
        <v>101.9987</v>
      </c>
      <c r="M23" s="93">
        <v>37784.39078999999</v>
      </c>
      <c r="N23" s="83"/>
      <c r="O23" s="94">
        <f t="shared" si="0"/>
        <v>0.21533045781215465</v>
      </c>
      <c r="P23" s="94">
        <f>M23/'סכום נכסי הקרן'!$C$42</f>
        <v>5.9560080907469469E-2</v>
      </c>
    </row>
    <row r="24" spans="2:16">
      <c r="B24" s="86" t="s">
        <v>1419</v>
      </c>
      <c r="C24" s="83" t="s">
        <v>1420</v>
      </c>
      <c r="D24" s="83" t="s">
        <v>267</v>
      </c>
      <c r="E24" s="83"/>
      <c r="F24" s="105">
        <v>42614</v>
      </c>
      <c r="G24" s="93">
        <v>9.740000000000002</v>
      </c>
      <c r="H24" s="96" t="s">
        <v>171</v>
      </c>
      <c r="I24" s="97">
        <v>4.8000000000000001E-2</v>
      </c>
      <c r="J24" s="97">
        <v>4.8500000000000008E-2</v>
      </c>
      <c r="K24" s="93">
        <v>27006999.999999996</v>
      </c>
      <c r="L24" s="106">
        <v>101.17659999999999</v>
      </c>
      <c r="M24" s="93">
        <v>27324.542619999993</v>
      </c>
      <c r="N24" s="83"/>
      <c r="O24" s="94">
        <f t="shared" si="0"/>
        <v>0.15572055414559011</v>
      </c>
      <c r="P24" s="94">
        <f>M24/'סכום נכסי הקרן'!$C$42</f>
        <v>4.3072071169598387E-2</v>
      </c>
    </row>
    <row r="25" spans="2:16">
      <c r="B25" s="86" t="s">
        <v>1421</v>
      </c>
      <c r="C25" s="83" t="s">
        <v>1422</v>
      </c>
      <c r="D25" s="83" t="s">
        <v>267</v>
      </c>
      <c r="E25" s="83"/>
      <c r="F25" s="105">
        <v>42644</v>
      </c>
      <c r="G25" s="93">
        <v>9.6000000000000014</v>
      </c>
      <c r="H25" s="96" t="s">
        <v>171</v>
      </c>
      <c r="I25" s="97">
        <v>4.8000000000000001E-2</v>
      </c>
      <c r="J25" s="97">
        <v>4.8499999999999995E-2</v>
      </c>
      <c r="K25" s="93">
        <v>4930999.9999999991</v>
      </c>
      <c r="L25" s="106">
        <v>103.5081</v>
      </c>
      <c r="M25" s="93">
        <v>5103.9574899999989</v>
      </c>
      <c r="N25" s="83"/>
      <c r="O25" s="94">
        <f t="shared" si="0"/>
        <v>2.9087077494083787E-2</v>
      </c>
      <c r="P25" s="94">
        <f>M25/'סכום נכסי הקרן'!$C$42</f>
        <v>8.0454419059507298E-3</v>
      </c>
    </row>
    <row r="26" spans="2:16">
      <c r="B26" s="86" t="s">
        <v>1423</v>
      </c>
      <c r="C26" s="83" t="s">
        <v>1424</v>
      </c>
      <c r="D26" s="83" t="s">
        <v>267</v>
      </c>
      <c r="E26" s="83"/>
      <c r="F26" s="105">
        <v>42675</v>
      </c>
      <c r="G26" s="93">
        <v>9.68</v>
      </c>
      <c r="H26" s="96" t="s">
        <v>171</v>
      </c>
      <c r="I26" s="97">
        <v>4.8000000000000001E-2</v>
      </c>
      <c r="J26" s="97">
        <v>4.8499999999999995E-2</v>
      </c>
      <c r="K26" s="93">
        <v>1957999.9999999998</v>
      </c>
      <c r="L26" s="106">
        <v>103.20310000000001</v>
      </c>
      <c r="M26" s="93">
        <v>2020.7176799999997</v>
      </c>
      <c r="N26" s="83"/>
      <c r="O26" s="94">
        <f t="shared" si="0"/>
        <v>1.1515921099849367E-2</v>
      </c>
      <c r="P26" s="94">
        <f>M26/'סכום נכסי הקרן'!$C$42</f>
        <v>3.1852864634198861E-3</v>
      </c>
    </row>
    <row r="27" spans="2:16">
      <c r="B27" s="86" t="s">
        <v>1425</v>
      </c>
      <c r="C27" s="83" t="s">
        <v>1426</v>
      </c>
      <c r="D27" s="83" t="s">
        <v>267</v>
      </c>
      <c r="E27" s="83"/>
      <c r="F27" s="105">
        <v>42705</v>
      </c>
      <c r="G27" s="93">
        <v>9.7600000000000016</v>
      </c>
      <c r="H27" s="96" t="s">
        <v>171</v>
      </c>
      <c r="I27" s="97">
        <v>4.8000000000000001E-2</v>
      </c>
      <c r="J27" s="97">
        <v>4.8500000000000008E-2</v>
      </c>
      <c r="K27" s="93">
        <v>2985999.9999999995</v>
      </c>
      <c r="L27" s="106">
        <v>102.58880000000001</v>
      </c>
      <c r="M27" s="93">
        <v>3063.3037799999993</v>
      </c>
      <c r="N27" s="83"/>
      <c r="O27" s="94">
        <f t="shared" si="0"/>
        <v>1.7457542428861373E-2</v>
      </c>
      <c r="P27" s="94">
        <f>M27/'סכום נכסי הקרן'!$C$42</f>
        <v>4.8287299905135526E-3</v>
      </c>
    </row>
    <row r="28" spans="2:16">
      <c r="B28" s="86" t="s">
        <v>1427</v>
      </c>
      <c r="C28" s="83" t="s">
        <v>1428</v>
      </c>
      <c r="D28" s="83" t="s">
        <v>267</v>
      </c>
      <c r="E28" s="83"/>
      <c r="F28" s="105">
        <v>42736</v>
      </c>
      <c r="G28" s="93">
        <v>9.85</v>
      </c>
      <c r="H28" s="96" t="s">
        <v>171</v>
      </c>
      <c r="I28" s="97">
        <v>4.8000000000000001E-2</v>
      </c>
      <c r="J28" s="97">
        <v>4.8499999999999995E-2</v>
      </c>
      <c r="K28" s="93">
        <v>935999.99999999988</v>
      </c>
      <c r="L28" s="106">
        <v>102.5973</v>
      </c>
      <c r="M28" s="93">
        <v>960.31113999999991</v>
      </c>
      <c r="N28" s="83"/>
      <c r="O28" s="94">
        <f t="shared" si="0"/>
        <v>5.4727423969222651E-3</v>
      </c>
      <c r="P28" s="94">
        <f>M28/'סכום נכסי הקרן'!$C$42</f>
        <v>1.5137523193805673E-3</v>
      </c>
    </row>
    <row r="29" spans="2:16">
      <c r="B29" s="86" t="s">
        <v>1429</v>
      </c>
      <c r="C29" s="83" t="s">
        <v>1430</v>
      </c>
      <c r="D29" s="83" t="s">
        <v>267</v>
      </c>
      <c r="E29" s="83"/>
      <c r="F29" s="105">
        <v>42767</v>
      </c>
      <c r="G29" s="93">
        <v>9.9300000000000015</v>
      </c>
      <c r="H29" s="96" t="s">
        <v>171</v>
      </c>
      <c r="I29" s="97">
        <v>4.8000000000000001E-2</v>
      </c>
      <c r="J29" s="97">
        <v>4.8499999999999995E-2</v>
      </c>
      <c r="K29" s="93">
        <v>2039999.9999999998</v>
      </c>
      <c r="L29" s="106">
        <v>102.1925</v>
      </c>
      <c r="M29" s="93">
        <v>2084.7269999999999</v>
      </c>
      <c r="N29" s="83"/>
      <c r="O29" s="94">
        <f t="shared" si="0"/>
        <v>1.1880705496042214E-2</v>
      </c>
      <c r="P29" s="94">
        <f>M29/'סכום נכסי הקרן'!$C$42</f>
        <v>3.2861852789974845E-3</v>
      </c>
    </row>
    <row r="30" spans="2:16">
      <c r="B30" s="86" t="s">
        <v>1431</v>
      </c>
      <c r="C30" s="83" t="s">
        <v>1432</v>
      </c>
      <c r="D30" s="83" t="s">
        <v>267</v>
      </c>
      <c r="E30" s="83"/>
      <c r="F30" s="105">
        <v>42795</v>
      </c>
      <c r="G30" s="93">
        <v>10.02</v>
      </c>
      <c r="H30" s="96" t="s">
        <v>171</v>
      </c>
      <c r="I30" s="97">
        <v>4.8000000000000001E-2</v>
      </c>
      <c r="J30" s="97">
        <v>4.8499999999999995E-2</v>
      </c>
      <c r="K30" s="93">
        <v>3983999.9999999995</v>
      </c>
      <c r="L30" s="106">
        <v>101.9933</v>
      </c>
      <c r="M30" s="93">
        <v>4063.412389999999</v>
      </c>
      <c r="N30" s="83"/>
      <c r="O30" s="94">
        <f t="shared" si="0"/>
        <v>2.3157087673618185E-2</v>
      </c>
      <c r="P30" s="94">
        <f>M30/'סכום נכסי הקרן'!$C$42</f>
        <v>6.405215636634428E-3</v>
      </c>
    </row>
    <row r="31" spans="2:16">
      <c r="B31" s="86" t="s">
        <v>1433</v>
      </c>
      <c r="C31" s="83" t="s">
        <v>1434</v>
      </c>
      <c r="D31" s="83" t="s">
        <v>267</v>
      </c>
      <c r="E31" s="83"/>
      <c r="F31" s="105">
        <v>42826</v>
      </c>
      <c r="G31" s="93">
        <v>9.86</v>
      </c>
      <c r="H31" s="96" t="s">
        <v>171</v>
      </c>
      <c r="I31" s="97">
        <v>4.8000000000000001E-2</v>
      </c>
      <c r="J31" s="97">
        <v>4.8500000000000008E-2</v>
      </c>
      <c r="K31" s="93">
        <v>4340999.9999999991</v>
      </c>
      <c r="L31" s="106">
        <v>104.02930000000001</v>
      </c>
      <c r="M31" s="93">
        <v>4515.9118599999993</v>
      </c>
      <c r="N31" s="83"/>
      <c r="O31" s="94">
        <f t="shared" si="0"/>
        <v>2.5735848796866068E-2</v>
      </c>
      <c r="P31" s="94">
        <f>M31/'סכום נכסי הקרן'!$C$42</f>
        <v>7.1184970864684666E-3</v>
      </c>
    </row>
    <row r="32" spans="2:16">
      <c r="B32" s="86" t="s">
        <v>1435</v>
      </c>
      <c r="C32" s="83" t="s">
        <v>1436</v>
      </c>
      <c r="D32" s="83" t="s">
        <v>267</v>
      </c>
      <c r="E32" s="83"/>
      <c r="F32" s="105">
        <v>42856</v>
      </c>
      <c r="G32" s="93">
        <v>9.9400000000000013</v>
      </c>
      <c r="H32" s="96" t="s">
        <v>171</v>
      </c>
      <c r="I32" s="97">
        <v>4.8000000000000001E-2</v>
      </c>
      <c r="J32" s="97">
        <v>4.8600000000000004E-2</v>
      </c>
      <c r="K32" s="93">
        <v>3371730.9999999995</v>
      </c>
      <c r="L32" s="106">
        <v>103.3043</v>
      </c>
      <c r="M32" s="93">
        <v>3482.9026299999996</v>
      </c>
      <c r="N32" s="83"/>
      <c r="O32" s="94">
        <f t="shared" si="0"/>
        <v>1.9848805344019088E-2</v>
      </c>
      <c r="P32" s="94">
        <f>M32/'סכום נכסי הקרן'!$C$42</f>
        <v>5.4901497178707912E-3</v>
      </c>
    </row>
    <row r="33" spans="2:16">
      <c r="B33" s="86" t="s">
        <v>1437</v>
      </c>
      <c r="C33" s="83" t="s">
        <v>1438</v>
      </c>
      <c r="D33" s="83" t="s">
        <v>267</v>
      </c>
      <c r="E33" s="83"/>
      <c r="F33" s="105">
        <v>42887</v>
      </c>
      <c r="G33" s="93">
        <v>10.029999999999999</v>
      </c>
      <c r="H33" s="96" t="s">
        <v>171</v>
      </c>
      <c r="I33" s="97">
        <v>4.8000000000000001E-2</v>
      </c>
      <c r="J33" s="97">
        <v>4.8500000000000008E-2</v>
      </c>
      <c r="K33" s="93">
        <v>4415999.9999999991</v>
      </c>
      <c r="L33" s="106">
        <v>102.69540000000001</v>
      </c>
      <c r="M33" s="93">
        <v>4535.0293199999996</v>
      </c>
      <c r="N33" s="83"/>
      <c r="O33" s="94">
        <f t="shared" si="0"/>
        <v>2.5844797792150521E-2</v>
      </c>
      <c r="P33" s="94">
        <f>M33/'סכום נכסי הקרן'!$C$42</f>
        <v>7.1486322147724718E-3</v>
      </c>
    </row>
    <row r="34" spans="2:16">
      <c r="B34" s="86" t="s">
        <v>1439</v>
      </c>
      <c r="C34" s="83" t="s">
        <v>1440</v>
      </c>
      <c r="D34" s="83" t="s">
        <v>267</v>
      </c>
      <c r="E34" s="83"/>
      <c r="F34" s="105">
        <v>42949</v>
      </c>
      <c r="G34" s="93">
        <v>10.199999999999999</v>
      </c>
      <c r="H34" s="96" t="s">
        <v>171</v>
      </c>
      <c r="I34" s="97">
        <v>4.8000000000000001E-2</v>
      </c>
      <c r="J34" s="97">
        <v>4.8499999999999995E-2</v>
      </c>
      <c r="K34" s="93">
        <v>2608999.9999999995</v>
      </c>
      <c r="L34" s="106">
        <v>102.1915</v>
      </c>
      <c r="M34" s="93">
        <v>2666.1759499999998</v>
      </c>
      <c r="N34" s="83"/>
      <c r="O34" s="94">
        <f t="shared" si="0"/>
        <v>1.5194340200218336E-2</v>
      </c>
      <c r="P34" s="94">
        <f>M34/'סכום נכסי הקרן'!$C$42</f>
        <v>4.2027316565224765E-3</v>
      </c>
    </row>
    <row r="35" spans="2:16">
      <c r="B35" s="86" t="s">
        <v>1441</v>
      </c>
      <c r="C35" s="83" t="s">
        <v>1442</v>
      </c>
      <c r="D35" s="83" t="s">
        <v>267</v>
      </c>
      <c r="E35" s="83"/>
      <c r="F35" s="105">
        <v>42979</v>
      </c>
      <c r="G35" s="93">
        <v>10.28</v>
      </c>
      <c r="H35" s="96" t="s">
        <v>171</v>
      </c>
      <c r="I35" s="97">
        <v>4.8000000000000001E-2</v>
      </c>
      <c r="J35" s="97">
        <v>4.8500000000000008E-2</v>
      </c>
      <c r="K35" s="93">
        <v>4766999.9999999991</v>
      </c>
      <c r="L35" s="106">
        <v>101.9037</v>
      </c>
      <c r="M35" s="93">
        <v>4857.7487499999988</v>
      </c>
      <c r="N35" s="83"/>
      <c r="O35" s="94">
        <f t="shared" si="0"/>
        <v>2.7683952034255412E-2</v>
      </c>
      <c r="P35" s="94">
        <f>M35/'סכום נכסי הקרן'!$C$42</f>
        <v>7.6573395131920999E-3</v>
      </c>
    </row>
    <row r="36" spans="2:16">
      <c r="B36" s="86" t="s">
        <v>1443</v>
      </c>
      <c r="C36" s="83" t="s">
        <v>1444</v>
      </c>
      <c r="D36" s="83" t="s">
        <v>267</v>
      </c>
      <c r="E36" s="83"/>
      <c r="F36" s="105">
        <v>43009</v>
      </c>
      <c r="G36" s="93">
        <v>10.119999999999997</v>
      </c>
      <c r="H36" s="96" t="s">
        <v>171</v>
      </c>
      <c r="I36" s="97">
        <v>4.8000000000000001E-2</v>
      </c>
      <c r="J36" s="97">
        <v>4.8499999999999988E-2</v>
      </c>
      <c r="K36" s="93">
        <v>4150999.9999999995</v>
      </c>
      <c r="L36" s="106">
        <v>103.62649999999999</v>
      </c>
      <c r="M36" s="93">
        <v>4301.5344000000005</v>
      </c>
      <c r="N36" s="83"/>
      <c r="O36" s="94">
        <f t="shared" si="0"/>
        <v>2.4514127455294941E-2</v>
      </c>
      <c r="P36" s="94">
        <f>M36/'סכום נכסי הקרן'!$C$42</f>
        <v>6.7805708001005783E-3</v>
      </c>
    </row>
    <row r="37" spans="2:16">
      <c r="B37" s="86" t="s">
        <v>1445</v>
      </c>
      <c r="C37" s="83" t="s">
        <v>1446</v>
      </c>
      <c r="D37" s="83" t="s">
        <v>267</v>
      </c>
      <c r="E37" s="83"/>
      <c r="F37" s="105">
        <v>43040</v>
      </c>
      <c r="G37" s="93">
        <v>10.200000000000001</v>
      </c>
      <c r="H37" s="96" t="s">
        <v>171</v>
      </c>
      <c r="I37" s="97">
        <v>4.8000000000000001E-2</v>
      </c>
      <c r="J37" s="97">
        <v>4.8500000000000015E-2</v>
      </c>
      <c r="K37" s="93">
        <v>2417999.9999999995</v>
      </c>
      <c r="L37" s="106">
        <v>103.1148</v>
      </c>
      <c r="M37" s="93">
        <v>2493.3166299999993</v>
      </c>
      <c r="N37" s="83"/>
      <c r="O37" s="94">
        <f t="shared" si="0"/>
        <v>1.4209227677971477E-2</v>
      </c>
      <c r="P37" s="94">
        <f>M37/'סכום נכסי הקרן'!$C$42</f>
        <v>3.9302510138668591E-3</v>
      </c>
    </row>
    <row r="38" spans="2:16">
      <c r="B38" s="86" t="s">
        <v>1447</v>
      </c>
      <c r="C38" s="83" t="s">
        <v>1448</v>
      </c>
      <c r="D38" s="83" t="s">
        <v>267</v>
      </c>
      <c r="E38" s="83"/>
      <c r="F38" s="105">
        <v>43070</v>
      </c>
      <c r="G38" s="93">
        <v>10.29</v>
      </c>
      <c r="H38" s="96" t="s">
        <v>171</v>
      </c>
      <c r="I38" s="97">
        <v>4.8000000000000001E-2</v>
      </c>
      <c r="J38" s="97">
        <v>4.8499999999999995E-2</v>
      </c>
      <c r="K38" s="93">
        <v>5182999.9999999991</v>
      </c>
      <c r="L38" s="106">
        <v>102.40170000000001</v>
      </c>
      <c r="M38" s="93">
        <v>5307.4799399999993</v>
      </c>
      <c r="N38" s="83"/>
      <c r="O38" s="94">
        <f t="shared" si="0"/>
        <v>3.0246936933848795E-2</v>
      </c>
      <c r="P38" s="94">
        <f>M38/'סכום נכסי הקרן'!$C$42</f>
        <v>8.3662572832809527E-3</v>
      </c>
    </row>
    <row r="39" spans="2:16">
      <c r="B39" s="86" t="s">
        <v>1449</v>
      </c>
      <c r="C39" s="83" t="s">
        <v>1450</v>
      </c>
      <c r="D39" s="83" t="s">
        <v>267</v>
      </c>
      <c r="E39" s="83"/>
      <c r="F39" s="105">
        <v>43101</v>
      </c>
      <c r="G39" s="93">
        <v>10.370000000000001</v>
      </c>
      <c r="H39" s="96" t="s">
        <v>171</v>
      </c>
      <c r="I39" s="97">
        <v>4.8000000000000001E-2</v>
      </c>
      <c r="J39" s="97">
        <v>4.8500000000000008E-2</v>
      </c>
      <c r="K39" s="93">
        <v>4712999.9999999991</v>
      </c>
      <c r="L39" s="106">
        <v>102.30289999999999</v>
      </c>
      <c r="M39" s="93">
        <v>4821.5343699999994</v>
      </c>
      <c r="N39" s="83"/>
      <c r="O39" s="94">
        <f t="shared" si="0"/>
        <v>2.7477568952201142E-2</v>
      </c>
      <c r="P39" s="94">
        <f>M39/'סכום נכסי הקרן'!$C$42</f>
        <v>7.6002542629679606E-3</v>
      </c>
    </row>
    <row r="40" spans="2:16">
      <c r="B40" s="86" t="s">
        <v>1451</v>
      </c>
      <c r="C40" s="83" t="s">
        <v>1452</v>
      </c>
      <c r="D40" s="83" t="s">
        <v>267</v>
      </c>
      <c r="E40" s="83"/>
      <c r="F40" s="105">
        <v>43132</v>
      </c>
      <c r="G40" s="93">
        <v>10.46</v>
      </c>
      <c r="H40" s="96" t="s">
        <v>171</v>
      </c>
      <c r="I40" s="97">
        <v>4.8000000000000001E-2</v>
      </c>
      <c r="J40" s="97">
        <v>4.8500000000000015E-2</v>
      </c>
      <c r="K40" s="93">
        <v>8827999.9999999981</v>
      </c>
      <c r="L40" s="106">
        <v>101.7948</v>
      </c>
      <c r="M40" s="93">
        <v>8986.7078699999965</v>
      </c>
      <c r="N40" s="83"/>
      <c r="O40" s="94">
        <f t="shared" si="0"/>
        <v>5.1214585690325297E-2</v>
      </c>
      <c r="P40" s="94">
        <f>M40/'סכום נכסי הקרן'!$C$42</f>
        <v>1.4165877406991337E-2</v>
      </c>
    </row>
    <row r="41" spans="2:16">
      <c r="B41" s="86" t="s">
        <v>1453</v>
      </c>
      <c r="C41" s="83" t="s">
        <v>1454</v>
      </c>
      <c r="D41" s="83" t="s">
        <v>267</v>
      </c>
      <c r="E41" s="83"/>
      <c r="F41" s="105">
        <v>43161</v>
      </c>
      <c r="G41" s="93">
        <v>10.54</v>
      </c>
      <c r="H41" s="96" t="s">
        <v>171</v>
      </c>
      <c r="I41" s="97">
        <v>4.8000000000000001E-2</v>
      </c>
      <c r="J41" s="97">
        <v>4.8499999999999995E-2</v>
      </c>
      <c r="K41" s="93">
        <v>3484999.9999999995</v>
      </c>
      <c r="L41" s="106">
        <v>101.8903</v>
      </c>
      <c r="M41" s="93">
        <v>3550.8757799999994</v>
      </c>
      <c r="N41" s="83"/>
      <c r="O41" s="94">
        <f t="shared" si="0"/>
        <v>2.0236179315185718E-2</v>
      </c>
      <c r="P41" s="94">
        <f>M41/'סכום נכסי הקרן'!$C$42</f>
        <v>5.5972967759254366E-3</v>
      </c>
    </row>
    <row r="42" spans="2:16">
      <c r="B42" s="86" t="s">
        <v>1455</v>
      </c>
      <c r="C42" s="83" t="s">
        <v>1456</v>
      </c>
      <c r="D42" s="83" t="s">
        <v>267</v>
      </c>
      <c r="E42" s="83"/>
      <c r="F42" s="105">
        <v>43221</v>
      </c>
      <c r="G42" s="93">
        <v>10.45</v>
      </c>
      <c r="H42" s="96" t="s">
        <v>171</v>
      </c>
      <c r="I42" s="97">
        <v>4.8000000000000001E-2</v>
      </c>
      <c r="J42" s="97">
        <v>4.8500000000000008E-2</v>
      </c>
      <c r="K42" s="93">
        <v>6823999.9999999991</v>
      </c>
      <c r="L42" s="106">
        <v>103.1084</v>
      </c>
      <c r="M42" s="93">
        <v>7036.5563199999988</v>
      </c>
      <c r="N42" s="83"/>
      <c r="O42" s="94">
        <f t="shared" si="0"/>
        <v>4.0100815763519426E-2</v>
      </c>
      <c r="P42" s="94">
        <f>M42/'סכום נכסי הקרן'!$C$42</f>
        <v>1.1091825353449497E-2</v>
      </c>
    </row>
    <row r="43" spans="2:16">
      <c r="B43" s="86" t="s">
        <v>1457</v>
      </c>
      <c r="C43" s="83" t="s">
        <v>1458</v>
      </c>
      <c r="D43" s="83" t="s">
        <v>267</v>
      </c>
      <c r="E43" s="83"/>
      <c r="F43" s="105">
        <v>43252</v>
      </c>
      <c r="G43" s="93">
        <v>10.540000000000003</v>
      </c>
      <c r="H43" s="96" t="s">
        <v>171</v>
      </c>
      <c r="I43" s="97">
        <v>4.8000000000000001E-2</v>
      </c>
      <c r="J43" s="97">
        <v>4.8499999999999995E-2</v>
      </c>
      <c r="K43" s="93">
        <v>2415999.9999999995</v>
      </c>
      <c r="L43" s="106">
        <v>102.3001</v>
      </c>
      <c r="M43" s="93">
        <v>2471.5701299999996</v>
      </c>
      <c r="N43" s="83"/>
      <c r="O43" s="94">
        <f t="shared" si="0"/>
        <v>1.408529597752836E-2</v>
      </c>
      <c r="P43" s="94">
        <f>M43/'סכום נכסי הקרן'!$C$42</f>
        <v>3.8959716918406571E-3</v>
      </c>
    </row>
    <row r="44" spans="2:16">
      <c r="B44" s="86" t="s">
        <v>1459</v>
      </c>
      <c r="C44" s="83" t="s">
        <v>1460</v>
      </c>
      <c r="D44" s="83" t="s">
        <v>267</v>
      </c>
      <c r="E44" s="83"/>
      <c r="F44" s="105">
        <v>43282</v>
      </c>
      <c r="G44" s="93">
        <v>10.620000000000001</v>
      </c>
      <c r="H44" s="96" t="s">
        <v>171</v>
      </c>
      <c r="I44" s="97">
        <v>4.8000000000000001E-2</v>
      </c>
      <c r="J44" s="97">
        <v>4.8500000000000008E-2</v>
      </c>
      <c r="K44" s="93">
        <v>2593999.9999999995</v>
      </c>
      <c r="L44" s="106">
        <v>101.3931</v>
      </c>
      <c r="M44" s="93">
        <v>2630.1362099999997</v>
      </c>
      <c r="N44" s="83"/>
      <c r="O44" s="94">
        <f t="shared" si="0"/>
        <v>1.4988952378650363E-2</v>
      </c>
      <c r="P44" s="94">
        <f>M44/'סכום נכסי הקרן'!$C$42</f>
        <v>4.1459216938525929E-3</v>
      </c>
    </row>
    <row r="45" spans="2:16">
      <c r="B45" s="86" t="s">
        <v>1461</v>
      </c>
      <c r="C45" s="83" t="s">
        <v>1462</v>
      </c>
      <c r="D45" s="83" t="s">
        <v>267</v>
      </c>
      <c r="E45" s="83"/>
      <c r="F45" s="105">
        <v>43313</v>
      </c>
      <c r="G45" s="93">
        <v>10.709999999999999</v>
      </c>
      <c r="H45" s="96" t="s">
        <v>171</v>
      </c>
      <c r="I45" s="97">
        <v>4.8000000000000001E-2</v>
      </c>
      <c r="J45" s="97">
        <v>4.8499999999999995E-2</v>
      </c>
      <c r="K45" s="93">
        <v>6371999.9999999991</v>
      </c>
      <c r="L45" s="106">
        <v>100.8934</v>
      </c>
      <c r="M45" s="93">
        <v>6428.9249699999991</v>
      </c>
      <c r="N45" s="83"/>
      <c r="O45" s="94">
        <f t="shared" si="0"/>
        <v>3.663796949179534E-2</v>
      </c>
      <c r="P45" s="94">
        <f>M45/'סכום נכסי הקרן'!$C$42</f>
        <v>1.0134007280662332E-2</v>
      </c>
    </row>
    <row r="46" spans="2:16">
      <c r="B46" s="86" t="s">
        <v>1463</v>
      </c>
      <c r="C46" s="83" t="s">
        <v>1464</v>
      </c>
      <c r="D46" s="83" t="s">
        <v>267</v>
      </c>
      <c r="E46" s="83"/>
      <c r="F46" s="105">
        <v>43345</v>
      </c>
      <c r="G46" s="93">
        <v>10.790000000000003</v>
      </c>
      <c r="H46" s="96" t="s">
        <v>171</v>
      </c>
      <c r="I46" s="97">
        <v>4.8000000000000001E-2</v>
      </c>
      <c r="J46" s="97">
        <v>4.8499999999999995E-2</v>
      </c>
      <c r="K46" s="93">
        <v>6993999.9999999991</v>
      </c>
      <c r="L46" s="106">
        <v>100.4821</v>
      </c>
      <c r="M46" s="93">
        <v>7027.7182699999985</v>
      </c>
      <c r="N46" s="83"/>
      <c r="O46" s="94">
        <f t="shared" si="0"/>
        <v>4.0050448368071825E-2</v>
      </c>
      <c r="P46" s="94">
        <f>M46/'סכום נכסי הקרן'!$C$42</f>
        <v>1.1077893807589993E-2</v>
      </c>
    </row>
    <row r="47" spans="2:16">
      <c r="B47" s="86" t="s">
        <v>1465</v>
      </c>
      <c r="C47" s="83" t="s">
        <v>1466</v>
      </c>
      <c r="D47" s="83" t="s">
        <v>267</v>
      </c>
      <c r="E47" s="83"/>
      <c r="F47" s="105">
        <v>40969</v>
      </c>
      <c r="G47" s="93">
        <v>7</v>
      </c>
      <c r="H47" s="96" t="s">
        <v>171</v>
      </c>
      <c r="I47" s="97">
        <v>4.8000000000000001E-2</v>
      </c>
      <c r="J47" s="97">
        <v>4.8600000000000004E-2</v>
      </c>
      <c r="K47" s="93">
        <v>2936999.9999999995</v>
      </c>
      <c r="L47" s="106">
        <v>103.8616</v>
      </c>
      <c r="M47" s="93">
        <v>3048.8291499999996</v>
      </c>
      <c r="N47" s="83"/>
      <c r="O47" s="94">
        <f t="shared" si="0"/>
        <v>1.7375052579497799E-2</v>
      </c>
      <c r="P47" s="94">
        <f>M47/'סכום נכסי הקרן'!$C$42</f>
        <v>4.8059134221931279E-3</v>
      </c>
    </row>
    <row r="51" spans="2:2">
      <c r="B51" s="98" t="s">
        <v>119</v>
      </c>
    </row>
    <row r="52" spans="2:2">
      <c r="B52" s="98" t="s">
        <v>244</v>
      </c>
    </row>
    <row r="53" spans="2:2">
      <c r="B53" s="98" t="s">
        <v>252</v>
      </c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186</v>
      </c>
      <c r="C1" s="77" t="s" vm="1">
        <v>262</v>
      </c>
    </row>
    <row r="2" spans="2:65">
      <c r="B2" s="56" t="s">
        <v>185</v>
      </c>
      <c r="C2" s="77" t="s">
        <v>263</v>
      </c>
    </row>
    <row r="3" spans="2:65">
      <c r="B3" s="56" t="s">
        <v>187</v>
      </c>
      <c r="C3" s="77" t="s">
        <v>264</v>
      </c>
    </row>
    <row r="4" spans="2:65">
      <c r="B4" s="56" t="s">
        <v>188</v>
      </c>
      <c r="C4" s="77">
        <v>8803</v>
      </c>
    </row>
    <row r="6" spans="2:65" ht="26.25" customHeight="1">
      <c r="B6" s="214" t="s">
        <v>217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6"/>
    </row>
    <row r="7" spans="2:65" ht="26.25" customHeight="1">
      <c r="B7" s="214" t="s">
        <v>94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6"/>
    </row>
    <row r="8" spans="2:65" s="3" customFormat="1" ht="78.75">
      <c r="B8" s="22" t="s">
        <v>123</v>
      </c>
      <c r="C8" s="30" t="s">
        <v>47</v>
      </c>
      <c r="D8" s="30" t="s">
        <v>125</v>
      </c>
      <c r="E8" s="30" t="s">
        <v>124</v>
      </c>
      <c r="F8" s="30" t="s">
        <v>66</v>
      </c>
      <c r="G8" s="30" t="s">
        <v>15</v>
      </c>
      <c r="H8" s="30" t="s">
        <v>67</v>
      </c>
      <c r="I8" s="30" t="s">
        <v>109</v>
      </c>
      <c r="J8" s="30" t="s">
        <v>18</v>
      </c>
      <c r="K8" s="30" t="s">
        <v>108</v>
      </c>
      <c r="L8" s="30" t="s">
        <v>17</v>
      </c>
      <c r="M8" s="70" t="s">
        <v>19</v>
      </c>
      <c r="N8" s="30" t="s">
        <v>246</v>
      </c>
      <c r="O8" s="30" t="s">
        <v>245</v>
      </c>
      <c r="P8" s="30" t="s">
        <v>117</v>
      </c>
      <c r="Q8" s="30" t="s">
        <v>60</v>
      </c>
      <c r="R8" s="30" t="s">
        <v>189</v>
      </c>
      <c r="S8" s="31" t="s">
        <v>191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253</v>
      </c>
      <c r="O9" s="32"/>
      <c r="P9" s="32" t="s">
        <v>249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120</v>
      </c>
      <c r="R10" s="20" t="s">
        <v>121</v>
      </c>
      <c r="S10" s="20" t="s">
        <v>192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4" workbookViewId="0">
      <selection activeCell="T25" sqref="T25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186</v>
      </c>
      <c r="C1" s="77" t="s" vm="1">
        <v>262</v>
      </c>
    </row>
    <row r="2" spans="2:81">
      <c r="B2" s="56" t="s">
        <v>185</v>
      </c>
      <c r="C2" s="77" t="s">
        <v>263</v>
      </c>
    </row>
    <row r="3" spans="2:81">
      <c r="B3" s="56" t="s">
        <v>187</v>
      </c>
      <c r="C3" s="77" t="s">
        <v>264</v>
      </c>
    </row>
    <row r="4" spans="2:81">
      <c r="B4" s="56" t="s">
        <v>188</v>
      </c>
      <c r="C4" s="77">
        <v>8803</v>
      </c>
    </row>
    <row r="6" spans="2:81" ht="26.25" customHeight="1">
      <c r="B6" s="214" t="s">
        <v>217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6"/>
    </row>
    <row r="7" spans="2:81" ht="26.25" customHeight="1">
      <c r="B7" s="214" t="s">
        <v>95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6"/>
    </row>
    <row r="8" spans="2:81" s="3" customFormat="1" ht="78.75">
      <c r="B8" s="22" t="s">
        <v>123</v>
      </c>
      <c r="C8" s="30" t="s">
        <v>47</v>
      </c>
      <c r="D8" s="30" t="s">
        <v>125</v>
      </c>
      <c r="E8" s="30" t="s">
        <v>124</v>
      </c>
      <c r="F8" s="30" t="s">
        <v>66</v>
      </c>
      <c r="G8" s="30" t="s">
        <v>15</v>
      </c>
      <c r="H8" s="30" t="s">
        <v>67</v>
      </c>
      <c r="I8" s="30" t="s">
        <v>109</v>
      </c>
      <c r="J8" s="30" t="s">
        <v>18</v>
      </c>
      <c r="K8" s="30" t="s">
        <v>108</v>
      </c>
      <c r="L8" s="30" t="s">
        <v>17</v>
      </c>
      <c r="M8" s="70" t="s">
        <v>19</v>
      </c>
      <c r="N8" s="70" t="s">
        <v>246</v>
      </c>
      <c r="O8" s="30" t="s">
        <v>245</v>
      </c>
      <c r="P8" s="30" t="s">
        <v>117</v>
      </c>
      <c r="Q8" s="30" t="s">
        <v>60</v>
      </c>
      <c r="R8" s="30" t="s">
        <v>189</v>
      </c>
      <c r="S8" s="31" t="s">
        <v>191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253</v>
      </c>
      <c r="O9" s="32"/>
      <c r="P9" s="32" t="s">
        <v>249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120</v>
      </c>
      <c r="R10" s="20" t="s">
        <v>121</v>
      </c>
      <c r="S10" s="20" t="s">
        <v>192</v>
      </c>
      <c r="T10" s="5"/>
      <c r="BZ10" s="1"/>
    </row>
    <row r="11" spans="2:81" s="4" customFormat="1" ht="18" customHeight="1">
      <c r="B11" s="132" t="s">
        <v>53</v>
      </c>
      <c r="C11" s="81"/>
      <c r="D11" s="81"/>
      <c r="E11" s="81"/>
      <c r="F11" s="81"/>
      <c r="G11" s="81"/>
      <c r="H11" s="81"/>
      <c r="I11" s="81"/>
      <c r="J11" s="92">
        <v>7.6629537599313045</v>
      </c>
      <c r="K11" s="81"/>
      <c r="L11" s="81"/>
      <c r="M11" s="91">
        <v>2.3507406808021266E-2</v>
      </c>
      <c r="N11" s="90"/>
      <c r="O11" s="92"/>
      <c r="P11" s="90">
        <v>4490.0876199999993</v>
      </c>
      <c r="Q11" s="81"/>
      <c r="R11" s="91">
        <f>P11/$P$11</f>
        <v>1</v>
      </c>
      <c r="S11" s="91">
        <f>P11/'סכום נכסי הקרן'!$C$42</f>
        <v>7.0777899639870587E-3</v>
      </c>
      <c r="T11" s="5"/>
      <c r="BZ11" s="99"/>
      <c r="CC11" s="99"/>
    </row>
    <row r="12" spans="2:81" s="99" customFormat="1" ht="17.25" customHeight="1">
      <c r="B12" s="133" t="s">
        <v>240</v>
      </c>
      <c r="C12" s="81"/>
      <c r="D12" s="81"/>
      <c r="E12" s="81"/>
      <c r="F12" s="81"/>
      <c r="G12" s="81"/>
      <c r="H12" s="81"/>
      <c r="I12" s="81"/>
      <c r="J12" s="92">
        <v>7.6629537599313045</v>
      </c>
      <c r="K12" s="81"/>
      <c r="L12" s="81"/>
      <c r="M12" s="91">
        <v>2.3507406808021266E-2</v>
      </c>
      <c r="N12" s="90"/>
      <c r="O12" s="92"/>
      <c r="P12" s="90">
        <v>4490.0876199999993</v>
      </c>
      <c r="Q12" s="81"/>
      <c r="R12" s="91">
        <f t="shared" ref="R12:R19" si="0">P12/$P$11</f>
        <v>1</v>
      </c>
      <c r="S12" s="91">
        <f>P12/'סכום נכסי הקרן'!$C$42</f>
        <v>7.0777899639870587E-3</v>
      </c>
    </row>
    <row r="13" spans="2:81">
      <c r="B13" s="107" t="s">
        <v>61</v>
      </c>
      <c r="C13" s="81"/>
      <c r="D13" s="81"/>
      <c r="E13" s="81"/>
      <c r="F13" s="81"/>
      <c r="G13" s="81"/>
      <c r="H13" s="81"/>
      <c r="I13" s="81"/>
      <c r="J13" s="92">
        <v>9.594488065493664</v>
      </c>
      <c r="K13" s="81"/>
      <c r="L13" s="81"/>
      <c r="M13" s="91">
        <v>1.8647802697268588E-2</v>
      </c>
      <c r="N13" s="90"/>
      <c r="O13" s="92"/>
      <c r="P13" s="90">
        <v>2573.2187099999996</v>
      </c>
      <c r="Q13" s="81"/>
      <c r="R13" s="91">
        <f t="shared" si="0"/>
        <v>0.57308875188497987</v>
      </c>
      <c r="S13" s="91">
        <f>P13/'סכום נכסי הקרן'!$C$42</f>
        <v>4.0562018165653801E-3</v>
      </c>
    </row>
    <row r="14" spans="2:81">
      <c r="B14" s="108" t="s">
        <v>1467</v>
      </c>
      <c r="C14" s="83" t="s">
        <v>1468</v>
      </c>
      <c r="D14" s="96" t="s">
        <v>1469</v>
      </c>
      <c r="E14" s="83" t="s">
        <v>1470</v>
      </c>
      <c r="F14" s="96" t="s">
        <v>554</v>
      </c>
      <c r="G14" s="83" t="s">
        <v>321</v>
      </c>
      <c r="H14" s="83" t="s">
        <v>322</v>
      </c>
      <c r="I14" s="105">
        <v>42639</v>
      </c>
      <c r="J14" s="95">
        <v>8.5099999999999962</v>
      </c>
      <c r="K14" s="96" t="s">
        <v>171</v>
      </c>
      <c r="L14" s="97">
        <v>4.9000000000000002E-2</v>
      </c>
      <c r="M14" s="94">
        <v>1.4099999999999996E-2</v>
      </c>
      <c r="N14" s="93">
        <v>242357.99999999997</v>
      </c>
      <c r="O14" s="95">
        <v>164.99</v>
      </c>
      <c r="P14" s="93">
        <v>399.86646000000002</v>
      </c>
      <c r="Q14" s="94">
        <v>1.234570376538677E-4</v>
      </c>
      <c r="R14" s="94">
        <f t="shared" si="0"/>
        <v>8.9055380170955351E-2</v>
      </c>
      <c r="S14" s="94">
        <f>P14/'סכום נכסי הקרן'!$C$42</f>
        <v>6.303152760130399E-4</v>
      </c>
    </row>
    <row r="15" spans="2:81">
      <c r="B15" s="108" t="s">
        <v>1471</v>
      </c>
      <c r="C15" s="83" t="s">
        <v>1472</v>
      </c>
      <c r="D15" s="96" t="s">
        <v>1469</v>
      </c>
      <c r="E15" s="83" t="s">
        <v>1470</v>
      </c>
      <c r="F15" s="96" t="s">
        <v>554</v>
      </c>
      <c r="G15" s="83" t="s">
        <v>321</v>
      </c>
      <c r="H15" s="83" t="s">
        <v>322</v>
      </c>
      <c r="I15" s="105">
        <v>42639</v>
      </c>
      <c r="J15" s="95">
        <v>11.749999999999998</v>
      </c>
      <c r="K15" s="96" t="s">
        <v>171</v>
      </c>
      <c r="L15" s="97">
        <v>4.0999999999999995E-2</v>
      </c>
      <c r="M15" s="94">
        <v>2.4399999999999998E-2</v>
      </c>
      <c r="N15" s="93">
        <v>1175780.46</v>
      </c>
      <c r="O15" s="95">
        <v>125.5</v>
      </c>
      <c r="P15" s="93">
        <v>1475.6045099999997</v>
      </c>
      <c r="Q15" s="94">
        <v>2.6982674192966232E-4</v>
      </c>
      <c r="R15" s="94">
        <f t="shared" si="0"/>
        <v>0.32863601668423564</v>
      </c>
      <c r="S15" s="94">
        <f>P15/'סכום נכסי הקרן'!$C$42</f>
        <v>2.3260167006923667E-3</v>
      </c>
    </row>
    <row r="16" spans="2:81">
      <c r="B16" s="108" t="s">
        <v>1473</v>
      </c>
      <c r="C16" s="83" t="s">
        <v>1474</v>
      </c>
      <c r="D16" s="96" t="s">
        <v>1469</v>
      </c>
      <c r="E16" s="83" t="s">
        <v>1475</v>
      </c>
      <c r="F16" s="96" t="s">
        <v>554</v>
      </c>
      <c r="G16" s="83" t="s">
        <v>321</v>
      </c>
      <c r="H16" s="83" t="s">
        <v>167</v>
      </c>
      <c r="I16" s="105">
        <v>42796</v>
      </c>
      <c r="J16" s="95">
        <v>8.1900000000000013</v>
      </c>
      <c r="K16" s="96" t="s">
        <v>171</v>
      </c>
      <c r="L16" s="97">
        <v>2.1400000000000002E-2</v>
      </c>
      <c r="M16" s="94">
        <v>1.38E-2</v>
      </c>
      <c r="N16" s="93">
        <v>317999.99999999994</v>
      </c>
      <c r="O16" s="95">
        <v>108.15</v>
      </c>
      <c r="P16" s="93">
        <v>343.91700999999995</v>
      </c>
      <c r="Q16" s="94">
        <v>1.2247444597644484E-3</v>
      </c>
      <c r="R16" s="94">
        <f t="shared" si="0"/>
        <v>7.6594721329736548E-2</v>
      </c>
      <c r="S16" s="94">
        <f>P16/'סכום נכסי הקרן'!$C$42</f>
        <v>5.4212134992199482E-4</v>
      </c>
    </row>
    <row r="17" spans="2:19">
      <c r="B17" s="108" t="s">
        <v>1476</v>
      </c>
      <c r="C17" s="83" t="s">
        <v>1477</v>
      </c>
      <c r="D17" s="96" t="s">
        <v>1469</v>
      </c>
      <c r="E17" s="83" t="s">
        <v>408</v>
      </c>
      <c r="F17" s="96" t="s">
        <v>409</v>
      </c>
      <c r="G17" s="83" t="s">
        <v>352</v>
      </c>
      <c r="H17" s="83" t="s">
        <v>322</v>
      </c>
      <c r="I17" s="105">
        <v>42768</v>
      </c>
      <c r="J17" s="95">
        <v>1.3199999999999998</v>
      </c>
      <c r="K17" s="96" t="s">
        <v>171</v>
      </c>
      <c r="L17" s="97">
        <v>6.8499999999999991E-2</v>
      </c>
      <c r="M17" s="94">
        <v>5.1000000000000004E-3</v>
      </c>
      <c r="N17" s="93">
        <v>25699.999999999996</v>
      </c>
      <c r="O17" s="95">
        <v>123.53</v>
      </c>
      <c r="P17" s="93">
        <v>31.747209999999995</v>
      </c>
      <c r="Q17" s="94">
        <v>5.0885950131768867E-5</v>
      </c>
      <c r="R17" s="94">
        <f t="shared" si="0"/>
        <v>7.0705101295996534E-3</v>
      </c>
      <c r="S17" s="94">
        <f>P17/'סכום נכסי הקרן'!$C$42</f>
        <v>5.0043585635549266E-5</v>
      </c>
    </row>
    <row r="18" spans="2:19">
      <c r="B18" s="108" t="s">
        <v>1478</v>
      </c>
      <c r="C18" s="83" t="s">
        <v>1479</v>
      </c>
      <c r="D18" s="96" t="s">
        <v>1469</v>
      </c>
      <c r="E18" s="83" t="s">
        <v>408</v>
      </c>
      <c r="F18" s="96" t="s">
        <v>409</v>
      </c>
      <c r="G18" s="83" t="s">
        <v>374</v>
      </c>
      <c r="H18" s="83" t="s">
        <v>167</v>
      </c>
      <c r="I18" s="105">
        <v>42935</v>
      </c>
      <c r="J18" s="95">
        <v>2.8400000000000003</v>
      </c>
      <c r="K18" s="96" t="s">
        <v>171</v>
      </c>
      <c r="L18" s="97">
        <v>0.06</v>
      </c>
      <c r="M18" s="94">
        <v>4.2000000000000006E-3</v>
      </c>
      <c r="N18" s="93">
        <v>164999.99999999997</v>
      </c>
      <c r="O18" s="95">
        <v>124.82</v>
      </c>
      <c r="P18" s="93">
        <v>205.95297999999994</v>
      </c>
      <c r="Q18" s="94">
        <v>4.4585571583520296E-5</v>
      </c>
      <c r="R18" s="94">
        <f t="shared" si="0"/>
        <v>4.5868365481919027E-2</v>
      </c>
      <c r="S18" s="94">
        <f>P18/'סכום נכסי הקרן'!$C$42</f>
        <v>3.2464665687241691E-4</v>
      </c>
    </row>
    <row r="19" spans="2:19">
      <c r="B19" s="108" t="s">
        <v>1480</v>
      </c>
      <c r="C19" s="83" t="s">
        <v>1481</v>
      </c>
      <c r="D19" s="96" t="s">
        <v>1469</v>
      </c>
      <c r="E19" s="83" t="s">
        <v>1482</v>
      </c>
      <c r="F19" s="96" t="s">
        <v>554</v>
      </c>
      <c r="G19" s="83" t="s">
        <v>374</v>
      </c>
      <c r="H19" s="83" t="s">
        <v>322</v>
      </c>
      <c r="I19" s="105">
        <v>42835</v>
      </c>
      <c r="J19" s="95">
        <v>4.34</v>
      </c>
      <c r="K19" s="96" t="s">
        <v>171</v>
      </c>
      <c r="L19" s="97">
        <v>5.5999999999999994E-2</v>
      </c>
      <c r="M19" s="94">
        <v>4.9000000000000007E-3</v>
      </c>
      <c r="N19" s="93">
        <v>76598.2</v>
      </c>
      <c r="O19" s="95">
        <v>151.61000000000001</v>
      </c>
      <c r="P19" s="93">
        <v>116.13053999999998</v>
      </c>
      <c r="Q19" s="94">
        <v>8.9855521993351443E-5</v>
      </c>
      <c r="R19" s="94">
        <f t="shared" si="0"/>
        <v>2.5863758088533691E-2</v>
      </c>
      <c r="S19" s="94">
        <f>P19/'סכום נכסי הקרן'!$C$42</f>
        <v>1.8305824743001289E-4</v>
      </c>
    </row>
    <row r="20" spans="2:19">
      <c r="B20" s="109"/>
      <c r="C20" s="83"/>
      <c r="D20" s="83"/>
      <c r="E20" s="83"/>
      <c r="F20" s="83"/>
      <c r="G20" s="83"/>
      <c r="H20" s="83"/>
      <c r="I20" s="83"/>
      <c r="J20" s="95"/>
      <c r="K20" s="83"/>
      <c r="L20" s="83"/>
      <c r="M20" s="94"/>
      <c r="N20" s="93"/>
      <c r="O20" s="95"/>
      <c r="P20" s="83"/>
      <c r="Q20" s="83"/>
      <c r="R20" s="94"/>
      <c r="S20" s="83"/>
    </row>
    <row r="21" spans="2:19">
      <c r="B21" s="107" t="s">
        <v>62</v>
      </c>
      <c r="C21" s="81"/>
      <c r="D21" s="81"/>
      <c r="E21" s="81"/>
      <c r="F21" s="81"/>
      <c r="G21" s="81"/>
      <c r="H21" s="81"/>
      <c r="I21" s="81"/>
      <c r="J21" s="92">
        <v>5.450946241933412</v>
      </c>
      <c r="K21" s="81"/>
      <c r="L21" s="81"/>
      <c r="M21" s="91">
        <v>2.6073834528849042E-2</v>
      </c>
      <c r="N21" s="90"/>
      <c r="O21" s="92"/>
      <c r="P21" s="90">
        <v>1572.6058499999997</v>
      </c>
      <c r="Q21" s="81"/>
      <c r="R21" s="91">
        <f t="shared" ref="R21:R25" si="1">P21/$P$11</f>
        <v>0.35023945701977188</v>
      </c>
      <c r="S21" s="91">
        <f>P21/'סכום נכסי הקרן'!$C$42</f>
        <v>2.4789213138868183E-3</v>
      </c>
    </row>
    <row r="22" spans="2:19">
      <c r="B22" s="108" t="s">
        <v>1483</v>
      </c>
      <c r="C22" s="83" t="s">
        <v>1484</v>
      </c>
      <c r="D22" s="96" t="s">
        <v>1469</v>
      </c>
      <c r="E22" s="83" t="s">
        <v>1475</v>
      </c>
      <c r="F22" s="96" t="s">
        <v>554</v>
      </c>
      <c r="G22" s="83" t="s">
        <v>321</v>
      </c>
      <c r="H22" s="83" t="s">
        <v>167</v>
      </c>
      <c r="I22" s="105">
        <v>42796</v>
      </c>
      <c r="J22" s="95">
        <v>7.5699999999999994</v>
      </c>
      <c r="K22" s="96" t="s">
        <v>171</v>
      </c>
      <c r="L22" s="97">
        <v>3.7400000000000003E-2</v>
      </c>
      <c r="M22" s="94">
        <v>3.0800000000000004E-2</v>
      </c>
      <c r="N22" s="93">
        <v>317999.99999999994</v>
      </c>
      <c r="O22" s="95">
        <v>105.32</v>
      </c>
      <c r="P22" s="93">
        <v>334.91760999999991</v>
      </c>
      <c r="Q22" s="94">
        <v>6.1740619503046251E-4</v>
      </c>
      <c r="R22" s="94">
        <f t="shared" si="1"/>
        <v>7.4590439729548069E-2</v>
      </c>
      <c r="S22" s="94">
        <f>P22/'סכום נכסי הקרן'!$C$42</f>
        <v>5.2793546572717698E-4</v>
      </c>
    </row>
    <row r="23" spans="2:19">
      <c r="B23" s="108" t="s">
        <v>1485</v>
      </c>
      <c r="C23" s="83" t="s">
        <v>1486</v>
      </c>
      <c r="D23" s="96" t="s">
        <v>1469</v>
      </c>
      <c r="E23" s="83" t="s">
        <v>1475</v>
      </c>
      <c r="F23" s="96" t="s">
        <v>554</v>
      </c>
      <c r="G23" s="83" t="s">
        <v>321</v>
      </c>
      <c r="H23" s="83" t="s">
        <v>167</v>
      </c>
      <c r="I23" s="105">
        <v>42796</v>
      </c>
      <c r="J23" s="95">
        <v>4.22</v>
      </c>
      <c r="K23" s="96" t="s">
        <v>171</v>
      </c>
      <c r="L23" s="97">
        <v>2.5000000000000001E-2</v>
      </c>
      <c r="M23" s="94">
        <v>1.9200000000000005E-2</v>
      </c>
      <c r="N23" s="93">
        <v>538739.99999999988</v>
      </c>
      <c r="O23" s="95">
        <v>102.58</v>
      </c>
      <c r="P23" s="93">
        <v>552.63949999999988</v>
      </c>
      <c r="Q23" s="94">
        <v>7.4278639341730812E-4</v>
      </c>
      <c r="R23" s="94">
        <f t="shared" si="1"/>
        <v>0.12307989214695993</v>
      </c>
      <c r="S23" s="94">
        <f>P23/'סכום נכסי הקרן'!$C$42</f>
        <v>8.711336254063625E-4</v>
      </c>
    </row>
    <row r="24" spans="2:19">
      <c r="B24" s="108" t="s">
        <v>1487</v>
      </c>
      <c r="C24" s="83" t="s">
        <v>1488</v>
      </c>
      <c r="D24" s="96" t="s">
        <v>1469</v>
      </c>
      <c r="E24" s="83" t="s">
        <v>1489</v>
      </c>
      <c r="F24" s="96" t="s">
        <v>364</v>
      </c>
      <c r="G24" s="83" t="s">
        <v>374</v>
      </c>
      <c r="H24" s="83" t="s">
        <v>167</v>
      </c>
      <c r="I24" s="105">
        <v>42598</v>
      </c>
      <c r="J24" s="95">
        <v>5.6700000000000008</v>
      </c>
      <c r="K24" s="96" t="s">
        <v>171</v>
      </c>
      <c r="L24" s="97">
        <v>3.1E-2</v>
      </c>
      <c r="M24" s="94">
        <v>2.6300000000000004E-2</v>
      </c>
      <c r="N24" s="93">
        <v>343000.41999999993</v>
      </c>
      <c r="O24" s="95">
        <v>102.81</v>
      </c>
      <c r="P24" s="93">
        <v>352.6387299999999</v>
      </c>
      <c r="Q24" s="94">
        <v>9.5277894444444425E-4</v>
      </c>
      <c r="R24" s="94">
        <f t="shared" si="1"/>
        <v>7.85371600387611E-2</v>
      </c>
      <c r="S24" s="94">
        <f>P24/'סכום נכסי הקרן'!$C$42</f>
        <v>5.5586952312238879E-4</v>
      </c>
    </row>
    <row r="25" spans="2:19">
      <c r="B25" s="108" t="s">
        <v>1490</v>
      </c>
      <c r="C25" s="83" t="s">
        <v>1491</v>
      </c>
      <c r="D25" s="96" t="s">
        <v>1469</v>
      </c>
      <c r="E25" s="83" t="s">
        <v>1492</v>
      </c>
      <c r="F25" s="96" t="s">
        <v>364</v>
      </c>
      <c r="G25" s="83" t="s">
        <v>508</v>
      </c>
      <c r="H25" s="83" t="s">
        <v>322</v>
      </c>
      <c r="I25" s="105">
        <v>43312</v>
      </c>
      <c r="J25" s="95">
        <v>5.13</v>
      </c>
      <c r="K25" s="96" t="s">
        <v>171</v>
      </c>
      <c r="L25" s="97">
        <v>3.5499999999999997E-2</v>
      </c>
      <c r="M25" s="94">
        <v>3.2499999999999994E-2</v>
      </c>
      <c r="N25" s="93">
        <v>324999.99999999994</v>
      </c>
      <c r="O25" s="95">
        <v>102.28</v>
      </c>
      <c r="P25" s="93">
        <v>332.41000999999994</v>
      </c>
      <c r="Q25" s="94">
        <v>1.0156249999999998E-3</v>
      </c>
      <c r="R25" s="94">
        <f t="shared" si="1"/>
        <v>7.4031965104502787E-2</v>
      </c>
      <c r="S25" s="94">
        <f>P25/'סכום נכסי הקרן'!$C$42</f>
        <v>5.2398269963088999E-4</v>
      </c>
    </row>
    <row r="26" spans="2:19">
      <c r="B26" s="109"/>
      <c r="C26" s="83"/>
      <c r="D26" s="83"/>
      <c r="E26" s="83"/>
      <c r="F26" s="83"/>
      <c r="G26" s="83"/>
      <c r="H26" s="83"/>
      <c r="I26" s="83"/>
      <c r="J26" s="95"/>
      <c r="K26" s="83"/>
      <c r="L26" s="83"/>
      <c r="M26" s="94"/>
      <c r="N26" s="93"/>
      <c r="O26" s="95"/>
      <c r="P26" s="83"/>
      <c r="Q26" s="83"/>
      <c r="R26" s="94"/>
      <c r="S26" s="83"/>
    </row>
    <row r="27" spans="2:19">
      <c r="B27" s="107" t="s">
        <v>49</v>
      </c>
      <c r="C27" s="81"/>
      <c r="D27" s="81"/>
      <c r="E27" s="81"/>
      <c r="F27" s="81"/>
      <c r="G27" s="81"/>
      <c r="H27" s="81"/>
      <c r="I27" s="81"/>
      <c r="J27" s="92">
        <v>3.3300919912813183</v>
      </c>
      <c r="K27" s="81"/>
      <c r="L27" s="81"/>
      <c r="M27" s="91">
        <v>4.8107330405998246E-2</v>
      </c>
      <c r="N27" s="90"/>
      <c r="O27" s="92"/>
      <c r="P27" s="90">
        <v>344.26305999999994</v>
      </c>
      <c r="Q27" s="81"/>
      <c r="R27" s="91">
        <f t="shared" ref="R27:R29" si="2">P27/$P$11</f>
        <v>7.667179109524816E-2</v>
      </c>
      <c r="S27" s="91">
        <f>P27/'סכום נכסי הקרן'!$C$42</f>
        <v>5.4266683353485976E-4</v>
      </c>
    </row>
    <row r="28" spans="2:19">
      <c r="B28" s="108" t="s">
        <v>1493</v>
      </c>
      <c r="C28" s="83" t="s">
        <v>1494</v>
      </c>
      <c r="D28" s="96" t="s">
        <v>1469</v>
      </c>
      <c r="E28" s="83" t="s">
        <v>699</v>
      </c>
      <c r="F28" s="96" t="s">
        <v>197</v>
      </c>
      <c r="G28" s="83" t="s">
        <v>436</v>
      </c>
      <c r="H28" s="83" t="s">
        <v>322</v>
      </c>
      <c r="I28" s="105">
        <v>42954</v>
      </c>
      <c r="J28" s="95">
        <v>1.9100000000000001</v>
      </c>
      <c r="K28" s="96" t="s">
        <v>170</v>
      </c>
      <c r="L28" s="97">
        <v>3.7000000000000005E-2</v>
      </c>
      <c r="M28" s="94">
        <v>4.0200000000000007E-2</v>
      </c>
      <c r="N28" s="93">
        <v>18402.999999999996</v>
      </c>
      <c r="O28" s="95">
        <v>99.61</v>
      </c>
      <c r="P28" s="93">
        <v>66.487369999999984</v>
      </c>
      <c r="Q28" s="94">
        <v>2.7383786679364318E-4</v>
      </c>
      <c r="R28" s="94">
        <f t="shared" si="2"/>
        <v>1.4807588543227581E-2</v>
      </c>
      <c r="S28" s="94">
        <f>P28/'סכום נכסי הקרן'!$C$42</f>
        <v>1.0480500158210592E-4</v>
      </c>
    </row>
    <row r="29" spans="2:19">
      <c r="B29" s="108" t="s">
        <v>1495</v>
      </c>
      <c r="C29" s="83" t="s">
        <v>1496</v>
      </c>
      <c r="D29" s="96" t="s">
        <v>1469</v>
      </c>
      <c r="E29" s="83" t="s">
        <v>699</v>
      </c>
      <c r="F29" s="96" t="s">
        <v>197</v>
      </c>
      <c r="G29" s="83" t="s">
        <v>436</v>
      </c>
      <c r="H29" s="83" t="s">
        <v>322</v>
      </c>
      <c r="I29" s="105">
        <v>42625</v>
      </c>
      <c r="J29" s="95">
        <v>3.67</v>
      </c>
      <c r="K29" s="96" t="s">
        <v>170</v>
      </c>
      <c r="L29" s="97">
        <v>4.4500000000000005E-2</v>
      </c>
      <c r="M29" s="94">
        <v>0.05</v>
      </c>
      <c r="N29" s="93">
        <v>77814.999999999985</v>
      </c>
      <c r="O29" s="95">
        <v>98.42</v>
      </c>
      <c r="P29" s="93">
        <v>277.77568999999994</v>
      </c>
      <c r="Q29" s="94">
        <v>5.6746172637834908E-4</v>
      </c>
      <c r="R29" s="94">
        <f t="shared" si="2"/>
        <v>6.1864202552020575E-2</v>
      </c>
      <c r="S29" s="94">
        <f>P29/'סכום נכסי הקרן'!$C$42</f>
        <v>4.3786183195275381E-4</v>
      </c>
    </row>
    <row r="30" spans="2:19">
      <c r="B30" s="110"/>
      <c r="C30" s="111"/>
      <c r="D30" s="111"/>
      <c r="E30" s="111"/>
      <c r="F30" s="111"/>
      <c r="G30" s="111"/>
      <c r="H30" s="111"/>
      <c r="I30" s="111"/>
      <c r="J30" s="112"/>
      <c r="K30" s="111"/>
      <c r="L30" s="111"/>
      <c r="M30" s="113"/>
      <c r="N30" s="114"/>
      <c r="O30" s="112"/>
      <c r="P30" s="111"/>
      <c r="Q30" s="111"/>
      <c r="R30" s="113"/>
      <c r="S30" s="111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261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119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244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98" t="s">
        <v>252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32 B37:B129">
    <cfRule type="cellIs" dxfId="5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E12" sqref="E12:E23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186</v>
      </c>
      <c r="C1" s="77" t="s" vm="1">
        <v>262</v>
      </c>
    </row>
    <row r="2" spans="2:98">
      <c r="B2" s="56" t="s">
        <v>185</v>
      </c>
      <c r="C2" s="77" t="s">
        <v>263</v>
      </c>
    </row>
    <row r="3" spans="2:98">
      <c r="B3" s="56" t="s">
        <v>187</v>
      </c>
      <c r="C3" s="77" t="s">
        <v>264</v>
      </c>
    </row>
    <row r="4" spans="2:98">
      <c r="B4" s="56" t="s">
        <v>188</v>
      </c>
      <c r="C4" s="77">
        <v>8803</v>
      </c>
    </row>
    <row r="6" spans="2:98" ht="26.25" customHeight="1">
      <c r="B6" s="214" t="s">
        <v>217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6"/>
    </row>
    <row r="7" spans="2:98" ht="26.25" customHeight="1">
      <c r="B7" s="214" t="s">
        <v>96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6"/>
    </row>
    <row r="8" spans="2:98" s="3" customFormat="1" ht="63">
      <c r="B8" s="22" t="s">
        <v>123</v>
      </c>
      <c r="C8" s="30" t="s">
        <v>47</v>
      </c>
      <c r="D8" s="30" t="s">
        <v>125</v>
      </c>
      <c r="E8" s="30" t="s">
        <v>124</v>
      </c>
      <c r="F8" s="30" t="s">
        <v>66</v>
      </c>
      <c r="G8" s="30" t="s">
        <v>108</v>
      </c>
      <c r="H8" s="30" t="s">
        <v>246</v>
      </c>
      <c r="I8" s="30" t="s">
        <v>245</v>
      </c>
      <c r="J8" s="30" t="s">
        <v>117</v>
      </c>
      <c r="K8" s="30" t="s">
        <v>60</v>
      </c>
      <c r="L8" s="30" t="s">
        <v>189</v>
      </c>
      <c r="M8" s="31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253</v>
      </c>
      <c r="I9" s="32"/>
      <c r="J9" s="32" t="s">
        <v>249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2" t="s">
        <v>30</v>
      </c>
      <c r="C11" s="123"/>
      <c r="D11" s="123"/>
      <c r="E11" s="123"/>
      <c r="F11" s="123"/>
      <c r="G11" s="123"/>
      <c r="H11" s="124"/>
      <c r="I11" s="124"/>
      <c r="J11" s="124">
        <v>3125.8599100000001</v>
      </c>
      <c r="K11" s="123"/>
      <c r="L11" s="125">
        <f>J11/$J$11</f>
        <v>1</v>
      </c>
      <c r="M11" s="125">
        <f>J11/'סכום נכסי הקרן'!$C$42</f>
        <v>4.9273381217062968E-3</v>
      </c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CT11" s="99"/>
    </row>
    <row r="12" spans="2:98" s="99" customFormat="1">
      <c r="B12" s="126" t="s">
        <v>239</v>
      </c>
      <c r="C12" s="123"/>
      <c r="D12" s="123"/>
      <c r="E12" s="123"/>
      <c r="F12" s="123"/>
      <c r="G12" s="123"/>
      <c r="H12" s="124"/>
      <c r="I12" s="124"/>
      <c r="J12" s="124">
        <v>3125.8599100000001</v>
      </c>
      <c r="K12" s="123"/>
      <c r="L12" s="125">
        <f t="shared" ref="L12:L20" si="0">J12/$J$11</f>
        <v>1</v>
      </c>
      <c r="M12" s="125">
        <f>J12/'סכום נכסי הקרן'!$C$42</f>
        <v>4.9273381217062968E-3</v>
      </c>
    </row>
    <row r="13" spans="2:98">
      <c r="B13" s="101" t="s">
        <v>64</v>
      </c>
      <c r="C13" s="81"/>
      <c r="D13" s="81"/>
      <c r="E13" s="81"/>
      <c r="F13" s="81"/>
      <c r="G13" s="81"/>
      <c r="H13" s="90"/>
      <c r="I13" s="90"/>
      <c r="J13" s="90">
        <v>3125.8599100000001</v>
      </c>
      <c r="K13" s="81"/>
      <c r="L13" s="91">
        <f t="shared" si="0"/>
        <v>1</v>
      </c>
      <c r="M13" s="91">
        <f>J13/'סכום נכסי הקרן'!$C$42</f>
        <v>4.9273381217062968E-3</v>
      </c>
    </row>
    <row r="14" spans="2:98">
      <c r="B14" s="86" t="s">
        <v>1497</v>
      </c>
      <c r="C14" s="83" t="s">
        <v>1498</v>
      </c>
      <c r="D14" s="96" t="s">
        <v>28</v>
      </c>
      <c r="E14" s="83"/>
      <c r="F14" s="96" t="s">
        <v>969</v>
      </c>
      <c r="G14" s="96" t="s">
        <v>170</v>
      </c>
      <c r="H14" s="93">
        <v>47629.440000000002</v>
      </c>
      <c r="I14" s="93">
        <v>105.38249999999999</v>
      </c>
      <c r="J14" s="93">
        <v>182.05033999999998</v>
      </c>
      <c r="K14" s="94">
        <v>1.1028223687803451E-3</v>
      </c>
      <c r="L14" s="94">
        <f t="shared" si="0"/>
        <v>5.8240082806526018E-2</v>
      </c>
      <c r="M14" s="94">
        <f>J14/'סכום נכסי הקרן'!$C$42</f>
        <v>2.8696858022392709E-4</v>
      </c>
    </row>
    <row r="15" spans="2:98">
      <c r="B15" s="86" t="s">
        <v>1499</v>
      </c>
      <c r="C15" s="83">
        <v>5771</v>
      </c>
      <c r="D15" s="96" t="s">
        <v>28</v>
      </c>
      <c r="E15" s="83"/>
      <c r="F15" s="96" t="s">
        <v>969</v>
      </c>
      <c r="G15" s="96" t="s">
        <v>172</v>
      </c>
      <c r="H15" s="93">
        <v>125725.01999999997</v>
      </c>
      <c r="I15" s="93">
        <v>104.2064</v>
      </c>
      <c r="J15" s="93">
        <v>552.30058999999994</v>
      </c>
      <c r="K15" s="94">
        <v>1.2097129355538208E-3</v>
      </c>
      <c r="L15" s="94">
        <f t="shared" si="0"/>
        <v>0.17668756946948397</v>
      </c>
      <c r="M15" s="94">
        <f>J15/'סכום נכסי הקרן'!$C$42</f>
        <v>8.7059939667861791E-4</v>
      </c>
    </row>
    <row r="16" spans="2:98">
      <c r="B16" s="86" t="s">
        <v>1500</v>
      </c>
      <c r="C16" s="83" t="s">
        <v>1501</v>
      </c>
      <c r="D16" s="96" t="s">
        <v>28</v>
      </c>
      <c r="E16" s="83"/>
      <c r="F16" s="96" t="s">
        <v>969</v>
      </c>
      <c r="G16" s="96" t="s">
        <v>170</v>
      </c>
      <c r="H16" s="93">
        <v>1434.41</v>
      </c>
      <c r="I16" s="93">
        <v>9497</v>
      </c>
      <c r="J16" s="93">
        <v>494.09096999999991</v>
      </c>
      <c r="K16" s="94">
        <v>1.7219808750050841E-3</v>
      </c>
      <c r="L16" s="94">
        <f t="shared" si="0"/>
        <v>0.15806561529496052</v>
      </c>
      <c r="M16" s="94">
        <f>J16/'סכום נכסי הקרן'!$C$42</f>
        <v>7.7884273197382072E-4</v>
      </c>
    </row>
    <row r="17" spans="2:13">
      <c r="B17" s="86" t="s">
        <v>1502</v>
      </c>
      <c r="C17" s="83" t="s">
        <v>1503</v>
      </c>
      <c r="D17" s="96" t="s">
        <v>28</v>
      </c>
      <c r="E17" s="83"/>
      <c r="F17" s="96" t="s">
        <v>969</v>
      </c>
      <c r="G17" s="96" t="s">
        <v>172</v>
      </c>
      <c r="H17" s="93">
        <v>213837.03999999995</v>
      </c>
      <c r="I17" s="93">
        <v>100</v>
      </c>
      <c r="J17" s="93">
        <v>901.45142999999985</v>
      </c>
      <c r="K17" s="94">
        <v>3.8332518941266119E-3</v>
      </c>
      <c r="L17" s="94">
        <f t="shared" si="0"/>
        <v>0.28838510232533093</v>
      </c>
      <c r="M17" s="94">
        <f>J17/'סכום נכסי הקרן'!$C$42</f>
        <v>1.4209709084197742E-3</v>
      </c>
    </row>
    <row r="18" spans="2:13">
      <c r="B18" s="86" t="s">
        <v>1504</v>
      </c>
      <c r="C18" s="83">
        <v>5691</v>
      </c>
      <c r="D18" s="96" t="s">
        <v>28</v>
      </c>
      <c r="E18" s="83"/>
      <c r="F18" s="96" t="s">
        <v>969</v>
      </c>
      <c r="G18" s="96" t="s">
        <v>170</v>
      </c>
      <c r="H18" s="93">
        <v>91207.21</v>
      </c>
      <c r="I18" s="93">
        <v>106.5224</v>
      </c>
      <c r="J18" s="93">
        <v>352.38521000000003</v>
      </c>
      <c r="K18" s="94">
        <v>1.0382638145908383E-3</v>
      </c>
      <c r="L18" s="94">
        <f t="shared" si="0"/>
        <v>0.11273224653244297</v>
      </c>
      <c r="M18" s="94">
        <f>J18/'סכום נכסי הקרן'!$C$42</f>
        <v>5.5546989588489877E-4</v>
      </c>
    </row>
    <row r="19" spans="2:13">
      <c r="B19" s="86" t="s">
        <v>1505</v>
      </c>
      <c r="C19" s="83">
        <v>5356</v>
      </c>
      <c r="D19" s="96" t="s">
        <v>28</v>
      </c>
      <c r="E19" s="83"/>
      <c r="F19" s="96" t="s">
        <v>969</v>
      </c>
      <c r="G19" s="96" t="s">
        <v>170</v>
      </c>
      <c r="H19" s="93">
        <v>26120.999999999996</v>
      </c>
      <c r="I19" s="93">
        <v>277.02269999999999</v>
      </c>
      <c r="J19" s="93">
        <v>262.45371</v>
      </c>
      <c r="K19" s="94">
        <v>1.1022470984673306E-3</v>
      </c>
      <c r="L19" s="94">
        <f t="shared" si="0"/>
        <v>8.3962083252796818E-2</v>
      </c>
      <c r="M19" s="94">
        <f>J19/'סכום נכסי הקרן'!$C$42</f>
        <v>4.1370957358938357E-4</v>
      </c>
    </row>
    <row r="20" spans="2:13">
      <c r="B20" s="86" t="s">
        <v>1506</v>
      </c>
      <c r="C20" s="83" t="s">
        <v>1507</v>
      </c>
      <c r="D20" s="96" t="s">
        <v>28</v>
      </c>
      <c r="E20" s="83"/>
      <c r="F20" s="96" t="s">
        <v>969</v>
      </c>
      <c r="G20" s="96" t="s">
        <v>170</v>
      </c>
      <c r="H20" s="93">
        <v>115657.57999999999</v>
      </c>
      <c r="I20" s="93">
        <v>90.855000000000004</v>
      </c>
      <c r="J20" s="93">
        <v>381.12765999999993</v>
      </c>
      <c r="K20" s="94">
        <v>3.1254543806121565E-3</v>
      </c>
      <c r="L20" s="94">
        <f t="shared" si="0"/>
        <v>0.12192730031845858</v>
      </c>
      <c r="M20" s="94">
        <f>J20/'סכום נכסי הקרן'!$C$42</f>
        <v>6.0077703493587324E-4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98" t="s">
        <v>261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119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244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252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3"/>
      <c r="C400" s="1"/>
      <c r="D400" s="1"/>
      <c r="E400" s="1"/>
    </row>
    <row r="401" spans="2:5">
      <c r="B401" s="43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D22:XFD1048576 D18:AF21 AH18:XFD21 C5:C1048576 A1:B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H637"/>
  <sheetViews>
    <sheetView rightToLeft="1" topLeftCell="A28" workbookViewId="0">
      <selection activeCell="L1" sqref="L1:AF1048576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21" width="5.7109375" style="1" customWidth="1"/>
    <col min="22" max="16384" width="9.140625" style="1"/>
  </cols>
  <sheetData>
    <row r="1" spans="2:34">
      <c r="B1" s="56" t="s">
        <v>186</v>
      </c>
      <c r="C1" s="77" t="s" vm="1">
        <v>262</v>
      </c>
    </row>
    <row r="2" spans="2:34">
      <c r="B2" s="56" t="s">
        <v>185</v>
      </c>
      <c r="C2" s="77" t="s">
        <v>263</v>
      </c>
    </row>
    <row r="3" spans="2:34">
      <c r="B3" s="56" t="s">
        <v>187</v>
      </c>
      <c r="C3" s="77" t="s">
        <v>264</v>
      </c>
    </row>
    <row r="4" spans="2:34">
      <c r="B4" s="56" t="s">
        <v>188</v>
      </c>
      <c r="C4" s="77">
        <v>8803</v>
      </c>
    </row>
    <row r="6" spans="2:34" ht="26.25" customHeight="1">
      <c r="B6" s="214" t="s">
        <v>217</v>
      </c>
      <c r="C6" s="215"/>
      <c r="D6" s="215"/>
      <c r="E6" s="215"/>
      <c r="F6" s="215"/>
      <c r="G6" s="215"/>
      <c r="H6" s="215"/>
      <c r="I6" s="215"/>
      <c r="J6" s="215"/>
      <c r="K6" s="216"/>
    </row>
    <row r="7" spans="2:34" ht="26.25" customHeight="1">
      <c r="B7" s="214" t="s">
        <v>103</v>
      </c>
      <c r="C7" s="215"/>
      <c r="D7" s="215"/>
      <c r="E7" s="215"/>
      <c r="F7" s="215"/>
      <c r="G7" s="215"/>
      <c r="H7" s="215"/>
      <c r="I7" s="215"/>
      <c r="J7" s="215"/>
      <c r="K7" s="216"/>
    </row>
    <row r="8" spans="2:34" s="3" customFormat="1" ht="78.75">
      <c r="B8" s="22" t="s">
        <v>123</v>
      </c>
      <c r="C8" s="30" t="s">
        <v>47</v>
      </c>
      <c r="D8" s="30" t="s">
        <v>108</v>
      </c>
      <c r="E8" s="30" t="s">
        <v>109</v>
      </c>
      <c r="F8" s="30" t="s">
        <v>246</v>
      </c>
      <c r="G8" s="30" t="s">
        <v>245</v>
      </c>
      <c r="H8" s="30" t="s">
        <v>117</v>
      </c>
      <c r="I8" s="30" t="s">
        <v>60</v>
      </c>
      <c r="J8" s="30" t="s">
        <v>189</v>
      </c>
      <c r="K8" s="31" t="s">
        <v>191</v>
      </c>
      <c r="AH8" s="1"/>
    </row>
    <row r="9" spans="2:34" s="3" customFormat="1" ht="21" customHeight="1">
      <c r="B9" s="15"/>
      <c r="C9" s="16"/>
      <c r="D9" s="16"/>
      <c r="E9" s="32" t="s">
        <v>22</v>
      </c>
      <c r="F9" s="32" t="s">
        <v>253</v>
      </c>
      <c r="G9" s="32"/>
      <c r="H9" s="32" t="s">
        <v>249</v>
      </c>
      <c r="I9" s="32" t="s">
        <v>20</v>
      </c>
      <c r="J9" s="32" t="s">
        <v>20</v>
      </c>
      <c r="K9" s="33" t="s">
        <v>20</v>
      </c>
      <c r="AH9" s="1"/>
    </row>
    <row r="10" spans="2:34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H10" s="1"/>
    </row>
    <row r="11" spans="2:34" s="4" customFormat="1" ht="18" customHeight="1">
      <c r="B11" s="78" t="s">
        <v>1508</v>
      </c>
      <c r="C11" s="79"/>
      <c r="D11" s="79"/>
      <c r="E11" s="79"/>
      <c r="F11" s="87"/>
      <c r="G11" s="89"/>
      <c r="H11" s="87">
        <v>7111.9442999999983</v>
      </c>
      <c r="I11" s="79"/>
      <c r="J11" s="88">
        <f>H11/$H$11</f>
        <v>1</v>
      </c>
      <c r="K11" s="88">
        <f>H11/'סכום נכסי הקרן'!$C$42</f>
        <v>1.1210660515122635E-2</v>
      </c>
      <c r="AH11" s="1"/>
    </row>
    <row r="12" spans="2:34" ht="21" customHeight="1">
      <c r="B12" s="80" t="s">
        <v>1509</v>
      </c>
      <c r="C12" s="81"/>
      <c r="D12" s="81"/>
      <c r="E12" s="81"/>
      <c r="F12" s="90"/>
      <c r="G12" s="92"/>
      <c r="H12" s="90">
        <v>58.255669999999988</v>
      </c>
      <c r="I12" s="81"/>
      <c r="J12" s="91">
        <f t="shared" ref="J12:J14" si="0">H12/$H$11</f>
        <v>8.1912438487461159E-3</v>
      </c>
      <c r="K12" s="91">
        <f>H12/'סכום נכסי הקרן'!$C$42</f>
        <v>9.1829253984879235E-5</v>
      </c>
    </row>
    <row r="13" spans="2:34">
      <c r="B13" s="101" t="s">
        <v>238</v>
      </c>
      <c r="C13" s="81"/>
      <c r="D13" s="81"/>
      <c r="E13" s="81"/>
      <c r="F13" s="90"/>
      <c r="G13" s="92"/>
      <c r="H13" s="90">
        <v>58.255669999999988</v>
      </c>
      <c r="I13" s="81"/>
      <c r="J13" s="91">
        <f t="shared" si="0"/>
        <v>8.1912438487461159E-3</v>
      </c>
      <c r="K13" s="91">
        <f>H13/'סכום נכסי הקרן'!$C$42</f>
        <v>9.1829253984879235E-5</v>
      </c>
    </row>
    <row r="14" spans="2:34">
      <c r="B14" s="86" t="s">
        <v>1510</v>
      </c>
      <c r="C14" s="83">
        <v>5310</v>
      </c>
      <c r="D14" s="96" t="s">
        <v>170</v>
      </c>
      <c r="E14" s="105">
        <v>43116</v>
      </c>
      <c r="F14" s="93">
        <v>16238.669999999998</v>
      </c>
      <c r="G14" s="95">
        <v>98.91</v>
      </c>
      <c r="H14" s="93">
        <v>58.255669999999988</v>
      </c>
      <c r="I14" s="94">
        <v>2.4243852141679455E-4</v>
      </c>
      <c r="J14" s="94">
        <f t="shared" si="0"/>
        <v>8.1912438487461159E-3</v>
      </c>
      <c r="K14" s="94">
        <f>H14/'סכום נכסי הקרן'!$C$42</f>
        <v>9.1829253984879235E-5</v>
      </c>
    </row>
    <row r="15" spans="2:34">
      <c r="B15" s="82"/>
      <c r="C15" s="83"/>
      <c r="D15" s="83"/>
      <c r="E15" s="83"/>
      <c r="F15" s="93"/>
      <c r="G15" s="95"/>
      <c r="H15" s="83"/>
      <c r="I15" s="83"/>
      <c r="J15" s="94"/>
      <c r="K15" s="83"/>
    </row>
    <row r="16" spans="2:34">
      <c r="B16" s="80" t="s">
        <v>1511</v>
      </c>
      <c r="C16" s="81"/>
      <c r="D16" s="81"/>
      <c r="E16" s="81"/>
      <c r="F16" s="90"/>
      <c r="G16" s="92"/>
      <c r="H16" s="90">
        <v>7053.6886299999987</v>
      </c>
      <c r="I16" s="81"/>
      <c r="J16" s="91">
        <f t="shared" ref="J16:J21" si="1">H16/$H$11</f>
        <v>0.99180875615125397</v>
      </c>
      <c r="K16" s="91">
        <f>H16/'סכום נכסי הקרן'!$C$42</f>
        <v>1.1118831261137756E-2</v>
      </c>
    </row>
    <row r="17" spans="2:11">
      <c r="B17" s="101" t="s">
        <v>235</v>
      </c>
      <c r="C17" s="81"/>
      <c r="D17" s="81"/>
      <c r="E17" s="81"/>
      <c r="F17" s="90"/>
      <c r="G17" s="92"/>
      <c r="H17" s="90">
        <v>124.46615999999997</v>
      </c>
      <c r="I17" s="81"/>
      <c r="J17" s="91">
        <f t="shared" si="1"/>
        <v>1.7501003206675844E-2</v>
      </c>
      <c r="K17" s="91">
        <f>H17/'סכום נכסי הקרן'!$C$42</f>
        <v>1.9619780562411552E-4</v>
      </c>
    </row>
    <row r="18" spans="2:11">
      <c r="B18" s="86" t="s">
        <v>1512</v>
      </c>
      <c r="C18" s="83">
        <v>5295</v>
      </c>
      <c r="D18" s="96" t="s">
        <v>170</v>
      </c>
      <c r="E18" s="105">
        <v>43003</v>
      </c>
      <c r="F18" s="93">
        <v>13454.439999999997</v>
      </c>
      <c r="G18" s="95">
        <v>95.385800000000003</v>
      </c>
      <c r="H18" s="93">
        <v>46.547579999999989</v>
      </c>
      <c r="I18" s="94">
        <v>7.1637827287120907E-5</v>
      </c>
      <c r="J18" s="94">
        <f t="shared" si="1"/>
        <v>6.544986579830216E-3</v>
      </c>
      <c r="K18" s="94">
        <f>H18/'סכום נכסי הקרן'!$C$42</f>
        <v>7.3373622622510139E-5</v>
      </c>
    </row>
    <row r="19" spans="2:11">
      <c r="B19" s="86" t="s">
        <v>1513</v>
      </c>
      <c r="C19" s="83">
        <v>5327</v>
      </c>
      <c r="D19" s="96" t="s">
        <v>170</v>
      </c>
      <c r="E19" s="105">
        <v>43348</v>
      </c>
      <c r="F19" s="93">
        <v>5702.079999999999</v>
      </c>
      <c r="G19" s="95">
        <v>100</v>
      </c>
      <c r="H19" s="93">
        <v>20.681439999999995</v>
      </c>
      <c r="I19" s="94">
        <v>2.6707649983871316E-4</v>
      </c>
      <c r="J19" s="94">
        <f t="shared" si="1"/>
        <v>2.9079867793677743E-3</v>
      </c>
      <c r="K19" s="94">
        <f>H19/'סכום נכסי הקרן'!$C$42</f>
        <v>3.2600452565956945E-5</v>
      </c>
    </row>
    <row r="20" spans="2:11">
      <c r="B20" s="86" t="s">
        <v>1514</v>
      </c>
      <c r="C20" s="83">
        <v>5288</v>
      </c>
      <c r="D20" s="96" t="s">
        <v>170</v>
      </c>
      <c r="E20" s="105">
        <v>42768</v>
      </c>
      <c r="F20" s="93">
        <v>5892.06</v>
      </c>
      <c r="G20" s="95">
        <v>101.17010000000001</v>
      </c>
      <c r="H20" s="93">
        <v>21.620540000000002</v>
      </c>
      <c r="I20" s="94">
        <v>3.4343479914655243E-5</v>
      </c>
      <c r="J20" s="94">
        <f t="shared" si="1"/>
        <v>3.0400322454718896E-3</v>
      </c>
      <c r="K20" s="94">
        <f>H20/'סכום נכסי הקרן'!$C$42</f>
        <v>3.4080769459011311E-5</v>
      </c>
    </row>
    <row r="21" spans="2:11">
      <c r="B21" s="86" t="s">
        <v>1515</v>
      </c>
      <c r="C21" s="83">
        <v>5333</v>
      </c>
      <c r="D21" s="96" t="s">
        <v>170</v>
      </c>
      <c r="E21" s="105">
        <v>43340</v>
      </c>
      <c r="F21" s="93">
        <v>9819.8499999999985</v>
      </c>
      <c r="G21" s="95">
        <v>100</v>
      </c>
      <c r="H21" s="93">
        <v>35.616599999999998</v>
      </c>
      <c r="I21" s="94">
        <v>1.2920866037817421E-3</v>
      </c>
      <c r="J21" s="94">
        <f t="shared" si="1"/>
        <v>5.0079976020059669E-3</v>
      </c>
      <c r="K21" s="94">
        <f>H21/'סכום נכסי הקרן'!$C$42</f>
        <v>5.6142960976637131E-5</v>
      </c>
    </row>
    <row r="22" spans="2:11" ht="16.5" customHeight="1">
      <c r="B22" s="82"/>
      <c r="C22" s="83"/>
      <c r="D22" s="83"/>
      <c r="E22" s="83"/>
      <c r="F22" s="93"/>
      <c r="G22" s="95"/>
      <c r="H22" s="83"/>
      <c r="I22" s="83"/>
      <c r="J22" s="94"/>
      <c r="K22" s="83"/>
    </row>
    <row r="23" spans="2:11" s="99" customFormat="1" ht="16.5" customHeight="1">
      <c r="B23" s="127" t="s">
        <v>1516</v>
      </c>
      <c r="C23" s="123"/>
      <c r="D23" s="123"/>
      <c r="E23" s="123"/>
      <c r="F23" s="124"/>
      <c r="G23" s="128"/>
      <c r="H23" s="124">
        <v>2880.5196599999999</v>
      </c>
      <c r="I23" s="123"/>
      <c r="J23" s="125">
        <f t="shared" ref="J23:J24" si="2">H23/$H$11</f>
        <v>0.4050256214745665</v>
      </c>
      <c r="K23" s="125">
        <f>H23/'סכום נכסי הקרן'!$C$42</f>
        <v>4.5406047422779285E-3</v>
      </c>
    </row>
    <row r="24" spans="2:11" ht="16.5" customHeight="1">
      <c r="B24" s="86" t="s">
        <v>1517</v>
      </c>
      <c r="C24" s="83">
        <v>6213</v>
      </c>
      <c r="D24" s="96" t="s">
        <v>170</v>
      </c>
      <c r="E24" s="105">
        <v>43272</v>
      </c>
      <c r="F24" s="93">
        <v>780444.32</v>
      </c>
      <c r="G24" s="95">
        <v>101.761</v>
      </c>
      <c r="H24" s="93">
        <v>2880.5196599999999</v>
      </c>
      <c r="I24" s="94">
        <v>8.8243104494072238E-5</v>
      </c>
      <c r="J24" s="94">
        <f t="shared" si="2"/>
        <v>0.4050256214745665</v>
      </c>
      <c r="K24" s="94">
        <f>H24/'סכום נכסי הקרן'!$C$42</f>
        <v>4.5406047422779285E-3</v>
      </c>
    </row>
    <row r="25" spans="2:11">
      <c r="B25" s="82"/>
      <c r="C25" s="83"/>
      <c r="D25" s="83"/>
      <c r="E25" s="83"/>
      <c r="F25" s="93"/>
      <c r="G25" s="95"/>
      <c r="H25" s="83"/>
      <c r="I25" s="83"/>
      <c r="J25" s="94"/>
      <c r="K25" s="83"/>
    </row>
    <row r="26" spans="2:11">
      <c r="B26" s="101" t="s">
        <v>237</v>
      </c>
      <c r="C26" s="81"/>
      <c r="D26" s="81"/>
      <c r="E26" s="81"/>
      <c r="F26" s="90"/>
      <c r="G26" s="92"/>
      <c r="H26" s="90">
        <v>46.494690000000006</v>
      </c>
      <c r="I26" s="81"/>
      <c r="J26" s="91">
        <f t="shared" ref="J26:J27" si="3">H26/$H$11</f>
        <v>6.5375497949273897E-3</v>
      </c>
      <c r="K26" s="91">
        <f>H26/'סכום נכסי הקרן'!$C$42</f>
        <v>7.3290251351640562E-5</v>
      </c>
    </row>
    <row r="27" spans="2:11">
      <c r="B27" s="86" t="s">
        <v>1518</v>
      </c>
      <c r="C27" s="83">
        <v>5299</v>
      </c>
      <c r="D27" s="96" t="s">
        <v>170</v>
      </c>
      <c r="E27" s="105">
        <v>43002</v>
      </c>
      <c r="F27" s="93">
        <v>13826.059999999998</v>
      </c>
      <c r="G27" s="95">
        <v>92.7166</v>
      </c>
      <c r="H27" s="93">
        <v>46.494690000000006</v>
      </c>
      <c r="I27" s="94">
        <v>2.1603218749999996E-4</v>
      </c>
      <c r="J27" s="94">
        <f t="shared" si="3"/>
        <v>6.5375497949273897E-3</v>
      </c>
      <c r="K27" s="94">
        <f>H27/'סכום נכסי הקרן'!$C$42</f>
        <v>7.3290251351640562E-5</v>
      </c>
    </row>
    <row r="28" spans="2:11">
      <c r="B28" s="82"/>
      <c r="C28" s="83"/>
      <c r="D28" s="83"/>
      <c r="E28" s="83"/>
      <c r="F28" s="93"/>
      <c r="G28" s="95"/>
      <c r="H28" s="83"/>
      <c r="I28" s="83"/>
      <c r="J28" s="94"/>
      <c r="K28" s="83"/>
    </row>
    <row r="29" spans="2:11">
      <c r="B29" s="101" t="s">
        <v>238</v>
      </c>
      <c r="C29" s="81"/>
      <c r="D29" s="81"/>
      <c r="E29" s="81"/>
      <c r="F29" s="90"/>
      <c r="G29" s="92"/>
      <c r="H29" s="90">
        <v>4002.2081199999993</v>
      </c>
      <c r="I29" s="81"/>
      <c r="J29" s="91">
        <f t="shared" ref="J29:J49" si="4">H29/$H$11</f>
        <v>0.56274458167508434</v>
      </c>
      <c r="K29" s="91">
        <f>H29/'סכום נכסי הקרן'!$C$42</f>
        <v>6.3087384618840722E-3</v>
      </c>
    </row>
    <row r="30" spans="2:11">
      <c r="B30" s="86" t="s">
        <v>1519</v>
      </c>
      <c r="C30" s="83">
        <v>5335</v>
      </c>
      <c r="D30" s="96" t="s">
        <v>170</v>
      </c>
      <c r="E30" s="105">
        <v>43355</v>
      </c>
      <c r="F30" s="93">
        <v>39850.359999999993</v>
      </c>
      <c r="G30" s="95">
        <v>100</v>
      </c>
      <c r="H30" s="93">
        <v>144.53725999999997</v>
      </c>
      <c r="I30" s="94">
        <v>1.3499444689159167E-4</v>
      </c>
      <c r="J30" s="94">
        <f t="shared" si="4"/>
        <v>2.0323170978715343E-2</v>
      </c>
      <c r="K30" s="94">
        <f>H30/'סכום נכסי הקרן'!$C$42</f>
        <v>2.2783617043317032E-4</v>
      </c>
    </row>
    <row r="31" spans="2:11">
      <c r="B31" s="86" t="s">
        <v>1520</v>
      </c>
      <c r="C31" s="83">
        <v>5304</v>
      </c>
      <c r="D31" s="96" t="s">
        <v>172</v>
      </c>
      <c r="E31" s="105">
        <v>43080</v>
      </c>
      <c r="F31" s="93">
        <v>43651.709999999992</v>
      </c>
      <c r="G31" s="95">
        <v>101.3357</v>
      </c>
      <c r="H31" s="93">
        <v>186.47609999999997</v>
      </c>
      <c r="I31" s="94">
        <v>5.8202200000000003E-5</v>
      </c>
      <c r="J31" s="94">
        <f t="shared" si="4"/>
        <v>2.6220129423679545E-2</v>
      </c>
      <c r="K31" s="94">
        <f>H31/'סכום נכסי הקרן'!$C$42</f>
        <v>2.9394496963144944E-4</v>
      </c>
    </row>
    <row r="32" spans="2:11">
      <c r="B32" s="86" t="s">
        <v>1521</v>
      </c>
      <c r="C32" s="83">
        <v>5238</v>
      </c>
      <c r="D32" s="96" t="s">
        <v>172</v>
      </c>
      <c r="E32" s="105">
        <v>43325</v>
      </c>
      <c r="F32" s="93">
        <v>29371.329999999994</v>
      </c>
      <c r="G32" s="95">
        <v>100</v>
      </c>
      <c r="H32" s="93">
        <v>123.81777999999998</v>
      </c>
      <c r="I32" s="94">
        <v>6.8266095838730601E-5</v>
      </c>
      <c r="J32" s="94">
        <f t="shared" si="4"/>
        <v>1.7409835451045366E-2</v>
      </c>
      <c r="K32" s="94">
        <f>H32/'סכום נכסי הקרן'!$C$42</f>
        <v>1.9517575486581654E-4</v>
      </c>
    </row>
    <row r="33" spans="2:11">
      <c r="B33" s="86" t="s">
        <v>1522</v>
      </c>
      <c r="C33" s="83">
        <v>5291</v>
      </c>
      <c r="D33" s="96" t="s">
        <v>170</v>
      </c>
      <c r="E33" s="105">
        <v>42908</v>
      </c>
      <c r="F33" s="93">
        <v>48018.19999999999</v>
      </c>
      <c r="G33" s="95">
        <v>103.0008</v>
      </c>
      <c r="H33" s="93">
        <v>179.38826999999995</v>
      </c>
      <c r="I33" s="94">
        <v>8.4516909605755519E-5</v>
      </c>
      <c r="J33" s="94">
        <f t="shared" si="4"/>
        <v>2.5223520099841051E-2</v>
      </c>
      <c r="K33" s="94">
        <f>H33/'סכום נכסי הקרן'!$C$42</f>
        <v>2.8277232083569019E-4</v>
      </c>
    </row>
    <row r="34" spans="2:11">
      <c r="B34" s="86" t="s">
        <v>1523</v>
      </c>
      <c r="C34" s="83">
        <v>5237</v>
      </c>
      <c r="D34" s="96" t="s">
        <v>170</v>
      </c>
      <c r="E34" s="105">
        <v>43273</v>
      </c>
      <c r="F34" s="93">
        <v>92908.749999999985</v>
      </c>
      <c r="G34" s="95">
        <v>99.680700000000002</v>
      </c>
      <c r="H34" s="93">
        <v>335.90409000000005</v>
      </c>
      <c r="I34" s="94">
        <v>3.3017562499999999E-4</v>
      </c>
      <c r="J34" s="94">
        <f t="shared" si="4"/>
        <v>4.723097873530873E-2</v>
      </c>
      <c r="K34" s="94">
        <f>H34/'סכום נכסי הקרן'!$C$42</f>
        <v>5.2949046839852231E-4</v>
      </c>
    </row>
    <row r="35" spans="2:11">
      <c r="B35" s="86" t="s">
        <v>1524</v>
      </c>
      <c r="C35" s="83">
        <v>5315</v>
      </c>
      <c r="D35" s="96" t="s">
        <v>178</v>
      </c>
      <c r="E35" s="105">
        <v>43129</v>
      </c>
      <c r="F35" s="93">
        <v>241420.61999999997</v>
      </c>
      <c r="G35" s="95">
        <v>100</v>
      </c>
      <c r="H35" s="93">
        <v>136.47507999999996</v>
      </c>
      <c r="I35" s="94">
        <v>1.9878774254620347E-4</v>
      </c>
      <c r="J35" s="94">
        <f t="shared" si="4"/>
        <v>1.9189559738256104E-2</v>
      </c>
      <c r="K35" s="94">
        <f>H35/'סכום נכסי הקרן'!$C$42</f>
        <v>2.1512763966025474E-4</v>
      </c>
    </row>
    <row r="36" spans="2:11">
      <c r="B36" s="86" t="s">
        <v>1525</v>
      </c>
      <c r="C36" s="83">
        <v>5294</v>
      </c>
      <c r="D36" s="96" t="s">
        <v>173</v>
      </c>
      <c r="E36" s="105">
        <v>43002</v>
      </c>
      <c r="F36" s="93">
        <v>143554.60999999996</v>
      </c>
      <c r="G36" s="95">
        <v>101.9879</v>
      </c>
      <c r="H36" s="93">
        <v>693.75586999999985</v>
      </c>
      <c r="I36" s="94">
        <v>4.4170650346420353E-4</v>
      </c>
      <c r="J36" s="94">
        <f t="shared" si="4"/>
        <v>9.7547989795139428E-2</v>
      </c>
      <c r="K36" s="94">
        <f>H36/'סכום נכסי הקרן'!$C$42</f>
        <v>1.0935773975259552E-3</v>
      </c>
    </row>
    <row r="37" spans="2:11">
      <c r="B37" s="86" t="s">
        <v>1526</v>
      </c>
      <c r="C37" s="83">
        <v>5290</v>
      </c>
      <c r="D37" s="96" t="s">
        <v>170</v>
      </c>
      <c r="E37" s="105">
        <v>42779</v>
      </c>
      <c r="F37" s="93">
        <v>46999.30999999999</v>
      </c>
      <c r="G37" s="95">
        <v>86.234300000000005</v>
      </c>
      <c r="H37" s="93">
        <v>147.00059999999996</v>
      </c>
      <c r="I37" s="94">
        <v>3.4064060363142928E-5</v>
      </c>
      <c r="J37" s="94">
        <f t="shared" si="4"/>
        <v>2.0669537583414426E-2</v>
      </c>
      <c r="K37" s="94">
        <f>H37/'סכום נכסי הקרן'!$C$42</f>
        <v>2.3171916885222742E-4</v>
      </c>
    </row>
    <row r="38" spans="2:11">
      <c r="B38" s="86" t="s">
        <v>1527</v>
      </c>
      <c r="C38" s="83">
        <v>5239</v>
      </c>
      <c r="D38" s="96" t="s">
        <v>170</v>
      </c>
      <c r="E38" s="105">
        <v>43223</v>
      </c>
      <c r="F38" s="93">
        <v>561.32000000000005</v>
      </c>
      <c r="G38" s="95">
        <v>61.851900000000001</v>
      </c>
      <c r="H38" s="93">
        <v>1.2592199999999998</v>
      </c>
      <c r="I38" s="94">
        <v>2.0144814814814819E-6</v>
      </c>
      <c r="J38" s="94">
        <f t="shared" si="4"/>
        <v>1.7705706722140669E-4</v>
      </c>
      <c r="K38" s="94">
        <f>H38/'סכום נכסי הקרן'!$C$42</f>
        <v>1.9849266724224378E-6</v>
      </c>
    </row>
    <row r="39" spans="2:11">
      <c r="B39" s="86" t="s">
        <v>1528</v>
      </c>
      <c r="C39" s="83">
        <v>5297</v>
      </c>
      <c r="D39" s="96" t="s">
        <v>170</v>
      </c>
      <c r="E39" s="105">
        <v>42916</v>
      </c>
      <c r="F39" s="93">
        <v>69306.89999999998</v>
      </c>
      <c r="G39" s="95">
        <v>107.24979999999999</v>
      </c>
      <c r="H39" s="93">
        <v>269.60038999999995</v>
      </c>
      <c r="I39" s="94">
        <v>5.5945014933804051E-5</v>
      </c>
      <c r="J39" s="94">
        <f t="shared" si="4"/>
        <v>3.7908113256736278E-2</v>
      </c>
      <c r="K39" s="94">
        <f>H39/'סכום נכסי הקרן'!$C$42</f>
        <v>4.2497498849009029E-4</v>
      </c>
    </row>
    <row r="40" spans="2:11">
      <c r="B40" s="86" t="s">
        <v>1529</v>
      </c>
      <c r="C40" s="83">
        <v>5313</v>
      </c>
      <c r="D40" s="96" t="s">
        <v>170</v>
      </c>
      <c r="E40" s="105">
        <v>43098</v>
      </c>
      <c r="F40" s="93">
        <v>2912.1199999999994</v>
      </c>
      <c r="G40" s="95">
        <v>87.629499999999993</v>
      </c>
      <c r="H40" s="93">
        <v>9.2556699999999985</v>
      </c>
      <c r="I40" s="94">
        <v>1.4504263130986239E-5</v>
      </c>
      <c r="J40" s="94">
        <f t="shared" si="4"/>
        <v>1.3014261093130329E-3</v>
      </c>
      <c r="K40" s="94">
        <f>H40/'סכום נכסי הקרן'!$C$42</f>
        <v>1.4589846297025291E-5</v>
      </c>
    </row>
    <row r="41" spans="2:11">
      <c r="B41" s="86" t="s">
        <v>1530</v>
      </c>
      <c r="C41" s="83">
        <v>5326</v>
      </c>
      <c r="D41" s="96" t="s">
        <v>173</v>
      </c>
      <c r="E41" s="105">
        <v>43234</v>
      </c>
      <c r="F41" s="93">
        <v>57524.169999999991</v>
      </c>
      <c r="G41" s="95">
        <v>99.184100000000001</v>
      </c>
      <c r="H41" s="93">
        <v>270.35430999999994</v>
      </c>
      <c r="I41" s="94">
        <v>2.9499573946682321E-4</v>
      </c>
      <c r="J41" s="94">
        <f t="shared" si="4"/>
        <v>3.8014120836126347E-2</v>
      </c>
      <c r="K41" s="94">
        <f>H41/'סכום נכסי הקרן'!$C$42</f>
        <v>4.2616340347466223E-4</v>
      </c>
    </row>
    <row r="42" spans="2:11">
      <c r="B42" s="86" t="s">
        <v>1531</v>
      </c>
      <c r="C42" s="83">
        <v>5336</v>
      </c>
      <c r="D42" s="96" t="s">
        <v>172</v>
      </c>
      <c r="E42" s="105">
        <v>43363</v>
      </c>
      <c r="F42" s="93">
        <v>232.50999999999996</v>
      </c>
      <c r="G42" s="95">
        <v>100</v>
      </c>
      <c r="H42" s="93">
        <v>0.98016999999999987</v>
      </c>
      <c r="I42" s="94">
        <v>3.362351849092361E-5</v>
      </c>
      <c r="J42" s="94">
        <f t="shared" si="4"/>
        <v>1.3782025823796175E-4</v>
      </c>
      <c r="K42" s="94">
        <f>H42/'סכום נכסי הקרן'!$C$42</f>
        <v>1.5450561272123228E-6</v>
      </c>
    </row>
    <row r="43" spans="2:11">
      <c r="B43" s="86" t="s">
        <v>1532</v>
      </c>
      <c r="C43" s="83">
        <v>5309</v>
      </c>
      <c r="D43" s="96" t="s">
        <v>170</v>
      </c>
      <c r="E43" s="105">
        <v>43125</v>
      </c>
      <c r="F43" s="93">
        <v>56186.929999999993</v>
      </c>
      <c r="G43" s="95">
        <v>96.777799999999999</v>
      </c>
      <c r="H43" s="93">
        <v>197.22349999999997</v>
      </c>
      <c r="I43" s="94">
        <v>3.4646904165643554E-4</v>
      </c>
      <c r="J43" s="94">
        <f t="shared" si="4"/>
        <v>2.7731305488430221E-2</v>
      </c>
      <c r="K43" s="94">
        <f>H43/'סכום נכסי הקרן'!$C$42</f>
        <v>3.1088625147194826E-4</v>
      </c>
    </row>
    <row r="44" spans="2:11">
      <c r="B44" s="86" t="s">
        <v>1533</v>
      </c>
      <c r="C44" s="83">
        <v>5321</v>
      </c>
      <c r="D44" s="96" t="s">
        <v>170</v>
      </c>
      <c r="E44" s="105">
        <v>43201</v>
      </c>
      <c r="F44" s="93">
        <v>6853.27</v>
      </c>
      <c r="G44" s="95">
        <v>95.793400000000005</v>
      </c>
      <c r="H44" s="93">
        <v>23.811179999999997</v>
      </c>
      <c r="I44" s="94">
        <v>6.2758846153846149E-6</v>
      </c>
      <c r="J44" s="94">
        <f t="shared" si="4"/>
        <v>3.3480549053231481E-3</v>
      </c>
      <c r="K44" s="94">
        <f>H44/'סכום נכסי הקרן'!$C$42</f>
        <v>3.7533906929568867E-5</v>
      </c>
    </row>
    <row r="45" spans="2:11">
      <c r="B45" s="86" t="s">
        <v>1534</v>
      </c>
      <c r="C45" s="83">
        <v>5303</v>
      </c>
      <c r="D45" s="96" t="s">
        <v>172</v>
      </c>
      <c r="E45" s="105">
        <v>43034</v>
      </c>
      <c r="F45" s="93">
        <v>113970.11999999998</v>
      </c>
      <c r="G45" s="95">
        <v>104.0836</v>
      </c>
      <c r="H45" s="93">
        <v>500.0722199999999</v>
      </c>
      <c r="I45" s="94">
        <v>3.3642890173410405E-4</v>
      </c>
      <c r="J45" s="94">
        <f t="shared" si="4"/>
        <v>7.0314417394973128E-2</v>
      </c>
      <c r="K45" s="94">
        <f>H45/'סכום נכסי הקרן'!$C$42</f>
        <v>7.8827106273367741E-4</v>
      </c>
    </row>
    <row r="46" spans="2:11">
      <c r="B46" s="86" t="s">
        <v>1535</v>
      </c>
      <c r="C46" s="83">
        <v>5298</v>
      </c>
      <c r="D46" s="96" t="s">
        <v>170</v>
      </c>
      <c r="E46" s="105">
        <v>43188</v>
      </c>
      <c r="F46" s="93">
        <v>28.109999999999996</v>
      </c>
      <c r="G46" s="95">
        <v>100</v>
      </c>
      <c r="H46" s="93">
        <v>0.10194999999999999</v>
      </c>
      <c r="I46" s="94">
        <v>7.9273174729644529E-4</v>
      </c>
      <c r="J46" s="94">
        <f t="shared" si="4"/>
        <v>1.4335039153779651E-5</v>
      </c>
      <c r="K46" s="94">
        <f>H46/'סכום נכסי הקרן'!$C$42</f>
        <v>1.6070525742401452E-7</v>
      </c>
    </row>
    <row r="47" spans="2:11">
      <c r="B47" s="86" t="s">
        <v>1536</v>
      </c>
      <c r="C47" s="83">
        <v>5316</v>
      </c>
      <c r="D47" s="96" t="s">
        <v>170</v>
      </c>
      <c r="E47" s="105">
        <v>43175</v>
      </c>
      <c r="F47" s="93">
        <v>180859.99999999997</v>
      </c>
      <c r="G47" s="95">
        <v>100.4842</v>
      </c>
      <c r="H47" s="93">
        <v>659.15549999999985</v>
      </c>
      <c r="I47" s="94">
        <v>6.7750000000000007E-5</v>
      </c>
      <c r="J47" s="94">
        <f t="shared" si="4"/>
        <v>9.2682882794793545E-2</v>
      </c>
      <c r="K47" s="94">
        <f>H47/'סכום נכסי הקרן'!$C$42</f>
        <v>1.0390363345753309E-3</v>
      </c>
    </row>
    <row r="48" spans="2:11">
      <c r="B48" s="86" t="s">
        <v>1537</v>
      </c>
      <c r="C48" s="83">
        <v>5287</v>
      </c>
      <c r="D48" s="96" t="s">
        <v>172</v>
      </c>
      <c r="E48" s="105">
        <v>42809</v>
      </c>
      <c r="F48" s="93">
        <v>19308.449999999997</v>
      </c>
      <c r="G48" s="95">
        <v>101.0355</v>
      </c>
      <c r="H48" s="93">
        <v>82.239569999999986</v>
      </c>
      <c r="I48" s="94">
        <v>1.5015142671893857E-5</v>
      </c>
      <c r="J48" s="94">
        <f t="shared" si="4"/>
        <v>1.1563584658558139E-2</v>
      </c>
      <c r="K48" s="94">
        <f>H48/'סכום נכסי הקרן'!$C$42</f>
        <v>1.2963542194497558E-4</v>
      </c>
    </row>
    <row r="49" spans="2:11">
      <c r="B49" s="86" t="s">
        <v>1538</v>
      </c>
      <c r="C49" s="83">
        <v>5286</v>
      </c>
      <c r="D49" s="96" t="s">
        <v>170</v>
      </c>
      <c r="E49" s="105">
        <v>42727</v>
      </c>
      <c r="F49" s="93">
        <v>10414.619999999999</v>
      </c>
      <c r="G49" s="95">
        <v>108.0097</v>
      </c>
      <c r="H49" s="93">
        <v>40.799389999999995</v>
      </c>
      <c r="I49" s="94">
        <v>8.4919715453529626E-6</v>
      </c>
      <c r="J49" s="94">
        <f t="shared" si="4"/>
        <v>5.7367420608173221E-3</v>
      </c>
      <c r="K49" s="94">
        <f>H49/'סכום נכסי הקרן'!$C$42</f>
        <v>6.4312667706648005E-5</v>
      </c>
    </row>
    <row r="50" spans="2:11">
      <c r="C50" s="1"/>
      <c r="I50" s="130"/>
    </row>
    <row r="51" spans="2:11">
      <c r="C51" s="1"/>
      <c r="I51" s="130"/>
    </row>
    <row r="52" spans="2:11">
      <c r="C52" s="1"/>
      <c r="I52" s="130"/>
    </row>
    <row r="53" spans="2:11">
      <c r="B53" s="98" t="s">
        <v>119</v>
      </c>
      <c r="C53" s="1"/>
      <c r="I53" s="130"/>
    </row>
    <row r="54" spans="2:11">
      <c r="B54" s="98" t="s">
        <v>244</v>
      </c>
      <c r="C54" s="1"/>
      <c r="I54" s="130"/>
    </row>
    <row r="55" spans="2:11">
      <c r="B55" s="98" t="s">
        <v>252</v>
      </c>
      <c r="C55" s="1"/>
      <c r="I55" s="130"/>
    </row>
    <row r="56" spans="2:11">
      <c r="C56" s="1"/>
      <c r="I56" s="130"/>
    </row>
    <row r="57" spans="2:11">
      <c r="C57" s="1"/>
      <c r="I57" s="130"/>
    </row>
    <row r="58" spans="2:11">
      <c r="C58" s="1"/>
      <c r="I58" s="130"/>
    </row>
    <row r="59" spans="2:11">
      <c r="C59" s="1"/>
      <c r="I59" s="130"/>
    </row>
    <row r="60" spans="2:11">
      <c r="C60" s="1"/>
      <c r="I60" s="130"/>
    </row>
    <row r="61" spans="2:11">
      <c r="C61" s="1"/>
      <c r="I61" s="130"/>
    </row>
    <row r="62" spans="2:11">
      <c r="C62" s="1"/>
      <c r="I62" s="130"/>
    </row>
    <row r="63" spans="2:11">
      <c r="C63" s="1"/>
      <c r="I63" s="130"/>
    </row>
    <row r="64" spans="2:11">
      <c r="C64" s="1"/>
      <c r="I64" s="130"/>
    </row>
    <row r="65" spans="3:9">
      <c r="C65" s="1"/>
      <c r="I65" s="130"/>
    </row>
    <row r="66" spans="3:9">
      <c r="C66" s="1"/>
      <c r="I66" s="130"/>
    </row>
    <row r="67" spans="3:9">
      <c r="C67" s="1"/>
      <c r="I67" s="130"/>
    </row>
    <row r="68" spans="3:9">
      <c r="C68" s="1"/>
      <c r="I68" s="130"/>
    </row>
    <row r="69" spans="3:9">
      <c r="C69" s="1"/>
      <c r="I69" s="130"/>
    </row>
    <row r="70" spans="3:9">
      <c r="C70" s="1"/>
      <c r="I70" s="130"/>
    </row>
    <row r="71" spans="3:9">
      <c r="C71" s="1"/>
      <c r="I71" s="130"/>
    </row>
    <row r="72" spans="3:9">
      <c r="C72" s="1"/>
      <c r="I72" s="130"/>
    </row>
    <row r="73" spans="3:9">
      <c r="C73" s="1"/>
      <c r="I73" s="130"/>
    </row>
    <row r="74" spans="3:9">
      <c r="C74" s="1"/>
      <c r="I74" s="130"/>
    </row>
    <row r="75" spans="3:9">
      <c r="C75" s="1"/>
      <c r="I75" s="130"/>
    </row>
    <row r="76" spans="3:9">
      <c r="C76" s="1"/>
      <c r="I76" s="130"/>
    </row>
    <row r="77" spans="3:9">
      <c r="C77" s="1"/>
      <c r="I77" s="130"/>
    </row>
    <row r="78" spans="3:9">
      <c r="C78" s="1"/>
      <c r="I78" s="130"/>
    </row>
    <row r="79" spans="3:9">
      <c r="C79" s="1"/>
      <c r="I79" s="130"/>
    </row>
    <row r="80" spans="3:9">
      <c r="C80" s="1"/>
      <c r="I80" s="130"/>
    </row>
    <row r="81" spans="3:9">
      <c r="C81" s="1"/>
      <c r="I81" s="130"/>
    </row>
    <row r="82" spans="3:9">
      <c r="C82" s="1"/>
      <c r="I82" s="130"/>
    </row>
    <row r="83" spans="3:9">
      <c r="C83" s="1"/>
      <c r="I83" s="130"/>
    </row>
    <row r="84" spans="3:9">
      <c r="C84" s="1"/>
      <c r="I84" s="130"/>
    </row>
    <row r="85" spans="3:9">
      <c r="C85" s="1"/>
      <c r="I85" s="130"/>
    </row>
    <row r="86" spans="3:9">
      <c r="C86" s="1"/>
      <c r="I86" s="130"/>
    </row>
    <row r="87" spans="3:9">
      <c r="C87" s="1"/>
    </row>
    <row r="88" spans="3:9">
      <c r="C88" s="1"/>
    </row>
    <row r="89" spans="3:9">
      <c r="C89" s="1"/>
    </row>
    <row r="90" spans="3:9">
      <c r="C90" s="1"/>
    </row>
    <row r="91" spans="3:9">
      <c r="C91" s="1"/>
    </row>
    <row r="92" spans="3:9">
      <c r="C92" s="1"/>
    </row>
    <row r="93" spans="3:9">
      <c r="C93" s="1"/>
    </row>
    <row r="94" spans="3:9">
      <c r="C94" s="1"/>
    </row>
    <row r="95" spans="3:9">
      <c r="C95" s="1"/>
    </row>
    <row r="96" spans="3:9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39:K41 M39:XFD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A11" sqref="A11:XFD12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186</v>
      </c>
      <c r="C1" s="77" t="s" vm="1">
        <v>262</v>
      </c>
    </row>
    <row r="2" spans="2:59">
      <c r="B2" s="56" t="s">
        <v>185</v>
      </c>
      <c r="C2" s="77" t="s">
        <v>263</v>
      </c>
    </row>
    <row r="3" spans="2:59">
      <c r="B3" s="56" t="s">
        <v>187</v>
      </c>
      <c r="C3" s="77" t="s">
        <v>264</v>
      </c>
    </row>
    <row r="4" spans="2:59">
      <c r="B4" s="56" t="s">
        <v>188</v>
      </c>
      <c r="C4" s="77">
        <v>8803</v>
      </c>
    </row>
    <row r="6" spans="2:59" ht="26.25" customHeight="1">
      <c r="B6" s="214" t="s">
        <v>217</v>
      </c>
      <c r="C6" s="215"/>
      <c r="D6" s="215"/>
      <c r="E6" s="215"/>
      <c r="F6" s="215"/>
      <c r="G6" s="215"/>
      <c r="H6" s="215"/>
      <c r="I6" s="215"/>
      <c r="J6" s="215"/>
      <c r="K6" s="215"/>
      <c r="L6" s="216"/>
    </row>
    <row r="7" spans="2:59" ht="26.25" customHeight="1">
      <c r="B7" s="214" t="s">
        <v>104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2:59" s="3" customFormat="1" ht="78.75">
      <c r="B8" s="22" t="s">
        <v>123</v>
      </c>
      <c r="C8" s="30" t="s">
        <v>47</v>
      </c>
      <c r="D8" s="30" t="s">
        <v>66</v>
      </c>
      <c r="E8" s="30" t="s">
        <v>108</v>
      </c>
      <c r="F8" s="30" t="s">
        <v>109</v>
      </c>
      <c r="G8" s="30" t="s">
        <v>246</v>
      </c>
      <c r="H8" s="30" t="s">
        <v>245</v>
      </c>
      <c r="I8" s="30" t="s">
        <v>117</v>
      </c>
      <c r="J8" s="30" t="s">
        <v>60</v>
      </c>
      <c r="K8" s="30" t="s">
        <v>189</v>
      </c>
      <c r="L8" s="31" t="s">
        <v>191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253</v>
      </c>
      <c r="H9" s="16"/>
      <c r="I9" s="16" t="s">
        <v>249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50</v>
      </c>
      <c r="C11" s="123"/>
      <c r="D11" s="123"/>
      <c r="E11" s="123"/>
      <c r="F11" s="123"/>
      <c r="G11" s="124"/>
      <c r="H11" s="128"/>
      <c r="I11" s="124">
        <v>1.4424300000000001</v>
      </c>
      <c r="J11" s="123"/>
      <c r="K11" s="125">
        <f>I11/$I$11</f>
        <v>1</v>
      </c>
      <c r="L11" s="125">
        <f>I11/'סכום נכסי הקרן'!$C$42</f>
        <v>2.2737232414528817E-6</v>
      </c>
      <c r="M11" s="99"/>
      <c r="N11" s="99"/>
      <c r="O11" s="99"/>
      <c r="P11" s="99"/>
      <c r="BG11" s="99"/>
    </row>
    <row r="12" spans="2:59" s="99" customFormat="1" ht="21" customHeight="1">
      <c r="B12" s="126" t="s">
        <v>241</v>
      </c>
      <c r="C12" s="123"/>
      <c r="D12" s="123"/>
      <c r="E12" s="123"/>
      <c r="F12" s="123"/>
      <c r="G12" s="124"/>
      <c r="H12" s="128"/>
      <c r="I12" s="124">
        <v>1.4424300000000001</v>
      </c>
      <c r="J12" s="123"/>
      <c r="K12" s="125">
        <f t="shared" ref="K12:K13" si="0">I12/$I$11</f>
        <v>1</v>
      </c>
      <c r="L12" s="125">
        <f>I12/'סכום נכסי הקרן'!$C$42</f>
        <v>2.2737232414528817E-6</v>
      </c>
    </row>
    <row r="13" spans="2:59">
      <c r="B13" s="82" t="s">
        <v>1539</v>
      </c>
      <c r="C13" s="83" t="s">
        <v>1540</v>
      </c>
      <c r="D13" s="96" t="s">
        <v>857</v>
      </c>
      <c r="E13" s="96" t="s">
        <v>170</v>
      </c>
      <c r="F13" s="105">
        <v>42731</v>
      </c>
      <c r="G13" s="93">
        <v>281.99999999999994</v>
      </c>
      <c r="H13" s="95">
        <v>141.02590000000001</v>
      </c>
      <c r="I13" s="93">
        <v>1.4424300000000001</v>
      </c>
      <c r="J13" s="94">
        <v>1.3922776971924372E-5</v>
      </c>
      <c r="K13" s="94">
        <f t="shared" si="0"/>
        <v>1</v>
      </c>
      <c r="L13" s="94">
        <f>I13/'סכום נכסי הקרן'!$C$42</f>
        <v>2.2737232414528817E-6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5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5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5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90</v>
      </c>
      <c r="C6" s="13" t="s">
        <v>47</v>
      </c>
      <c r="E6" s="13" t="s">
        <v>124</v>
      </c>
      <c r="I6" s="13" t="s">
        <v>15</v>
      </c>
      <c r="J6" s="13" t="s">
        <v>67</v>
      </c>
      <c r="M6" s="13" t="s">
        <v>108</v>
      </c>
      <c r="Q6" s="13" t="s">
        <v>17</v>
      </c>
      <c r="R6" s="13" t="s">
        <v>19</v>
      </c>
      <c r="U6" s="13" t="s">
        <v>63</v>
      </c>
      <c r="W6" s="14" t="s">
        <v>59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93</v>
      </c>
      <c r="C8" s="30" t="s">
        <v>47</v>
      </c>
      <c r="D8" s="30" t="s">
        <v>126</v>
      </c>
      <c r="I8" s="30" t="s">
        <v>15</v>
      </c>
      <c r="J8" s="30" t="s">
        <v>67</v>
      </c>
      <c r="K8" s="30" t="s">
        <v>109</v>
      </c>
      <c r="L8" s="30" t="s">
        <v>18</v>
      </c>
      <c r="M8" s="30" t="s">
        <v>108</v>
      </c>
      <c r="Q8" s="30" t="s">
        <v>17</v>
      </c>
      <c r="R8" s="30" t="s">
        <v>19</v>
      </c>
      <c r="S8" s="30" t="s">
        <v>0</v>
      </c>
      <c r="T8" s="30" t="s">
        <v>112</v>
      </c>
      <c r="U8" s="30" t="s">
        <v>63</v>
      </c>
      <c r="V8" s="30" t="s">
        <v>60</v>
      </c>
      <c r="W8" s="31" t="s">
        <v>118</v>
      </c>
    </row>
    <row r="9" spans="2:25" ht="31.5">
      <c r="B9" s="48" t="str">
        <f>'תעודות חוב מסחריות '!B7:T7</f>
        <v>2. תעודות חוב מסחריות</v>
      </c>
      <c r="C9" s="13" t="s">
        <v>47</v>
      </c>
      <c r="D9" s="13" t="s">
        <v>126</v>
      </c>
      <c r="E9" s="41" t="s">
        <v>124</v>
      </c>
      <c r="G9" s="13" t="s">
        <v>66</v>
      </c>
      <c r="I9" s="13" t="s">
        <v>15</v>
      </c>
      <c r="J9" s="13" t="s">
        <v>67</v>
      </c>
      <c r="K9" s="13" t="s">
        <v>109</v>
      </c>
      <c r="L9" s="13" t="s">
        <v>18</v>
      </c>
      <c r="M9" s="13" t="s">
        <v>108</v>
      </c>
      <c r="Q9" s="13" t="s">
        <v>17</v>
      </c>
      <c r="R9" s="13" t="s">
        <v>19</v>
      </c>
      <c r="S9" s="13" t="s">
        <v>0</v>
      </c>
      <c r="T9" s="13" t="s">
        <v>112</v>
      </c>
      <c r="U9" s="13" t="s">
        <v>63</v>
      </c>
      <c r="V9" s="13" t="s">
        <v>60</v>
      </c>
      <c r="W9" s="38" t="s">
        <v>118</v>
      </c>
    </row>
    <row r="10" spans="2:25" ht="31.5">
      <c r="B10" s="48" t="str">
        <f>'אג"ח קונצרני'!B7:U7</f>
        <v>3. אג"ח קונצרני</v>
      </c>
      <c r="C10" s="30" t="s">
        <v>47</v>
      </c>
      <c r="D10" s="13" t="s">
        <v>126</v>
      </c>
      <c r="E10" s="41" t="s">
        <v>124</v>
      </c>
      <c r="G10" s="30" t="s">
        <v>66</v>
      </c>
      <c r="I10" s="30" t="s">
        <v>15</v>
      </c>
      <c r="J10" s="30" t="s">
        <v>67</v>
      </c>
      <c r="K10" s="30" t="s">
        <v>109</v>
      </c>
      <c r="L10" s="30" t="s">
        <v>18</v>
      </c>
      <c r="M10" s="30" t="s">
        <v>108</v>
      </c>
      <c r="Q10" s="30" t="s">
        <v>17</v>
      </c>
      <c r="R10" s="30" t="s">
        <v>19</v>
      </c>
      <c r="S10" s="30" t="s">
        <v>0</v>
      </c>
      <c r="T10" s="30" t="s">
        <v>112</v>
      </c>
      <c r="U10" s="30" t="s">
        <v>63</v>
      </c>
      <c r="V10" s="13" t="s">
        <v>60</v>
      </c>
      <c r="W10" s="31" t="s">
        <v>118</v>
      </c>
    </row>
    <row r="11" spans="2:25" ht="31.5">
      <c r="B11" s="48" t="str">
        <f>מניות!B7</f>
        <v>4. מניות</v>
      </c>
      <c r="C11" s="30" t="s">
        <v>47</v>
      </c>
      <c r="D11" s="13" t="s">
        <v>126</v>
      </c>
      <c r="E11" s="41" t="s">
        <v>124</v>
      </c>
      <c r="H11" s="30" t="s">
        <v>108</v>
      </c>
      <c r="S11" s="30" t="s">
        <v>0</v>
      </c>
      <c r="T11" s="13" t="s">
        <v>112</v>
      </c>
      <c r="U11" s="13" t="s">
        <v>63</v>
      </c>
      <c r="V11" s="13" t="s">
        <v>60</v>
      </c>
      <c r="W11" s="14" t="s">
        <v>118</v>
      </c>
    </row>
    <row r="12" spans="2:25" ht="31.5">
      <c r="B12" s="48" t="str">
        <f>'תעודות סל'!B7:N7</f>
        <v>5. תעודות סל</v>
      </c>
      <c r="C12" s="30" t="s">
        <v>47</v>
      </c>
      <c r="D12" s="13" t="s">
        <v>126</v>
      </c>
      <c r="E12" s="41" t="s">
        <v>124</v>
      </c>
      <c r="H12" s="30" t="s">
        <v>108</v>
      </c>
      <c r="S12" s="30" t="s">
        <v>0</v>
      </c>
      <c r="T12" s="30" t="s">
        <v>112</v>
      </c>
      <c r="U12" s="30" t="s">
        <v>63</v>
      </c>
      <c r="V12" s="30" t="s">
        <v>60</v>
      </c>
      <c r="W12" s="31" t="s">
        <v>118</v>
      </c>
    </row>
    <row r="13" spans="2:25" ht="31.5">
      <c r="B13" s="48" t="str">
        <f>'קרנות נאמנות'!B7:O7</f>
        <v>6. קרנות נאמנות</v>
      </c>
      <c r="C13" s="30" t="s">
        <v>47</v>
      </c>
      <c r="D13" s="30" t="s">
        <v>126</v>
      </c>
      <c r="G13" s="30" t="s">
        <v>66</v>
      </c>
      <c r="H13" s="30" t="s">
        <v>108</v>
      </c>
      <c r="S13" s="30" t="s">
        <v>0</v>
      </c>
      <c r="T13" s="30" t="s">
        <v>112</v>
      </c>
      <c r="U13" s="30" t="s">
        <v>63</v>
      </c>
      <c r="V13" s="30" t="s">
        <v>60</v>
      </c>
      <c r="W13" s="31" t="s">
        <v>118</v>
      </c>
    </row>
    <row r="14" spans="2:25" ht="31.5">
      <c r="B14" s="48" t="str">
        <f>'כתבי אופציה'!B7:L7</f>
        <v>7. כתבי אופציה</v>
      </c>
      <c r="C14" s="30" t="s">
        <v>47</v>
      </c>
      <c r="D14" s="30" t="s">
        <v>126</v>
      </c>
      <c r="G14" s="30" t="s">
        <v>66</v>
      </c>
      <c r="H14" s="30" t="s">
        <v>108</v>
      </c>
      <c r="S14" s="30" t="s">
        <v>0</v>
      </c>
      <c r="T14" s="30" t="s">
        <v>112</v>
      </c>
      <c r="U14" s="30" t="s">
        <v>63</v>
      </c>
      <c r="V14" s="30" t="s">
        <v>60</v>
      </c>
      <c r="W14" s="31" t="s">
        <v>118</v>
      </c>
    </row>
    <row r="15" spans="2:25" ht="31.5">
      <c r="B15" s="48" t="str">
        <f>אופציות!B7</f>
        <v>8. אופציות</v>
      </c>
      <c r="C15" s="30" t="s">
        <v>47</v>
      </c>
      <c r="D15" s="30" t="s">
        <v>126</v>
      </c>
      <c r="G15" s="30" t="s">
        <v>66</v>
      </c>
      <c r="H15" s="30" t="s">
        <v>108</v>
      </c>
      <c r="S15" s="30" t="s">
        <v>0</v>
      </c>
      <c r="T15" s="30" t="s">
        <v>112</v>
      </c>
      <c r="U15" s="30" t="s">
        <v>63</v>
      </c>
      <c r="V15" s="30" t="s">
        <v>60</v>
      </c>
      <c r="W15" s="31" t="s">
        <v>118</v>
      </c>
    </row>
    <row r="16" spans="2:25" ht="31.5">
      <c r="B16" s="48" t="str">
        <f>'חוזים עתידיים'!B7:I7</f>
        <v>9. חוזים עתידיים</v>
      </c>
      <c r="C16" s="30" t="s">
        <v>47</v>
      </c>
      <c r="D16" s="30" t="s">
        <v>126</v>
      </c>
      <c r="G16" s="30" t="s">
        <v>66</v>
      </c>
      <c r="H16" s="30" t="s">
        <v>108</v>
      </c>
      <c r="S16" s="30" t="s">
        <v>0</v>
      </c>
      <c r="T16" s="31" t="s">
        <v>112</v>
      </c>
    </row>
    <row r="17" spans="2:25" ht="31.5">
      <c r="B17" s="48" t="str">
        <f>'מוצרים מובנים'!B7:Q7</f>
        <v>10. מוצרים מובנים</v>
      </c>
      <c r="C17" s="30" t="s">
        <v>47</v>
      </c>
      <c r="F17" s="13" t="s">
        <v>52</v>
      </c>
      <c r="I17" s="30" t="s">
        <v>15</v>
      </c>
      <c r="J17" s="30" t="s">
        <v>67</v>
      </c>
      <c r="K17" s="30" t="s">
        <v>109</v>
      </c>
      <c r="L17" s="30" t="s">
        <v>18</v>
      </c>
      <c r="M17" s="30" t="s">
        <v>108</v>
      </c>
      <c r="Q17" s="30" t="s">
        <v>17</v>
      </c>
      <c r="R17" s="30" t="s">
        <v>19</v>
      </c>
      <c r="S17" s="30" t="s">
        <v>0</v>
      </c>
      <c r="T17" s="30" t="s">
        <v>112</v>
      </c>
      <c r="U17" s="30" t="s">
        <v>63</v>
      </c>
      <c r="V17" s="30" t="s">
        <v>60</v>
      </c>
      <c r="W17" s="31" t="s">
        <v>118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47</v>
      </c>
      <c r="I19" s="30" t="s">
        <v>15</v>
      </c>
      <c r="J19" s="30" t="s">
        <v>67</v>
      </c>
      <c r="K19" s="30" t="s">
        <v>109</v>
      </c>
      <c r="L19" s="30" t="s">
        <v>18</v>
      </c>
      <c r="M19" s="30" t="s">
        <v>108</v>
      </c>
      <c r="Q19" s="30" t="s">
        <v>17</v>
      </c>
      <c r="R19" s="30" t="s">
        <v>19</v>
      </c>
      <c r="S19" s="30" t="s">
        <v>0</v>
      </c>
      <c r="T19" s="30" t="s">
        <v>112</v>
      </c>
      <c r="U19" s="30" t="s">
        <v>117</v>
      </c>
      <c r="V19" s="30" t="s">
        <v>60</v>
      </c>
      <c r="W19" s="31" t="s">
        <v>118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47</v>
      </c>
      <c r="D20" s="41" t="s">
        <v>125</v>
      </c>
      <c r="E20" s="41" t="s">
        <v>124</v>
      </c>
      <c r="G20" s="30" t="s">
        <v>66</v>
      </c>
      <c r="I20" s="30" t="s">
        <v>15</v>
      </c>
      <c r="J20" s="30" t="s">
        <v>67</v>
      </c>
      <c r="K20" s="30" t="s">
        <v>109</v>
      </c>
      <c r="L20" s="30" t="s">
        <v>18</v>
      </c>
      <c r="M20" s="30" t="s">
        <v>108</v>
      </c>
      <c r="Q20" s="30" t="s">
        <v>17</v>
      </c>
      <c r="R20" s="30" t="s">
        <v>19</v>
      </c>
      <c r="S20" s="30" t="s">
        <v>0</v>
      </c>
      <c r="T20" s="30" t="s">
        <v>112</v>
      </c>
      <c r="U20" s="30" t="s">
        <v>117</v>
      </c>
      <c r="V20" s="30" t="s">
        <v>60</v>
      </c>
      <c r="W20" s="31" t="s">
        <v>118</v>
      </c>
    </row>
    <row r="21" spans="2:25" ht="31.5">
      <c r="B21" s="48" t="str">
        <f>'לא סחיר - אג"ח קונצרני'!B7:S7</f>
        <v>3. אג"ח קונצרני</v>
      </c>
      <c r="C21" s="30" t="s">
        <v>47</v>
      </c>
      <c r="D21" s="41" t="s">
        <v>125</v>
      </c>
      <c r="E21" s="41" t="s">
        <v>124</v>
      </c>
      <c r="G21" s="30" t="s">
        <v>66</v>
      </c>
      <c r="I21" s="30" t="s">
        <v>15</v>
      </c>
      <c r="J21" s="30" t="s">
        <v>67</v>
      </c>
      <c r="K21" s="30" t="s">
        <v>109</v>
      </c>
      <c r="L21" s="30" t="s">
        <v>18</v>
      </c>
      <c r="M21" s="30" t="s">
        <v>108</v>
      </c>
      <c r="Q21" s="30" t="s">
        <v>17</v>
      </c>
      <c r="R21" s="30" t="s">
        <v>19</v>
      </c>
      <c r="S21" s="30" t="s">
        <v>0</v>
      </c>
      <c r="T21" s="30" t="s">
        <v>112</v>
      </c>
      <c r="U21" s="30" t="s">
        <v>117</v>
      </c>
      <c r="V21" s="30" t="s">
        <v>60</v>
      </c>
      <c r="W21" s="31" t="s">
        <v>118</v>
      </c>
    </row>
    <row r="22" spans="2:25" ht="31.5">
      <c r="B22" s="48" t="str">
        <f>'לא סחיר - מניות'!B7:M7</f>
        <v>4. מניות</v>
      </c>
      <c r="C22" s="30" t="s">
        <v>47</v>
      </c>
      <c r="D22" s="41" t="s">
        <v>125</v>
      </c>
      <c r="E22" s="41" t="s">
        <v>124</v>
      </c>
      <c r="G22" s="30" t="s">
        <v>66</v>
      </c>
      <c r="H22" s="30" t="s">
        <v>108</v>
      </c>
      <c r="S22" s="30" t="s">
        <v>0</v>
      </c>
      <c r="T22" s="30" t="s">
        <v>112</v>
      </c>
      <c r="U22" s="30" t="s">
        <v>117</v>
      </c>
      <c r="V22" s="30" t="s">
        <v>60</v>
      </c>
      <c r="W22" s="31" t="s">
        <v>118</v>
      </c>
    </row>
    <row r="23" spans="2:25" ht="31.5">
      <c r="B23" s="48" t="str">
        <f>'לא סחיר - קרנות השקעה'!B7:K7</f>
        <v>5. קרנות השקעה</v>
      </c>
      <c r="C23" s="30" t="s">
        <v>47</v>
      </c>
      <c r="G23" s="30" t="s">
        <v>66</v>
      </c>
      <c r="H23" s="30" t="s">
        <v>108</v>
      </c>
      <c r="K23" s="30" t="s">
        <v>109</v>
      </c>
      <c r="S23" s="30" t="s">
        <v>0</v>
      </c>
      <c r="T23" s="30" t="s">
        <v>112</v>
      </c>
      <c r="U23" s="30" t="s">
        <v>117</v>
      </c>
      <c r="V23" s="30" t="s">
        <v>60</v>
      </c>
      <c r="W23" s="31" t="s">
        <v>118</v>
      </c>
    </row>
    <row r="24" spans="2:25" ht="31.5">
      <c r="B24" s="48" t="str">
        <f>'לא סחיר - כתבי אופציה'!B7:L7</f>
        <v>6. כתבי אופציה</v>
      </c>
      <c r="C24" s="30" t="s">
        <v>47</v>
      </c>
      <c r="G24" s="30" t="s">
        <v>66</v>
      </c>
      <c r="H24" s="30" t="s">
        <v>108</v>
      </c>
      <c r="K24" s="30" t="s">
        <v>109</v>
      </c>
      <c r="S24" s="30" t="s">
        <v>0</v>
      </c>
      <c r="T24" s="30" t="s">
        <v>112</v>
      </c>
      <c r="U24" s="30" t="s">
        <v>117</v>
      </c>
      <c r="V24" s="30" t="s">
        <v>60</v>
      </c>
      <c r="W24" s="31" t="s">
        <v>118</v>
      </c>
    </row>
    <row r="25" spans="2:25" ht="31.5">
      <c r="B25" s="48" t="str">
        <f>'לא סחיר - אופציות'!B7:L7</f>
        <v>7. אופציות</v>
      </c>
      <c r="C25" s="30" t="s">
        <v>47</v>
      </c>
      <c r="G25" s="30" t="s">
        <v>66</v>
      </c>
      <c r="H25" s="30" t="s">
        <v>108</v>
      </c>
      <c r="K25" s="30" t="s">
        <v>109</v>
      </c>
      <c r="S25" s="30" t="s">
        <v>0</v>
      </c>
      <c r="T25" s="30" t="s">
        <v>112</v>
      </c>
      <c r="U25" s="30" t="s">
        <v>117</v>
      </c>
      <c r="V25" s="30" t="s">
        <v>60</v>
      </c>
      <c r="W25" s="31" t="s">
        <v>118</v>
      </c>
    </row>
    <row r="26" spans="2:25" ht="31.5">
      <c r="B26" s="48" t="str">
        <f>'לא סחיר - חוזים עתידיים'!B7:K7</f>
        <v>8. חוזים עתידיים</v>
      </c>
      <c r="C26" s="30" t="s">
        <v>47</v>
      </c>
      <c r="G26" s="30" t="s">
        <v>66</v>
      </c>
      <c r="H26" s="30" t="s">
        <v>108</v>
      </c>
      <c r="K26" s="30" t="s">
        <v>109</v>
      </c>
      <c r="S26" s="30" t="s">
        <v>0</v>
      </c>
      <c r="T26" s="30" t="s">
        <v>112</v>
      </c>
      <c r="U26" s="30" t="s">
        <v>117</v>
      </c>
      <c r="V26" s="31" t="s">
        <v>118</v>
      </c>
    </row>
    <row r="27" spans="2:25" ht="31.5">
      <c r="B27" s="48" t="str">
        <f>'לא סחיר - מוצרים מובנים'!B7:Q7</f>
        <v>9. מוצרים מובנים</v>
      </c>
      <c r="C27" s="30" t="s">
        <v>47</v>
      </c>
      <c r="F27" s="30" t="s">
        <v>52</v>
      </c>
      <c r="I27" s="30" t="s">
        <v>15</v>
      </c>
      <c r="J27" s="30" t="s">
        <v>67</v>
      </c>
      <c r="K27" s="30" t="s">
        <v>109</v>
      </c>
      <c r="L27" s="30" t="s">
        <v>18</v>
      </c>
      <c r="M27" s="30" t="s">
        <v>108</v>
      </c>
      <c r="Q27" s="30" t="s">
        <v>17</v>
      </c>
      <c r="R27" s="30" t="s">
        <v>19</v>
      </c>
      <c r="S27" s="30" t="s">
        <v>0</v>
      </c>
      <c r="T27" s="30" t="s">
        <v>112</v>
      </c>
      <c r="U27" s="30" t="s">
        <v>117</v>
      </c>
      <c r="V27" s="30" t="s">
        <v>60</v>
      </c>
      <c r="W27" s="31" t="s">
        <v>118</v>
      </c>
    </row>
    <row r="28" spans="2:25" ht="31.5">
      <c r="B28" s="52" t="str">
        <f>הלוואות!B6</f>
        <v>1.ד. הלוואות:</v>
      </c>
      <c r="C28" s="30" t="s">
        <v>47</v>
      </c>
      <c r="I28" s="30" t="s">
        <v>15</v>
      </c>
      <c r="J28" s="30" t="s">
        <v>67</v>
      </c>
      <c r="L28" s="30" t="s">
        <v>18</v>
      </c>
      <c r="M28" s="30" t="s">
        <v>108</v>
      </c>
      <c r="Q28" s="13" t="s">
        <v>36</v>
      </c>
      <c r="R28" s="30" t="s">
        <v>19</v>
      </c>
      <c r="S28" s="30" t="s">
        <v>0</v>
      </c>
      <c r="T28" s="30" t="s">
        <v>112</v>
      </c>
      <c r="U28" s="30" t="s">
        <v>117</v>
      </c>
      <c r="V28" s="31" t="s">
        <v>118</v>
      </c>
    </row>
    <row r="29" spans="2:25" ht="47.25">
      <c r="B29" s="52" t="str">
        <f>'פקדונות מעל 3 חודשים'!B6:O6</f>
        <v>1.ה. פקדונות מעל 3 חודשים:</v>
      </c>
      <c r="C29" s="30" t="s">
        <v>47</v>
      </c>
      <c r="E29" s="30" t="s">
        <v>124</v>
      </c>
      <c r="I29" s="30" t="s">
        <v>15</v>
      </c>
      <c r="J29" s="30" t="s">
        <v>67</v>
      </c>
      <c r="L29" s="30" t="s">
        <v>18</v>
      </c>
      <c r="M29" s="30" t="s">
        <v>108</v>
      </c>
      <c r="O29" s="49" t="s">
        <v>54</v>
      </c>
      <c r="P29" s="50"/>
      <c r="R29" s="30" t="s">
        <v>19</v>
      </c>
      <c r="S29" s="30" t="s">
        <v>0</v>
      </c>
      <c r="T29" s="30" t="s">
        <v>112</v>
      </c>
      <c r="U29" s="30" t="s">
        <v>117</v>
      </c>
      <c r="V29" s="31" t="s">
        <v>118</v>
      </c>
    </row>
    <row r="30" spans="2:25" ht="63">
      <c r="B30" s="52" t="str">
        <f>'זכויות מקרקעין'!B6</f>
        <v>1. ו. זכויות במקרקעין:</v>
      </c>
      <c r="C30" s="13" t="s">
        <v>56</v>
      </c>
      <c r="N30" s="49" t="s">
        <v>91</v>
      </c>
      <c r="P30" s="50" t="s">
        <v>57</v>
      </c>
      <c r="U30" s="30" t="s">
        <v>117</v>
      </c>
      <c r="V30" s="14" t="s">
        <v>59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58</v>
      </c>
      <c r="R31" s="13" t="s">
        <v>55</v>
      </c>
      <c r="U31" s="30" t="s">
        <v>117</v>
      </c>
      <c r="V31" s="14" t="s">
        <v>59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114</v>
      </c>
      <c r="Y32" s="14" t="s">
        <v>113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186</v>
      </c>
      <c r="C1" s="77" t="s" vm="1">
        <v>262</v>
      </c>
    </row>
    <row r="2" spans="2:54">
      <c r="B2" s="56" t="s">
        <v>185</v>
      </c>
      <c r="C2" s="77" t="s">
        <v>263</v>
      </c>
    </row>
    <row r="3" spans="2:54">
      <c r="B3" s="56" t="s">
        <v>187</v>
      </c>
      <c r="C3" s="77" t="s">
        <v>264</v>
      </c>
    </row>
    <row r="4" spans="2:54">
      <c r="B4" s="56" t="s">
        <v>188</v>
      </c>
      <c r="C4" s="77">
        <v>8803</v>
      </c>
    </row>
    <row r="6" spans="2:54" ht="26.25" customHeight="1">
      <c r="B6" s="214" t="s">
        <v>217</v>
      </c>
      <c r="C6" s="215"/>
      <c r="D6" s="215"/>
      <c r="E6" s="215"/>
      <c r="F6" s="215"/>
      <c r="G6" s="215"/>
      <c r="H6" s="215"/>
      <c r="I6" s="215"/>
      <c r="J6" s="215"/>
      <c r="K6" s="215"/>
      <c r="L6" s="216"/>
    </row>
    <row r="7" spans="2:54" ht="26.25" customHeight="1">
      <c r="B7" s="214" t="s">
        <v>105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</row>
    <row r="8" spans="2:54" s="3" customFormat="1" ht="78.75">
      <c r="B8" s="22" t="s">
        <v>123</v>
      </c>
      <c r="C8" s="30" t="s">
        <v>47</v>
      </c>
      <c r="D8" s="30" t="s">
        <v>66</v>
      </c>
      <c r="E8" s="30" t="s">
        <v>108</v>
      </c>
      <c r="F8" s="30" t="s">
        <v>109</v>
      </c>
      <c r="G8" s="30" t="s">
        <v>246</v>
      </c>
      <c r="H8" s="30" t="s">
        <v>245</v>
      </c>
      <c r="I8" s="30" t="s">
        <v>117</v>
      </c>
      <c r="J8" s="30" t="s">
        <v>60</v>
      </c>
      <c r="K8" s="30" t="s">
        <v>189</v>
      </c>
      <c r="L8" s="31" t="s">
        <v>191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253</v>
      </c>
      <c r="H9" s="16"/>
      <c r="I9" s="16" t="s">
        <v>249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A42" sqref="A42:XFD42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186</v>
      </c>
      <c r="C1" s="77" t="s" vm="1">
        <v>262</v>
      </c>
    </row>
    <row r="2" spans="2:51">
      <c r="B2" s="56" t="s">
        <v>185</v>
      </c>
      <c r="C2" s="77" t="s">
        <v>263</v>
      </c>
    </row>
    <row r="3" spans="2:51">
      <c r="B3" s="56" t="s">
        <v>187</v>
      </c>
      <c r="C3" s="77" t="s">
        <v>264</v>
      </c>
    </row>
    <row r="4" spans="2:51">
      <c r="B4" s="56" t="s">
        <v>188</v>
      </c>
      <c r="C4" s="77">
        <v>8803</v>
      </c>
    </row>
    <row r="6" spans="2:51" ht="26.25" customHeight="1">
      <c r="B6" s="214" t="s">
        <v>217</v>
      </c>
      <c r="C6" s="215"/>
      <c r="D6" s="215"/>
      <c r="E6" s="215"/>
      <c r="F6" s="215"/>
      <c r="G6" s="215"/>
      <c r="H6" s="215"/>
      <c r="I6" s="215"/>
      <c r="J6" s="215"/>
      <c r="K6" s="216"/>
    </row>
    <row r="7" spans="2:51" ht="26.25" customHeight="1">
      <c r="B7" s="214" t="s">
        <v>106</v>
      </c>
      <c r="C7" s="215"/>
      <c r="D7" s="215"/>
      <c r="E7" s="215"/>
      <c r="F7" s="215"/>
      <c r="G7" s="215"/>
      <c r="H7" s="215"/>
      <c r="I7" s="215"/>
      <c r="J7" s="215"/>
      <c r="K7" s="216"/>
    </row>
    <row r="8" spans="2:51" s="3" customFormat="1" ht="63">
      <c r="B8" s="22" t="s">
        <v>123</v>
      </c>
      <c r="C8" s="30" t="s">
        <v>47</v>
      </c>
      <c r="D8" s="30" t="s">
        <v>66</v>
      </c>
      <c r="E8" s="30" t="s">
        <v>108</v>
      </c>
      <c r="F8" s="30" t="s">
        <v>109</v>
      </c>
      <c r="G8" s="30" t="s">
        <v>246</v>
      </c>
      <c r="H8" s="30" t="s">
        <v>245</v>
      </c>
      <c r="I8" s="30" t="s">
        <v>117</v>
      </c>
      <c r="J8" s="30" t="s">
        <v>189</v>
      </c>
      <c r="K8" s="31" t="s">
        <v>191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253</v>
      </c>
      <c r="H9" s="16"/>
      <c r="I9" s="16" t="s">
        <v>249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78" t="s">
        <v>51</v>
      </c>
      <c r="C11" s="79"/>
      <c r="D11" s="79"/>
      <c r="E11" s="79"/>
      <c r="F11" s="79"/>
      <c r="G11" s="87"/>
      <c r="H11" s="89"/>
      <c r="I11" s="87">
        <v>-334.77498999999978</v>
      </c>
      <c r="J11" s="88">
        <f>I11/$I$11</f>
        <v>1</v>
      </c>
      <c r="K11" s="88">
        <f>I11/'סכום נכסי הקרן'!$C$42</f>
        <v>-5.2771065176137179E-4</v>
      </c>
      <c r="AW11" s="1"/>
    </row>
    <row r="12" spans="2:51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-334.77498999999978</v>
      </c>
      <c r="J12" s="91">
        <f t="shared" ref="J12:J20" si="0">I12/$I$11</f>
        <v>1</v>
      </c>
      <c r="K12" s="91">
        <f>I12/'סכום נכסי הקרן'!$C$42</f>
        <v>-5.2771065176137179E-4</v>
      </c>
    </row>
    <row r="13" spans="2:51">
      <c r="B13" s="101" t="s">
        <v>1541</v>
      </c>
      <c r="C13" s="81"/>
      <c r="D13" s="81"/>
      <c r="E13" s="81"/>
      <c r="F13" s="81"/>
      <c r="G13" s="90"/>
      <c r="H13" s="92"/>
      <c r="I13" s="90">
        <v>-472.95640999999989</v>
      </c>
      <c r="J13" s="91">
        <f t="shared" si="0"/>
        <v>1.4127590893214581</v>
      </c>
      <c r="K13" s="91">
        <f>I13/'סכום נכסי הקרן'!$C$42</f>
        <v>-7.455280198076287E-4</v>
      </c>
    </row>
    <row r="14" spans="2:51">
      <c r="B14" s="86" t="s">
        <v>1542</v>
      </c>
      <c r="C14" s="83" t="s">
        <v>1543</v>
      </c>
      <c r="D14" s="96" t="s">
        <v>1387</v>
      </c>
      <c r="E14" s="96" t="s">
        <v>170</v>
      </c>
      <c r="F14" s="105">
        <v>43255</v>
      </c>
      <c r="G14" s="93">
        <v>18692074.699999999</v>
      </c>
      <c r="H14" s="95">
        <v>-2.9056000000000002</v>
      </c>
      <c r="I14" s="93">
        <v>-543.1117099999999</v>
      </c>
      <c r="J14" s="94">
        <f t="shared" si="0"/>
        <v>1.6223186505061213</v>
      </c>
      <c r="K14" s="94">
        <f>I14/'סכום נכסי הקרן'!$C$42</f>
        <v>-8.5611483242321439E-4</v>
      </c>
    </row>
    <row r="15" spans="2:51">
      <c r="B15" s="86" t="s">
        <v>1544</v>
      </c>
      <c r="C15" s="83" t="s">
        <v>1545</v>
      </c>
      <c r="D15" s="96" t="s">
        <v>1387</v>
      </c>
      <c r="E15" s="96" t="s">
        <v>170</v>
      </c>
      <c r="F15" s="105">
        <v>43242</v>
      </c>
      <c r="G15" s="93">
        <v>1407999.9999999998</v>
      </c>
      <c r="H15" s="95">
        <v>-2.7155</v>
      </c>
      <c r="I15" s="93">
        <v>-38.234399999999994</v>
      </c>
      <c r="J15" s="94">
        <f t="shared" si="0"/>
        <v>0.11420924842683146</v>
      </c>
      <c r="K15" s="94">
        <f>I15/'סכום נכסי הקרן'!$C$42</f>
        <v>-6.0269436924499661E-5</v>
      </c>
    </row>
    <row r="16" spans="2:51" s="7" customFormat="1">
      <c r="B16" s="86" t="s">
        <v>1546</v>
      </c>
      <c r="C16" s="83" t="s">
        <v>1547</v>
      </c>
      <c r="D16" s="96" t="s">
        <v>1387</v>
      </c>
      <c r="E16" s="96" t="s">
        <v>170</v>
      </c>
      <c r="F16" s="105">
        <v>43269</v>
      </c>
      <c r="G16" s="93">
        <v>3531999.9999999995</v>
      </c>
      <c r="H16" s="95">
        <v>-0.85129999999999995</v>
      </c>
      <c r="I16" s="93">
        <v>-30.067289999999993</v>
      </c>
      <c r="J16" s="94">
        <f t="shared" si="0"/>
        <v>8.9813429611333914E-2</v>
      </c>
      <c r="K16" s="94">
        <f>I16/'סכום נכסי הקרן'!$C$42</f>
        <v>-4.7395503477121108E-5</v>
      </c>
      <c r="AW16" s="1"/>
      <c r="AY16" s="1"/>
    </row>
    <row r="17" spans="2:51" s="7" customFormat="1">
      <c r="B17" s="86" t="s">
        <v>1548</v>
      </c>
      <c r="C17" s="83" t="s">
        <v>1549</v>
      </c>
      <c r="D17" s="96" t="s">
        <v>1387</v>
      </c>
      <c r="E17" s="96" t="s">
        <v>170</v>
      </c>
      <c r="F17" s="105">
        <v>43229</v>
      </c>
      <c r="G17" s="93">
        <v>1063439.9999999998</v>
      </c>
      <c r="H17" s="95">
        <v>-2.1793</v>
      </c>
      <c r="I17" s="93">
        <v>-23.175819999999995</v>
      </c>
      <c r="J17" s="94">
        <f t="shared" si="0"/>
        <v>6.9228050757316167E-2</v>
      </c>
      <c r="K17" s="94">
        <f>I17/'סכום נכסי הקרן'!$C$42</f>
        <v>-3.6532379785312637E-5</v>
      </c>
      <c r="AW17" s="1"/>
      <c r="AY17" s="1"/>
    </row>
    <row r="18" spans="2:51" s="7" customFormat="1">
      <c r="B18" s="86" t="s">
        <v>1550</v>
      </c>
      <c r="C18" s="83" t="s">
        <v>1551</v>
      </c>
      <c r="D18" s="96" t="s">
        <v>1387</v>
      </c>
      <c r="E18" s="96" t="s">
        <v>170</v>
      </c>
      <c r="F18" s="105">
        <v>43326</v>
      </c>
      <c r="G18" s="93">
        <v>9752669.9999999981</v>
      </c>
      <c r="H18" s="95">
        <v>1.2930999999999999</v>
      </c>
      <c r="I18" s="93">
        <v>126.10734999999998</v>
      </c>
      <c r="J18" s="94">
        <f t="shared" si="0"/>
        <v>-0.37669286466112678</v>
      </c>
      <c r="K18" s="94">
        <f>I18/'סכום נכסי הקרן'!$C$42</f>
        <v>1.9878483712418142E-4</v>
      </c>
      <c r="AW18" s="1"/>
      <c r="AY18" s="1"/>
    </row>
    <row r="19" spans="2:51">
      <c r="B19" s="86" t="s">
        <v>1552</v>
      </c>
      <c r="C19" s="83" t="s">
        <v>1553</v>
      </c>
      <c r="D19" s="96" t="s">
        <v>1387</v>
      </c>
      <c r="E19" s="96" t="s">
        <v>170</v>
      </c>
      <c r="F19" s="105">
        <v>43360</v>
      </c>
      <c r="G19" s="93">
        <v>2212469.9999999995</v>
      </c>
      <c r="H19" s="95">
        <v>1.2338</v>
      </c>
      <c r="I19" s="93">
        <v>27.297459999999994</v>
      </c>
      <c r="J19" s="94">
        <f t="shared" si="0"/>
        <v>-8.1539723143595685E-2</v>
      </c>
      <c r="K19" s="94">
        <f>I19/'סכום נכסי הקרן'!$C$42</f>
        <v>4.3029380444548685E-5</v>
      </c>
    </row>
    <row r="20" spans="2:51">
      <c r="B20" s="86" t="s">
        <v>1554</v>
      </c>
      <c r="C20" s="83" t="s">
        <v>1555</v>
      </c>
      <c r="D20" s="96" t="s">
        <v>1387</v>
      </c>
      <c r="E20" s="96" t="s">
        <v>170</v>
      </c>
      <c r="F20" s="105">
        <v>43298</v>
      </c>
      <c r="G20" s="93">
        <v>1632149.9999999998</v>
      </c>
      <c r="H20" s="95">
        <v>0.50409999999999999</v>
      </c>
      <c r="I20" s="93">
        <v>8.227999999999998</v>
      </c>
      <c r="J20" s="94">
        <f t="shared" si="0"/>
        <v>-2.4577702175422374E-2</v>
      </c>
      <c r="K20" s="94">
        <f>I20/'סכום נכסי הקרן'!$C$42</f>
        <v>1.2969915233789027E-5</v>
      </c>
    </row>
    <row r="21" spans="2:51">
      <c r="B21" s="82"/>
      <c r="C21" s="83"/>
      <c r="D21" s="83"/>
      <c r="E21" s="83"/>
      <c r="F21" s="83"/>
      <c r="G21" s="93"/>
      <c r="H21" s="95"/>
      <c r="I21" s="83"/>
      <c r="J21" s="94"/>
      <c r="K21" s="83"/>
    </row>
    <row r="22" spans="2:51">
      <c r="B22" s="101" t="s">
        <v>236</v>
      </c>
      <c r="C22" s="81"/>
      <c r="D22" s="81"/>
      <c r="E22" s="81"/>
      <c r="F22" s="81"/>
      <c r="G22" s="90"/>
      <c r="H22" s="92"/>
      <c r="I22" s="90">
        <v>143.96002999999996</v>
      </c>
      <c r="J22" s="91">
        <f t="shared" ref="J22:J39" si="1">I22/$I$11</f>
        <v>-0.43002026525338721</v>
      </c>
      <c r="K22" s="91">
        <f>I22/'סכום נכסי הקרן'!$C$42</f>
        <v>2.2692627444746295E-4</v>
      </c>
    </row>
    <row r="23" spans="2:51">
      <c r="B23" s="86" t="s">
        <v>1556</v>
      </c>
      <c r="C23" s="83" t="s">
        <v>1557</v>
      </c>
      <c r="D23" s="96" t="s">
        <v>1387</v>
      </c>
      <c r="E23" s="96" t="s">
        <v>170</v>
      </c>
      <c r="F23" s="105">
        <v>43320</v>
      </c>
      <c r="G23" s="93">
        <v>125410.49999999999</v>
      </c>
      <c r="H23" s="95">
        <v>0.31480000000000002</v>
      </c>
      <c r="I23" s="93">
        <v>0.39481999999999995</v>
      </c>
      <c r="J23" s="94">
        <f t="shared" si="1"/>
        <v>-1.1793593063806835E-3</v>
      </c>
      <c r="K23" s="94">
        <f>I23/'סכום נכסי הקרן'!$C$42</f>
        <v>6.2236046823098983E-7</v>
      </c>
    </row>
    <row r="24" spans="2:51">
      <c r="B24" s="86" t="s">
        <v>1558</v>
      </c>
      <c r="C24" s="83" t="s">
        <v>1559</v>
      </c>
      <c r="D24" s="96" t="s">
        <v>1387</v>
      </c>
      <c r="E24" s="96" t="s">
        <v>172</v>
      </c>
      <c r="F24" s="105">
        <v>43326</v>
      </c>
      <c r="G24" s="93">
        <v>210779.99999999997</v>
      </c>
      <c r="H24" s="95">
        <v>1.6564000000000001</v>
      </c>
      <c r="I24" s="93">
        <v>3.4914099999999992</v>
      </c>
      <c r="J24" s="94">
        <f t="shared" si="1"/>
        <v>-1.0429124350059727E-2</v>
      </c>
      <c r="K24" s="94">
        <f>I24/'סכום נכסי הקרן'!$C$42</f>
        <v>5.5035600080704112E-6</v>
      </c>
    </row>
    <row r="25" spans="2:51">
      <c r="B25" s="86" t="s">
        <v>1560</v>
      </c>
      <c r="C25" s="83" t="s">
        <v>1561</v>
      </c>
      <c r="D25" s="96" t="s">
        <v>1387</v>
      </c>
      <c r="E25" s="96" t="s">
        <v>170</v>
      </c>
      <c r="F25" s="105">
        <v>43342</v>
      </c>
      <c r="G25" s="93">
        <v>6582.9599999999991</v>
      </c>
      <c r="H25" s="95">
        <v>-1.9481999999999999</v>
      </c>
      <c r="I25" s="93">
        <v>-0.12824999999999998</v>
      </c>
      <c r="J25" s="94">
        <f t="shared" si="1"/>
        <v>3.8309313368958673E-4</v>
      </c>
      <c r="K25" s="94">
        <f>I25/'סכום נכסי הקרן'!$C$42</f>
        <v>-2.0216232726463816E-7</v>
      </c>
    </row>
    <row r="26" spans="2:51">
      <c r="B26" s="86" t="s">
        <v>1562</v>
      </c>
      <c r="C26" s="83" t="s">
        <v>1563</v>
      </c>
      <c r="D26" s="96" t="s">
        <v>1387</v>
      </c>
      <c r="E26" s="96" t="s">
        <v>170</v>
      </c>
      <c r="F26" s="105">
        <v>43220</v>
      </c>
      <c r="G26" s="93">
        <v>344564.99999999994</v>
      </c>
      <c r="H26" s="95">
        <v>1.5461</v>
      </c>
      <c r="I26" s="93">
        <v>5.3273100000000007</v>
      </c>
      <c r="J26" s="94">
        <f t="shared" si="1"/>
        <v>-1.5913106292677372E-2</v>
      </c>
      <c r="K26" s="94">
        <f>I26/'סכום נכסי הקרן'!$C$42</f>
        <v>8.3975156932567634E-6</v>
      </c>
    </row>
    <row r="27" spans="2:51">
      <c r="B27" s="86" t="s">
        <v>1564</v>
      </c>
      <c r="C27" s="83" t="s">
        <v>1565</v>
      </c>
      <c r="D27" s="96" t="s">
        <v>1387</v>
      </c>
      <c r="E27" s="96" t="s">
        <v>170</v>
      </c>
      <c r="F27" s="105">
        <v>43263</v>
      </c>
      <c r="G27" s="93">
        <v>364339.50999999995</v>
      </c>
      <c r="H27" s="95">
        <v>0.47660000000000002</v>
      </c>
      <c r="I27" s="93">
        <v>1.7363999999999997</v>
      </c>
      <c r="J27" s="94">
        <f t="shared" si="1"/>
        <v>-5.1867673866557379E-3</v>
      </c>
      <c r="K27" s="94">
        <f>I27/'סכום נכסי הקרן'!$C$42</f>
        <v>2.7371123981467267E-6</v>
      </c>
    </row>
    <row r="28" spans="2:51">
      <c r="B28" s="86" t="s">
        <v>1566</v>
      </c>
      <c r="C28" s="83" t="s">
        <v>1567</v>
      </c>
      <c r="D28" s="96" t="s">
        <v>1387</v>
      </c>
      <c r="E28" s="96" t="s">
        <v>172</v>
      </c>
      <c r="F28" s="105">
        <v>43272</v>
      </c>
      <c r="G28" s="93">
        <v>296363.25999999995</v>
      </c>
      <c r="H28" s="95">
        <v>-9.4299999999999995E-2</v>
      </c>
      <c r="I28" s="93">
        <v>-0.27949999999999997</v>
      </c>
      <c r="J28" s="94">
        <f t="shared" si="1"/>
        <v>8.3488912956132164E-4</v>
      </c>
      <c r="K28" s="94">
        <f>I28/'סכום נכסי הקרן'!$C$42</f>
        <v>-4.405798867092894E-7</v>
      </c>
    </row>
    <row r="29" spans="2:51">
      <c r="B29" s="86" t="s">
        <v>1568</v>
      </c>
      <c r="C29" s="83" t="s">
        <v>1569</v>
      </c>
      <c r="D29" s="96" t="s">
        <v>1387</v>
      </c>
      <c r="E29" s="96" t="s">
        <v>172</v>
      </c>
      <c r="F29" s="105">
        <v>43335</v>
      </c>
      <c r="G29" s="93">
        <v>55274.649999999994</v>
      </c>
      <c r="H29" s="95">
        <v>3.9300000000000002E-2</v>
      </c>
      <c r="I29" s="93">
        <v>2.1729999999999996E-2</v>
      </c>
      <c r="J29" s="94">
        <f t="shared" si="1"/>
        <v>-6.4909269357307751E-5</v>
      </c>
      <c r="K29" s="94">
        <f>I29/'סכום נכסי הקרן'!$C$42</f>
        <v>3.4253312837899314E-8</v>
      </c>
    </row>
    <row r="30" spans="2:51">
      <c r="B30" s="86" t="s">
        <v>1570</v>
      </c>
      <c r="C30" s="83" t="s">
        <v>1571</v>
      </c>
      <c r="D30" s="96" t="s">
        <v>1387</v>
      </c>
      <c r="E30" s="96" t="s">
        <v>172</v>
      </c>
      <c r="F30" s="105">
        <v>43335</v>
      </c>
      <c r="G30" s="93">
        <v>809679.50999999989</v>
      </c>
      <c r="H30" s="95">
        <v>0.1671</v>
      </c>
      <c r="I30" s="93">
        <v>1.3527599999999997</v>
      </c>
      <c r="J30" s="94">
        <f t="shared" si="1"/>
        <v>-4.0408036454575077E-3</v>
      </c>
      <c r="K30" s="94">
        <f>I30/'סכום נכסי הקרן'!$C$42</f>
        <v>2.1323751253841083E-6</v>
      </c>
    </row>
    <row r="31" spans="2:51">
      <c r="B31" s="86" t="s">
        <v>1572</v>
      </c>
      <c r="C31" s="83" t="s">
        <v>1573</v>
      </c>
      <c r="D31" s="96" t="s">
        <v>1387</v>
      </c>
      <c r="E31" s="96" t="s">
        <v>172</v>
      </c>
      <c r="F31" s="105">
        <v>43319</v>
      </c>
      <c r="G31" s="93">
        <v>2620960.8799999994</v>
      </c>
      <c r="H31" s="95">
        <v>0.26769999999999999</v>
      </c>
      <c r="I31" s="93">
        <v>7.0172399999999993</v>
      </c>
      <c r="J31" s="94">
        <f t="shared" si="1"/>
        <v>-2.0961064026915523E-2</v>
      </c>
      <c r="K31" s="94">
        <f>I31/'סכום נכסי הקרן'!$C$42</f>
        <v>1.1061376759255434E-5</v>
      </c>
    </row>
    <row r="32" spans="2:51">
      <c r="B32" s="86" t="s">
        <v>1574</v>
      </c>
      <c r="C32" s="83" t="s">
        <v>1575</v>
      </c>
      <c r="D32" s="96" t="s">
        <v>1387</v>
      </c>
      <c r="E32" s="96" t="s">
        <v>172</v>
      </c>
      <c r="F32" s="105">
        <v>43370</v>
      </c>
      <c r="G32" s="93">
        <v>1720648.7999999998</v>
      </c>
      <c r="H32" s="95">
        <v>0.9869</v>
      </c>
      <c r="I32" s="93">
        <v>16.980330000000002</v>
      </c>
      <c r="J32" s="94">
        <f t="shared" si="1"/>
        <v>-5.0721620512930235E-2</v>
      </c>
      <c r="K32" s="94">
        <f>I32/'סכום נכסי הקרן'!$C$42</f>
        <v>2.676633941927138E-5</v>
      </c>
    </row>
    <row r="33" spans="2:11">
      <c r="B33" s="86" t="s">
        <v>1576</v>
      </c>
      <c r="C33" s="83" t="s">
        <v>1577</v>
      </c>
      <c r="D33" s="96" t="s">
        <v>1387</v>
      </c>
      <c r="E33" s="96" t="s">
        <v>172</v>
      </c>
      <c r="F33" s="105">
        <v>43342</v>
      </c>
      <c r="G33" s="93">
        <v>86052.749999999985</v>
      </c>
      <c r="H33" s="95">
        <v>1.01</v>
      </c>
      <c r="I33" s="93">
        <v>0.86909999999999987</v>
      </c>
      <c r="J33" s="94">
        <f t="shared" si="1"/>
        <v>-2.5960720661958661E-3</v>
      </c>
      <c r="K33" s="94">
        <f>I33/'סכום נכסי הקרן'!$C$42</f>
        <v>1.3699748820717117E-6</v>
      </c>
    </row>
    <row r="34" spans="2:11">
      <c r="B34" s="86" t="s">
        <v>1578</v>
      </c>
      <c r="C34" s="83" t="s">
        <v>1579</v>
      </c>
      <c r="D34" s="96" t="s">
        <v>1387</v>
      </c>
      <c r="E34" s="96" t="s">
        <v>172</v>
      </c>
      <c r="F34" s="105">
        <v>43306</v>
      </c>
      <c r="G34" s="93">
        <v>4829908.4800000004</v>
      </c>
      <c r="H34" s="95">
        <v>1.2990999999999999</v>
      </c>
      <c r="I34" s="93">
        <v>62.745389999999993</v>
      </c>
      <c r="J34" s="94">
        <f t="shared" si="1"/>
        <v>-0.18742556007544062</v>
      </c>
      <c r="K34" s="94">
        <f>I34/'סכום נכסי הקרן'!$C$42</f>
        <v>9.8906464464150915E-5</v>
      </c>
    </row>
    <row r="35" spans="2:11">
      <c r="B35" s="86" t="s">
        <v>1580</v>
      </c>
      <c r="C35" s="83" t="s">
        <v>1581</v>
      </c>
      <c r="D35" s="96" t="s">
        <v>1387</v>
      </c>
      <c r="E35" s="96" t="s">
        <v>173</v>
      </c>
      <c r="F35" s="105">
        <v>43348</v>
      </c>
      <c r="G35" s="93">
        <v>118076.98999999998</v>
      </c>
      <c r="H35" s="95">
        <v>-0.71199999999999997</v>
      </c>
      <c r="I35" s="93">
        <v>-0.84066999999999981</v>
      </c>
      <c r="J35" s="94">
        <f t="shared" si="1"/>
        <v>2.5111493543768021E-3</v>
      </c>
      <c r="K35" s="94">
        <f>I35/'סכום נכסי הקרן'!$C$42</f>
        <v>-1.3251602624683301E-6</v>
      </c>
    </row>
    <row r="36" spans="2:11">
      <c r="B36" s="86" t="s">
        <v>1582</v>
      </c>
      <c r="C36" s="83" t="s">
        <v>1583</v>
      </c>
      <c r="D36" s="96" t="s">
        <v>1387</v>
      </c>
      <c r="E36" s="96" t="s">
        <v>173</v>
      </c>
      <c r="F36" s="105">
        <v>43360</v>
      </c>
      <c r="G36" s="93">
        <v>334576.23999999993</v>
      </c>
      <c r="H36" s="95">
        <v>0.31190000000000001</v>
      </c>
      <c r="I36" s="93">
        <v>1.0434299999999999</v>
      </c>
      <c r="J36" s="94">
        <f t="shared" si="1"/>
        <v>-3.1168098907269045E-3</v>
      </c>
      <c r="K36" s="94">
        <f>I36/'סכום נכסי הקרן'!$C$42</f>
        <v>1.6447737788517849E-6</v>
      </c>
    </row>
    <row r="37" spans="2:11">
      <c r="B37" s="86" t="s">
        <v>1584</v>
      </c>
      <c r="C37" s="83" t="s">
        <v>1585</v>
      </c>
      <c r="D37" s="96" t="s">
        <v>1387</v>
      </c>
      <c r="E37" s="96" t="s">
        <v>173</v>
      </c>
      <c r="F37" s="105">
        <v>43277</v>
      </c>
      <c r="G37" s="93">
        <v>857282.72999999986</v>
      </c>
      <c r="H37" s="95">
        <v>1.7756000000000001</v>
      </c>
      <c r="I37" s="93">
        <v>15.222309999999998</v>
      </c>
      <c r="J37" s="94">
        <f t="shared" si="1"/>
        <v>-4.5470272435823265E-2</v>
      </c>
      <c r="K37" s="94">
        <f>I37/'סכום נכסי הקרן'!$C$42</f>
        <v>2.3995147102875433E-5</v>
      </c>
    </row>
    <row r="38" spans="2:11">
      <c r="B38" s="86" t="s">
        <v>1586</v>
      </c>
      <c r="C38" s="83" t="s">
        <v>1587</v>
      </c>
      <c r="D38" s="96" t="s">
        <v>1387</v>
      </c>
      <c r="E38" s="96" t="s">
        <v>170</v>
      </c>
      <c r="F38" s="105">
        <v>43299</v>
      </c>
      <c r="G38" s="93">
        <v>906749.99999999988</v>
      </c>
      <c r="H38" s="95">
        <v>1.2113</v>
      </c>
      <c r="I38" s="93">
        <v>10.983839999999999</v>
      </c>
      <c r="J38" s="94">
        <f t="shared" si="1"/>
        <v>-3.2809619380468079E-2</v>
      </c>
      <c r="K38" s="94">
        <f>I38/'סכום נכסי הקרן'!$C$42</f>
        <v>1.7313985627309344E-5</v>
      </c>
    </row>
    <row r="39" spans="2:11">
      <c r="B39" s="86" t="s">
        <v>1588</v>
      </c>
      <c r="C39" s="83" t="s">
        <v>1589</v>
      </c>
      <c r="D39" s="96" t="s">
        <v>1387</v>
      </c>
      <c r="E39" s="96" t="s">
        <v>170</v>
      </c>
      <c r="F39" s="105">
        <v>43234</v>
      </c>
      <c r="G39" s="93">
        <v>435515.5799999999</v>
      </c>
      <c r="H39" s="95">
        <v>4.1382000000000003</v>
      </c>
      <c r="I39" s="93">
        <v>18.022379999999998</v>
      </c>
      <c r="J39" s="94">
        <f t="shared" si="1"/>
        <v>-5.3834308231926198E-2</v>
      </c>
      <c r="K39" s="94">
        <f>I39/'סכום נכסי הקרן'!$C$42</f>
        <v>2.8408937884192357E-5</v>
      </c>
    </row>
    <row r="40" spans="2:11">
      <c r="B40" s="82"/>
      <c r="C40" s="83"/>
      <c r="D40" s="83"/>
      <c r="E40" s="83"/>
      <c r="F40" s="83"/>
      <c r="G40" s="93"/>
      <c r="H40" s="95"/>
      <c r="I40" s="83"/>
      <c r="J40" s="94"/>
      <c r="K40" s="83"/>
    </row>
    <row r="41" spans="2:11">
      <c r="B41" s="101" t="s">
        <v>234</v>
      </c>
      <c r="C41" s="81"/>
      <c r="D41" s="81"/>
      <c r="E41" s="81"/>
      <c r="F41" s="81"/>
      <c r="G41" s="90"/>
      <c r="H41" s="92"/>
      <c r="I41" s="90">
        <v>-5.7786099999999987</v>
      </c>
      <c r="J41" s="91">
        <f t="shared" ref="J41:J42" si="2">I41/$I$11</f>
        <v>1.726117593192969E-2</v>
      </c>
      <c r="K41" s="91">
        <f>I41/'סכום נכסי הקרן'!$C$42</f>
        <v>-9.1089064012063203E-6</v>
      </c>
    </row>
    <row r="42" spans="2:11" s="130" customFormat="1">
      <c r="B42" s="86" t="s">
        <v>1695</v>
      </c>
      <c r="C42" s="83" t="s">
        <v>1590</v>
      </c>
      <c r="D42" s="96" t="s">
        <v>1387</v>
      </c>
      <c r="E42" s="96" t="s">
        <v>171</v>
      </c>
      <c r="F42" s="105">
        <v>43108</v>
      </c>
      <c r="G42" s="93">
        <v>352.44999999999993</v>
      </c>
      <c r="H42" s="95">
        <v>996.60429999999997</v>
      </c>
      <c r="I42" s="93">
        <v>-5.7786099999999987</v>
      </c>
      <c r="J42" s="94">
        <f t="shared" si="2"/>
        <v>1.726117593192969E-2</v>
      </c>
      <c r="K42" s="94">
        <f>I42/'סכום נכסי הקרן'!$C$42</f>
        <v>-9.1089064012063203E-6</v>
      </c>
    </row>
    <row r="43" spans="2:11">
      <c r="B43" s="6" t="s">
        <v>244</v>
      </c>
      <c r="C43" s="1"/>
      <c r="D43" s="1"/>
    </row>
    <row r="44" spans="2:11">
      <c r="B44" s="6" t="s">
        <v>252</v>
      </c>
      <c r="C44" s="1"/>
      <c r="D44" s="1"/>
    </row>
    <row r="45" spans="2:11">
      <c r="C45" s="1"/>
      <c r="D45" s="1"/>
    </row>
    <row r="46" spans="2:11">
      <c r="C46" s="1"/>
      <c r="D46" s="1"/>
    </row>
    <row r="47" spans="2:11">
      <c r="C47" s="1"/>
      <c r="D47" s="1"/>
    </row>
    <row r="48" spans="2:11">
      <c r="B48" s="98" t="s">
        <v>261</v>
      </c>
      <c r="C48" s="1"/>
      <c r="D48" s="1"/>
    </row>
    <row r="49" spans="2:4">
      <c r="B49" s="98" t="s">
        <v>119</v>
      </c>
      <c r="C49" s="1"/>
      <c r="D49" s="1"/>
    </row>
    <row r="50" spans="2:4">
      <c r="B50" s="98" t="s">
        <v>244</v>
      </c>
      <c r="C50" s="1"/>
      <c r="D50" s="1"/>
    </row>
    <row r="51" spans="2:4">
      <c r="B51" s="98" t="s">
        <v>252</v>
      </c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H41:XFD44 D1:XFD40 D45:XFD1048576 A1:B1048576 D41:AF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186</v>
      </c>
      <c r="C1" s="77" t="s" vm="1">
        <v>262</v>
      </c>
    </row>
    <row r="2" spans="2:78">
      <c r="B2" s="56" t="s">
        <v>185</v>
      </c>
      <c r="C2" s="77" t="s">
        <v>263</v>
      </c>
    </row>
    <row r="3" spans="2:78">
      <c r="B3" s="56" t="s">
        <v>187</v>
      </c>
      <c r="C3" s="77" t="s">
        <v>264</v>
      </c>
    </row>
    <row r="4" spans="2:78">
      <c r="B4" s="56" t="s">
        <v>188</v>
      </c>
      <c r="C4" s="77">
        <v>8803</v>
      </c>
    </row>
    <row r="6" spans="2:78" ht="26.25" customHeight="1">
      <c r="B6" s="214" t="s">
        <v>217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6"/>
    </row>
    <row r="7" spans="2:78" ht="26.25" customHeight="1">
      <c r="B7" s="214" t="s">
        <v>107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6"/>
    </row>
    <row r="8" spans="2:78" s="3" customFormat="1" ht="47.25">
      <c r="B8" s="22" t="s">
        <v>123</v>
      </c>
      <c r="C8" s="30" t="s">
        <v>47</v>
      </c>
      <c r="D8" s="30" t="s">
        <v>52</v>
      </c>
      <c r="E8" s="30" t="s">
        <v>15</v>
      </c>
      <c r="F8" s="30" t="s">
        <v>67</v>
      </c>
      <c r="G8" s="30" t="s">
        <v>109</v>
      </c>
      <c r="H8" s="30" t="s">
        <v>18</v>
      </c>
      <c r="I8" s="30" t="s">
        <v>108</v>
      </c>
      <c r="J8" s="30" t="s">
        <v>17</v>
      </c>
      <c r="K8" s="30" t="s">
        <v>19</v>
      </c>
      <c r="L8" s="30" t="s">
        <v>246</v>
      </c>
      <c r="M8" s="30" t="s">
        <v>245</v>
      </c>
      <c r="N8" s="30" t="s">
        <v>117</v>
      </c>
      <c r="O8" s="30" t="s">
        <v>60</v>
      </c>
      <c r="P8" s="30" t="s">
        <v>189</v>
      </c>
      <c r="Q8" s="31" t="s">
        <v>191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253</v>
      </c>
      <c r="M9" s="16"/>
      <c r="N9" s="16" t="s">
        <v>249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120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6:B110">
    <cfRule type="cellIs" dxfId="5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W75"/>
  <sheetViews>
    <sheetView rightToLeft="1" workbookViewId="0">
      <selection activeCell="R51" sqref="R1:AC1048576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6" t="s">
        <v>186</v>
      </c>
      <c r="C1" s="77" t="s" vm="1">
        <v>262</v>
      </c>
    </row>
    <row r="2" spans="2:49">
      <c r="B2" s="56" t="s">
        <v>185</v>
      </c>
      <c r="C2" s="77" t="s">
        <v>263</v>
      </c>
    </row>
    <row r="3" spans="2:49">
      <c r="B3" s="56" t="s">
        <v>187</v>
      </c>
      <c r="C3" s="77" t="s">
        <v>264</v>
      </c>
    </row>
    <row r="4" spans="2:49">
      <c r="B4" s="56" t="s">
        <v>188</v>
      </c>
      <c r="C4" s="77">
        <v>8803</v>
      </c>
    </row>
    <row r="6" spans="2:49" ht="26.25" customHeight="1">
      <c r="B6" s="214" t="s">
        <v>218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6"/>
    </row>
    <row r="7" spans="2:49" s="3" customFormat="1" ht="63">
      <c r="B7" s="22" t="s">
        <v>123</v>
      </c>
      <c r="C7" s="30" t="s">
        <v>230</v>
      </c>
      <c r="D7" s="30" t="s">
        <v>47</v>
      </c>
      <c r="E7" s="30" t="s">
        <v>124</v>
      </c>
      <c r="F7" s="30" t="s">
        <v>15</v>
      </c>
      <c r="G7" s="30" t="s">
        <v>109</v>
      </c>
      <c r="H7" s="30" t="s">
        <v>67</v>
      </c>
      <c r="I7" s="30" t="s">
        <v>18</v>
      </c>
      <c r="J7" s="30" t="s">
        <v>108</v>
      </c>
      <c r="K7" s="13" t="s">
        <v>36</v>
      </c>
      <c r="L7" s="70" t="s">
        <v>19</v>
      </c>
      <c r="M7" s="30" t="s">
        <v>246</v>
      </c>
      <c r="N7" s="30" t="s">
        <v>245</v>
      </c>
      <c r="O7" s="30" t="s">
        <v>117</v>
      </c>
      <c r="P7" s="30" t="s">
        <v>189</v>
      </c>
      <c r="Q7" s="31" t="s">
        <v>191</v>
      </c>
      <c r="AV7" s="3" t="s">
        <v>169</v>
      </c>
      <c r="AW7" s="3" t="s">
        <v>171</v>
      </c>
    </row>
    <row r="8" spans="2:49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253</v>
      </c>
      <c r="N8" s="16"/>
      <c r="O8" s="16" t="s">
        <v>249</v>
      </c>
      <c r="P8" s="32" t="s">
        <v>20</v>
      </c>
      <c r="Q8" s="17" t="s">
        <v>20</v>
      </c>
      <c r="AV8" s="3" t="s">
        <v>167</v>
      </c>
      <c r="AW8" s="3" t="s">
        <v>170</v>
      </c>
    </row>
    <row r="9" spans="2:49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120</v>
      </c>
      <c r="AV9" s="4" t="s">
        <v>168</v>
      </c>
      <c r="AW9" s="4" t="s">
        <v>172</v>
      </c>
    </row>
    <row r="10" spans="2:49" s="131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5.7396733381798768</v>
      </c>
      <c r="J10" s="79"/>
      <c r="K10" s="79"/>
      <c r="L10" s="102">
        <v>3.7467185202349998E-2</v>
      </c>
      <c r="M10" s="87"/>
      <c r="N10" s="89"/>
      <c r="O10" s="87">
        <f>O11+O66</f>
        <v>9816.1056899999967</v>
      </c>
      <c r="P10" s="88">
        <f>O10/$O$10</f>
        <v>1</v>
      </c>
      <c r="Q10" s="88">
        <f>O10/'סכום נכסי הקרן'!$C$42</f>
        <v>1.5473269169325976E-2</v>
      </c>
      <c r="AV10" s="130" t="s">
        <v>28</v>
      </c>
      <c r="AW10" s="131" t="s">
        <v>173</v>
      </c>
    </row>
    <row r="11" spans="2:49" s="130" customFormat="1" ht="21.75" customHeight="1">
      <c r="B11" s="80" t="s">
        <v>39</v>
      </c>
      <c r="C11" s="81"/>
      <c r="D11" s="81"/>
      <c r="E11" s="81"/>
      <c r="F11" s="81"/>
      <c r="G11" s="81"/>
      <c r="H11" s="81"/>
      <c r="I11" s="90">
        <v>5.6131682823312836</v>
      </c>
      <c r="J11" s="81"/>
      <c r="K11" s="81"/>
      <c r="L11" s="103">
        <v>3.5370140413958549E-2</v>
      </c>
      <c r="M11" s="90"/>
      <c r="N11" s="92"/>
      <c r="O11" s="90">
        <f>O12+O23</f>
        <v>8490.5877899999978</v>
      </c>
      <c r="P11" s="91">
        <f t="shared" ref="P11:P21" si="0">O11/$O$10</f>
        <v>0.86496499305724173</v>
      </c>
      <c r="Q11" s="91">
        <v>1.3383992611991325E-2</v>
      </c>
      <c r="AW11" s="130" t="s">
        <v>179</v>
      </c>
    </row>
    <row r="12" spans="2:49" s="130" customFormat="1">
      <c r="B12" s="101" t="s">
        <v>37</v>
      </c>
      <c r="C12" s="81"/>
      <c r="D12" s="81"/>
      <c r="E12" s="81"/>
      <c r="F12" s="81"/>
      <c r="G12" s="81"/>
      <c r="H12" s="81"/>
      <c r="I12" s="90">
        <v>8.9182301020897672</v>
      </c>
      <c r="J12" s="81"/>
      <c r="K12" s="81"/>
      <c r="L12" s="103">
        <v>3.174598432840104E-2</v>
      </c>
      <c r="M12" s="90"/>
      <c r="N12" s="92"/>
      <c r="O12" s="90">
        <f>SUM(O13:O21)</f>
        <v>3785.4430899999998</v>
      </c>
      <c r="P12" s="91">
        <f t="shared" si="0"/>
        <v>0.38563593440689625</v>
      </c>
      <c r="Q12" s="91">
        <v>5.9673378730251197E-3</v>
      </c>
      <c r="AW12" s="130" t="s">
        <v>174</v>
      </c>
    </row>
    <row r="13" spans="2:49" s="130" customFormat="1">
      <c r="B13" s="150" t="s">
        <v>1696</v>
      </c>
      <c r="C13" s="96" t="s">
        <v>1610</v>
      </c>
      <c r="D13" s="83">
        <v>6028</v>
      </c>
      <c r="E13" s="83"/>
      <c r="F13" s="83" t="s">
        <v>1349</v>
      </c>
      <c r="G13" s="105">
        <v>43100</v>
      </c>
      <c r="H13" s="83"/>
      <c r="I13" s="93">
        <v>9.44</v>
      </c>
      <c r="J13" s="96" t="s">
        <v>171</v>
      </c>
      <c r="K13" s="97">
        <v>4.4400000000000002E-2</v>
      </c>
      <c r="L13" s="97">
        <v>4.4400000000000002E-2</v>
      </c>
      <c r="M13" s="93">
        <v>251464.88999999996</v>
      </c>
      <c r="N13" s="95">
        <v>102.13</v>
      </c>
      <c r="O13" s="93">
        <v>256.82108999999997</v>
      </c>
      <c r="P13" s="94">
        <f t="shared" si="0"/>
        <v>2.6163236023592575E-2</v>
      </c>
      <c r="Q13" s="94">
        <v>4.0483544556106757E-4</v>
      </c>
      <c r="AW13" s="130" t="s">
        <v>175</v>
      </c>
    </row>
    <row r="14" spans="2:49" s="130" customFormat="1">
      <c r="B14" s="150" t="s">
        <v>1696</v>
      </c>
      <c r="C14" s="96" t="s">
        <v>1610</v>
      </c>
      <c r="D14" s="83">
        <v>5212</v>
      </c>
      <c r="E14" s="83"/>
      <c r="F14" s="83" t="s">
        <v>1349</v>
      </c>
      <c r="G14" s="105">
        <v>42643</v>
      </c>
      <c r="H14" s="83"/>
      <c r="I14" s="93">
        <v>8.490000000000002</v>
      </c>
      <c r="J14" s="96" t="s">
        <v>171</v>
      </c>
      <c r="K14" s="97">
        <v>3.1799999999999995E-2</v>
      </c>
      <c r="L14" s="97">
        <v>3.1799999999999995E-2</v>
      </c>
      <c r="M14" s="93">
        <v>67227.960000000006</v>
      </c>
      <c r="N14" s="95">
        <v>99.19</v>
      </c>
      <c r="O14" s="93">
        <v>66.683409999999995</v>
      </c>
      <c r="P14" s="94">
        <f t="shared" si="0"/>
        <v>6.7932652831899183E-3</v>
      </c>
      <c r="Q14" s="94">
        <v>1.0511523021291339E-4</v>
      </c>
      <c r="AW14" s="130" t="s">
        <v>176</v>
      </c>
    </row>
    <row r="15" spans="2:49" s="130" customFormat="1">
      <c r="B15" s="150" t="s">
        <v>1696</v>
      </c>
      <c r="C15" s="96" t="s">
        <v>1610</v>
      </c>
      <c r="D15" s="83">
        <v>5211</v>
      </c>
      <c r="E15" s="83"/>
      <c r="F15" s="83" t="s">
        <v>1349</v>
      </c>
      <c r="G15" s="105">
        <v>42643</v>
      </c>
      <c r="H15" s="83"/>
      <c r="I15" s="93">
        <v>5.98</v>
      </c>
      <c r="J15" s="96" t="s">
        <v>171</v>
      </c>
      <c r="K15" s="97">
        <v>3.3700000000000001E-2</v>
      </c>
      <c r="L15" s="97">
        <v>3.3700000000000001E-2</v>
      </c>
      <c r="M15" s="93">
        <v>68566.929999999978</v>
      </c>
      <c r="N15" s="95">
        <v>102.84</v>
      </c>
      <c r="O15" s="93">
        <v>70.514229999999984</v>
      </c>
      <c r="P15" s="94">
        <f t="shared" si="0"/>
        <v>7.183523917416175E-3</v>
      </c>
      <c r="Q15" s="94">
        <v>1.1115387649996187E-4</v>
      </c>
      <c r="AW15" s="130" t="s">
        <v>178</v>
      </c>
    </row>
    <row r="16" spans="2:49" s="130" customFormat="1">
      <c r="B16" s="150" t="s">
        <v>1696</v>
      </c>
      <c r="C16" s="96" t="s">
        <v>1610</v>
      </c>
      <c r="D16" s="83">
        <v>6027</v>
      </c>
      <c r="E16" s="83"/>
      <c r="F16" s="83" t="s">
        <v>1349</v>
      </c>
      <c r="G16" s="105">
        <v>43100</v>
      </c>
      <c r="H16" s="83"/>
      <c r="I16" s="93">
        <v>9.8800000000000008</v>
      </c>
      <c r="J16" s="96" t="s">
        <v>171</v>
      </c>
      <c r="K16" s="97">
        <v>3.1699999999999999E-2</v>
      </c>
      <c r="L16" s="97">
        <v>3.1699999999999999E-2</v>
      </c>
      <c r="M16" s="93">
        <v>941418.2799999998</v>
      </c>
      <c r="N16" s="95">
        <v>100.84</v>
      </c>
      <c r="O16" s="93">
        <f>949.32619-0.04</f>
        <v>949.28619000000003</v>
      </c>
      <c r="P16" s="94">
        <f t="shared" si="0"/>
        <v>9.670700581057011E-2</v>
      </c>
      <c r="Q16" s="94">
        <v>1.4964537807679295E-3</v>
      </c>
      <c r="AW16" s="130" t="s">
        <v>177</v>
      </c>
    </row>
    <row r="17" spans="2:49" s="130" customFormat="1">
      <c r="B17" s="150" t="s">
        <v>1696</v>
      </c>
      <c r="C17" s="96" t="s">
        <v>1610</v>
      </c>
      <c r="D17" s="83">
        <v>6026</v>
      </c>
      <c r="E17" s="83"/>
      <c r="F17" s="83" t="s">
        <v>1349</v>
      </c>
      <c r="G17" s="105">
        <v>43100</v>
      </c>
      <c r="H17" s="83"/>
      <c r="I17" s="93">
        <v>7.88</v>
      </c>
      <c r="J17" s="96" t="s">
        <v>171</v>
      </c>
      <c r="K17" s="97">
        <v>3.4699999999999995E-2</v>
      </c>
      <c r="L17" s="97">
        <v>3.4699999999999995E-2</v>
      </c>
      <c r="M17" s="93">
        <v>1299687.2799999998</v>
      </c>
      <c r="N17" s="95">
        <v>102.53</v>
      </c>
      <c r="O17" s="93">
        <v>1332.5693699999999</v>
      </c>
      <c r="P17" s="94">
        <f t="shared" si="0"/>
        <v>0.13575336412254954</v>
      </c>
      <c r="Q17" s="94">
        <v>2.1005724827543606E-3</v>
      </c>
      <c r="AW17" s="130" t="s">
        <v>180</v>
      </c>
    </row>
    <row r="18" spans="2:49" s="130" customFormat="1">
      <c r="B18" s="150" t="s">
        <v>1696</v>
      </c>
      <c r="C18" s="96" t="s">
        <v>1610</v>
      </c>
      <c r="D18" s="83">
        <v>5210</v>
      </c>
      <c r="E18" s="83"/>
      <c r="F18" s="83" t="s">
        <v>1349</v>
      </c>
      <c r="G18" s="105">
        <v>42643</v>
      </c>
      <c r="H18" s="83"/>
      <c r="I18" s="93">
        <v>9.1199999999999992</v>
      </c>
      <c r="J18" s="96" t="s">
        <v>171</v>
      </c>
      <c r="K18" s="97">
        <v>1.8600000000000002E-2</v>
      </c>
      <c r="L18" s="97">
        <v>1.8600000000000002E-2</v>
      </c>
      <c r="M18" s="93">
        <v>49048.569999999992</v>
      </c>
      <c r="N18" s="95">
        <v>103.77</v>
      </c>
      <c r="O18" s="93">
        <v>50.897679999999994</v>
      </c>
      <c r="P18" s="94">
        <f t="shared" si="0"/>
        <v>5.1851193953475058E-3</v>
      </c>
      <c r="Q18" s="94">
        <v>8.023167007360897E-5</v>
      </c>
      <c r="AW18" s="130" t="s">
        <v>181</v>
      </c>
    </row>
    <row r="19" spans="2:49" s="130" customFormat="1">
      <c r="B19" s="150" t="s">
        <v>1696</v>
      </c>
      <c r="C19" s="96" t="s">
        <v>1610</v>
      </c>
      <c r="D19" s="83">
        <v>6025</v>
      </c>
      <c r="E19" s="83"/>
      <c r="F19" s="83" t="s">
        <v>1349</v>
      </c>
      <c r="G19" s="105">
        <v>43100</v>
      </c>
      <c r="H19" s="83"/>
      <c r="I19" s="93">
        <v>9.9400000000000013</v>
      </c>
      <c r="J19" s="96" t="s">
        <v>171</v>
      </c>
      <c r="K19" s="97">
        <v>2.9800000000000007E-2</v>
      </c>
      <c r="L19" s="97">
        <v>2.9800000000000007E-2</v>
      </c>
      <c r="M19" s="93">
        <v>534579.64999999991</v>
      </c>
      <c r="N19" s="95">
        <v>106.07</v>
      </c>
      <c r="O19" s="93">
        <f>567.02857-0.05</f>
        <v>566.97856999999999</v>
      </c>
      <c r="P19" s="94">
        <f t="shared" si="0"/>
        <v>5.7760031106592558E-2</v>
      </c>
      <c r="Q19" s="94">
        <v>8.9382559579435222E-4</v>
      </c>
      <c r="AW19" s="130" t="s">
        <v>182</v>
      </c>
    </row>
    <row r="20" spans="2:49" s="130" customFormat="1">
      <c r="B20" s="150" t="s">
        <v>1696</v>
      </c>
      <c r="C20" s="96" t="s">
        <v>1610</v>
      </c>
      <c r="D20" s="83">
        <v>6024</v>
      </c>
      <c r="E20" s="83"/>
      <c r="F20" s="83" t="s">
        <v>1349</v>
      </c>
      <c r="G20" s="105">
        <v>43100</v>
      </c>
      <c r="H20" s="83"/>
      <c r="I20" s="93">
        <v>9.0500000000000007</v>
      </c>
      <c r="J20" s="96" t="s">
        <v>171</v>
      </c>
      <c r="K20" s="97">
        <v>2.0400000000000001E-2</v>
      </c>
      <c r="L20" s="97">
        <v>2.0400000000000001E-2</v>
      </c>
      <c r="M20" s="93">
        <v>422193.09999999992</v>
      </c>
      <c r="N20" s="95">
        <v>107.02</v>
      </c>
      <c r="O20" s="93">
        <f>451.83111-0.05</f>
        <v>451.78111000000001</v>
      </c>
      <c r="P20" s="94">
        <f t="shared" si="0"/>
        <v>4.6024474905587552E-2</v>
      </c>
      <c r="Q20" s="94">
        <v>7.1223608908132011E-4</v>
      </c>
      <c r="AW20" s="130" t="s">
        <v>183</v>
      </c>
    </row>
    <row r="21" spans="2:49" s="130" customFormat="1">
      <c r="B21" s="150" t="s">
        <v>1696</v>
      </c>
      <c r="C21" s="96" t="s">
        <v>1610</v>
      </c>
      <c r="D21" s="83">
        <v>5209</v>
      </c>
      <c r="E21" s="83"/>
      <c r="F21" s="83" t="s">
        <v>1349</v>
      </c>
      <c r="G21" s="105">
        <v>42643</v>
      </c>
      <c r="H21" s="83"/>
      <c r="I21" s="93">
        <v>6.9899999999999993</v>
      </c>
      <c r="J21" s="96" t="s">
        <v>171</v>
      </c>
      <c r="K21" s="97">
        <v>2.2099999999999998E-2</v>
      </c>
      <c r="L21" s="97">
        <v>2.2099999999999998E-2</v>
      </c>
      <c r="M21" s="93">
        <v>38606.53</v>
      </c>
      <c r="N21" s="95">
        <v>103.38</v>
      </c>
      <c r="O21" s="93">
        <v>39.911439999999992</v>
      </c>
      <c r="P21" s="94">
        <f t="shared" si="0"/>
        <v>4.0659138420503296E-3</v>
      </c>
      <c r="Q21" s="94">
        <v>6.291370227960567E-5</v>
      </c>
      <c r="AW21" s="130" t="s">
        <v>184</v>
      </c>
    </row>
    <row r="22" spans="2:49" s="130" customFormat="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AW22" s="130" t="s">
        <v>28</v>
      </c>
    </row>
    <row r="23" spans="2:49" s="130" customFormat="1">
      <c r="B23" s="101" t="s">
        <v>38</v>
      </c>
      <c r="C23" s="81"/>
      <c r="D23" s="81"/>
      <c r="E23" s="81"/>
      <c r="F23" s="81"/>
      <c r="G23" s="81"/>
      <c r="H23" s="81"/>
      <c r="I23" s="90">
        <v>2.9539612322693594</v>
      </c>
      <c r="J23" s="81"/>
      <c r="K23" s="81"/>
      <c r="L23" s="103">
        <v>3.8286000577197971E-2</v>
      </c>
      <c r="M23" s="90"/>
      <c r="N23" s="92"/>
      <c r="O23" s="90">
        <f>SUM(O24:O64)</f>
        <v>4705.144699999998</v>
      </c>
      <c r="P23" s="91">
        <f t="shared" ref="P23:P64" si="1">O23/$O$10</f>
        <v>0.47932905865034542</v>
      </c>
      <c r="Q23" s="91">
        <f>O23/'סכום נכסי הקרן'!$C$42</f>
        <v>7.4167875451764328E-3</v>
      </c>
    </row>
    <row r="24" spans="2:49" s="130" customFormat="1">
      <c r="B24" s="86" t="s">
        <v>1697</v>
      </c>
      <c r="C24" s="96" t="s">
        <v>1610</v>
      </c>
      <c r="D24" s="83" t="s">
        <v>1611</v>
      </c>
      <c r="E24" s="83"/>
      <c r="F24" s="83" t="s">
        <v>1612</v>
      </c>
      <c r="G24" s="105">
        <v>43185</v>
      </c>
      <c r="H24" s="83" t="s">
        <v>1609</v>
      </c>
      <c r="I24" s="93">
        <v>1.45</v>
      </c>
      <c r="J24" s="96" t="s">
        <v>170</v>
      </c>
      <c r="K24" s="97">
        <v>3.4861000000000003E-2</v>
      </c>
      <c r="L24" s="97">
        <v>3.7399999999999996E-2</v>
      </c>
      <c r="M24" s="93">
        <v>573747.99999999988</v>
      </c>
      <c r="N24" s="95">
        <v>99.78</v>
      </c>
      <c r="O24" s="93">
        <v>2076.4057099999995</v>
      </c>
      <c r="P24" s="94">
        <f t="shared" si="1"/>
        <v>0.21153049646921643</v>
      </c>
      <c r="Q24" s="94">
        <f>O24/'סכום נכסי הקרן'!$C$42</f>
        <v>3.2730683093893436E-3</v>
      </c>
    </row>
    <row r="25" spans="2:49" s="130" customFormat="1">
      <c r="B25" s="150" t="s">
        <v>1698</v>
      </c>
      <c r="C25" s="96" t="s">
        <v>1610</v>
      </c>
      <c r="D25" s="83" t="s">
        <v>1613</v>
      </c>
      <c r="E25" s="83"/>
      <c r="F25" s="83" t="s">
        <v>1612</v>
      </c>
      <c r="G25" s="105">
        <v>42723</v>
      </c>
      <c r="H25" s="83" t="s">
        <v>1609</v>
      </c>
      <c r="I25" s="93">
        <v>0.26</v>
      </c>
      <c r="J25" s="96" t="s">
        <v>171</v>
      </c>
      <c r="K25" s="97">
        <v>2.0119999999999999E-2</v>
      </c>
      <c r="L25" s="97">
        <v>1.1900000000000001E-2</v>
      </c>
      <c r="M25" s="93">
        <v>148938.79999999996</v>
      </c>
      <c r="N25" s="95">
        <v>100.78</v>
      </c>
      <c r="O25" s="93">
        <v>150.10052999999996</v>
      </c>
      <c r="P25" s="94">
        <f t="shared" si="1"/>
        <v>1.529125039402464E-2</v>
      </c>
      <c r="Q25" s="94">
        <f>O25/'סכום נכסי הקרן'!$C$42</f>
        <v>2.3660563328230515E-4</v>
      </c>
    </row>
    <row r="26" spans="2:49" s="130" customFormat="1">
      <c r="B26" s="86" t="s">
        <v>1699</v>
      </c>
      <c r="C26" s="96" t="s">
        <v>1614</v>
      </c>
      <c r="D26" s="83" t="s">
        <v>1615</v>
      </c>
      <c r="E26" s="83"/>
      <c r="F26" s="83" t="s">
        <v>508</v>
      </c>
      <c r="G26" s="105">
        <v>43011</v>
      </c>
      <c r="H26" s="83" t="s">
        <v>167</v>
      </c>
      <c r="I26" s="93">
        <v>9.67</v>
      </c>
      <c r="J26" s="96" t="s">
        <v>171</v>
      </c>
      <c r="K26" s="97">
        <v>3.9E-2</v>
      </c>
      <c r="L26" s="97">
        <v>3.6600000000000001E-2</v>
      </c>
      <c r="M26" s="93">
        <v>15367.969999999998</v>
      </c>
      <c r="N26" s="95">
        <v>104.08</v>
      </c>
      <c r="O26" s="93">
        <v>15.994979999999998</v>
      </c>
      <c r="P26" s="94">
        <f t="shared" si="1"/>
        <v>1.6294628954835555E-3</v>
      </c>
      <c r="Q26" s="94">
        <f>O26/'סכום נכסי הקרן'!$C$42</f>
        <v>2.5213117983246332E-5</v>
      </c>
    </row>
    <row r="27" spans="2:49" s="130" customFormat="1">
      <c r="B27" s="86" t="s">
        <v>1699</v>
      </c>
      <c r="C27" s="96" t="s">
        <v>1614</v>
      </c>
      <c r="D27" s="83" t="s">
        <v>1616</v>
      </c>
      <c r="E27" s="83"/>
      <c r="F27" s="83" t="s">
        <v>508</v>
      </c>
      <c r="G27" s="105">
        <v>43104</v>
      </c>
      <c r="H27" s="83" t="s">
        <v>167</v>
      </c>
      <c r="I27" s="93">
        <v>9.68</v>
      </c>
      <c r="J27" s="96" t="s">
        <v>171</v>
      </c>
      <c r="K27" s="97">
        <v>3.8199999999999998E-2</v>
      </c>
      <c r="L27" s="97">
        <v>3.9400000000000004E-2</v>
      </c>
      <c r="M27" s="93">
        <v>27377.619999999995</v>
      </c>
      <c r="N27" s="95">
        <v>98.56</v>
      </c>
      <c r="O27" s="93">
        <v>26.983379999999993</v>
      </c>
      <c r="P27" s="94">
        <f t="shared" si="1"/>
        <v>2.7488884953112197E-3</v>
      </c>
      <c r="Q27" s="94">
        <f>O27/'סכום נכסי הקרן'!$C$42</f>
        <v>4.2534291604413972E-5</v>
      </c>
    </row>
    <row r="28" spans="2:49" s="130" customFormat="1">
      <c r="B28" s="86" t="s">
        <v>1699</v>
      </c>
      <c r="C28" s="96" t="s">
        <v>1614</v>
      </c>
      <c r="D28" s="83" t="s">
        <v>1617</v>
      </c>
      <c r="E28" s="83"/>
      <c r="F28" s="83" t="s">
        <v>508</v>
      </c>
      <c r="G28" s="105">
        <v>43194</v>
      </c>
      <c r="H28" s="83" t="s">
        <v>167</v>
      </c>
      <c r="I28" s="93">
        <v>9.7300000000000022</v>
      </c>
      <c r="J28" s="96" t="s">
        <v>171</v>
      </c>
      <c r="K28" s="97">
        <v>3.7900000000000003E-2</v>
      </c>
      <c r="L28" s="97">
        <v>3.5400000000000008E-2</v>
      </c>
      <c r="M28" s="93">
        <v>17681.039999999997</v>
      </c>
      <c r="N28" s="95">
        <v>102.33</v>
      </c>
      <c r="O28" s="93">
        <v>18.093009999999996</v>
      </c>
      <c r="P28" s="94">
        <f t="shared" si="1"/>
        <v>1.843196331762398E-3</v>
      </c>
      <c r="Q28" s="94">
        <f>O28/'סכום נכסי הקרן'!$C$42</f>
        <v>2.8520272973273845E-5</v>
      </c>
    </row>
    <row r="29" spans="2:49" s="130" customFormat="1">
      <c r="B29" s="86" t="s">
        <v>1699</v>
      </c>
      <c r="C29" s="96" t="s">
        <v>1614</v>
      </c>
      <c r="D29" s="83" t="s">
        <v>1618</v>
      </c>
      <c r="E29" s="83"/>
      <c r="F29" s="83" t="s">
        <v>508</v>
      </c>
      <c r="G29" s="105">
        <v>43285</v>
      </c>
      <c r="H29" s="83" t="s">
        <v>167</v>
      </c>
      <c r="I29" s="93">
        <v>9.7000000000000011</v>
      </c>
      <c r="J29" s="96" t="s">
        <v>171</v>
      </c>
      <c r="K29" s="97">
        <v>4.0099999999999997E-2</v>
      </c>
      <c r="L29" s="97">
        <v>3.5500000000000004E-2</v>
      </c>
      <c r="M29" s="93">
        <v>23421.299999999996</v>
      </c>
      <c r="N29" s="95">
        <v>103.19</v>
      </c>
      <c r="O29" s="93">
        <v>24.168439999999997</v>
      </c>
      <c r="P29" s="94">
        <f t="shared" si="1"/>
        <v>2.4621210043226423E-3</v>
      </c>
      <c r="Q29" s="94">
        <f>O29/'סכום נכסי הקרן'!$C$42</f>
        <v>3.8097061027335452E-5</v>
      </c>
    </row>
    <row r="30" spans="2:49" s="130" customFormat="1">
      <c r="B30" s="86" t="s">
        <v>1699</v>
      </c>
      <c r="C30" s="96" t="s">
        <v>1614</v>
      </c>
      <c r="D30" s="83" t="s">
        <v>1619</v>
      </c>
      <c r="E30" s="83"/>
      <c r="F30" s="83" t="s">
        <v>508</v>
      </c>
      <c r="G30" s="105">
        <v>42935</v>
      </c>
      <c r="H30" s="83" t="s">
        <v>167</v>
      </c>
      <c r="I30" s="93">
        <v>11.190000000000001</v>
      </c>
      <c r="J30" s="96" t="s">
        <v>171</v>
      </c>
      <c r="K30" s="97">
        <v>4.0800000000000003E-2</v>
      </c>
      <c r="L30" s="97">
        <v>3.3900000000000007E-2</v>
      </c>
      <c r="M30" s="93">
        <v>71568.409999999989</v>
      </c>
      <c r="N30" s="95">
        <v>107.27</v>
      </c>
      <c r="O30" s="93">
        <v>76.771429999999981</v>
      </c>
      <c r="P30" s="94">
        <f t="shared" si="1"/>
        <v>7.8209661167574496E-3</v>
      </c>
      <c r="Q30" s="94">
        <f>O30/'סכום נכסי הקרן'!$C$42</f>
        <v>1.2101591388876614E-4</v>
      </c>
    </row>
    <row r="31" spans="2:49" s="130" customFormat="1">
      <c r="B31" s="150" t="s">
        <v>1700</v>
      </c>
      <c r="C31" s="96" t="s">
        <v>1614</v>
      </c>
      <c r="D31" s="83" t="s">
        <v>1620</v>
      </c>
      <c r="E31" s="83"/>
      <c r="F31" s="83" t="s">
        <v>1621</v>
      </c>
      <c r="G31" s="105">
        <v>42680</v>
      </c>
      <c r="H31" s="83" t="s">
        <v>1609</v>
      </c>
      <c r="I31" s="93">
        <v>4.1999999999999993</v>
      </c>
      <c r="J31" s="96" t="s">
        <v>171</v>
      </c>
      <c r="K31" s="97">
        <v>2.3E-2</v>
      </c>
      <c r="L31" s="97">
        <v>2.2700000000000001E-2</v>
      </c>
      <c r="M31" s="93">
        <v>6870.2399999999989</v>
      </c>
      <c r="N31" s="95">
        <v>102.14</v>
      </c>
      <c r="O31" s="93">
        <v>7.0172599999999985</v>
      </c>
      <c r="P31" s="94">
        <f t="shared" si="1"/>
        <v>7.1487209099110676E-4</v>
      </c>
      <c r="Q31" s="94">
        <f>O31/'סכום נכסי הקרן'!$C$42</f>
        <v>1.1061408285544286E-5</v>
      </c>
    </row>
    <row r="32" spans="2:49" s="130" customFormat="1">
      <c r="B32" s="150" t="s">
        <v>1700</v>
      </c>
      <c r="C32" s="96" t="s">
        <v>1614</v>
      </c>
      <c r="D32" s="83" t="s">
        <v>1622</v>
      </c>
      <c r="E32" s="83"/>
      <c r="F32" s="83" t="s">
        <v>1621</v>
      </c>
      <c r="G32" s="105">
        <v>42680</v>
      </c>
      <c r="H32" s="83" t="s">
        <v>1609</v>
      </c>
      <c r="I32" s="93">
        <v>3.01</v>
      </c>
      <c r="J32" s="96" t="s">
        <v>171</v>
      </c>
      <c r="K32" s="97">
        <v>2.2000000000000002E-2</v>
      </c>
      <c r="L32" s="97">
        <v>2.12E-2</v>
      </c>
      <c r="M32" s="93">
        <v>14642.529999999997</v>
      </c>
      <c r="N32" s="95">
        <v>100.37</v>
      </c>
      <c r="O32" s="93">
        <v>14.696709999999998</v>
      </c>
      <c r="P32" s="94">
        <f t="shared" si="1"/>
        <v>1.4972037245862217E-3</v>
      </c>
      <c r="Q32" s="94">
        <f>O32/'סכום נכסי הקרן'!$C$42</f>
        <v>2.3166636231840003E-5</v>
      </c>
    </row>
    <row r="33" spans="2:17" s="130" customFormat="1">
      <c r="B33" s="150" t="s">
        <v>1700</v>
      </c>
      <c r="C33" s="96" t="s">
        <v>1614</v>
      </c>
      <c r="D33" s="83" t="s">
        <v>1623</v>
      </c>
      <c r="E33" s="83"/>
      <c r="F33" s="83" t="s">
        <v>1621</v>
      </c>
      <c r="G33" s="105">
        <v>42680</v>
      </c>
      <c r="H33" s="83" t="s">
        <v>1609</v>
      </c>
      <c r="I33" s="93">
        <v>4.1399999999999997</v>
      </c>
      <c r="J33" s="96" t="s">
        <v>171</v>
      </c>
      <c r="K33" s="97">
        <v>3.3700000000000001E-2</v>
      </c>
      <c r="L33" s="97">
        <v>3.3300000000000003E-2</v>
      </c>
      <c r="M33" s="93">
        <v>3485.3499999999995</v>
      </c>
      <c r="N33" s="95">
        <v>100.48</v>
      </c>
      <c r="O33" s="93">
        <v>3.5020799999999994</v>
      </c>
      <c r="P33" s="94">
        <f t="shared" si="1"/>
        <v>3.567687747665236E-4</v>
      </c>
      <c r="Q33" s="94">
        <f>O33/'סכום נכסי הקרן'!$C$42</f>
        <v>5.5203792831730523E-6</v>
      </c>
    </row>
    <row r="34" spans="2:17" s="130" customFormat="1">
      <c r="B34" s="150" t="s">
        <v>1700</v>
      </c>
      <c r="C34" s="96" t="s">
        <v>1614</v>
      </c>
      <c r="D34" s="83" t="s">
        <v>1624</v>
      </c>
      <c r="E34" s="83"/>
      <c r="F34" s="83" t="s">
        <v>1621</v>
      </c>
      <c r="G34" s="105">
        <v>42717</v>
      </c>
      <c r="H34" s="83" t="s">
        <v>1609</v>
      </c>
      <c r="I34" s="93">
        <v>3.73</v>
      </c>
      <c r="J34" s="96" t="s">
        <v>171</v>
      </c>
      <c r="K34" s="97">
        <v>3.85E-2</v>
      </c>
      <c r="L34" s="97">
        <v>3.9000000000000007E-2</v>
      </c>
      <c r="M34" s="93">
        <v>959.43999999999983</v>
      </c>
      <c r="N34" s="95">
        <v>100.19</v>
      </c>
      <c r="O34" s="93">
        <v>0.96125999999999989</v>
      </c>
      <c r="P34" s="94">
        <f t="shared" si="1"/>
        <v>9.7926818471328036E-5</v>
      </c>
      <c r="Q34" s="94">
        <f>O34/'סכום נכסי הקרן'!$C$42</f>
        <v>1.5152480211025816E-6</v>
      </c>
    </row>
    <row r="35" spans="2:17" s="130" customFormat="1">
      <c r="B35" s="150" t="s">
        <v>1700</v>
      </c>
      <c r="C35" s="96" t="s">
        <v>1614</v>
      </c>
      <c r="D35" s="83" t="s">
        <v>1625</v>
      </c>
      <c r="E35" s="83"/>
      <c r="F35" s="83" t="s">
        <v>1621</v>
      </c>
      <c r="G35" s="105">
        <v>42710</v>
      </c>
      <c r="H35" s="83" t="s">
        <v>1609</v>
      </c>
      <c r="I35" s="93">
        <v>3.73</v>
      </c>
      <c r="J35" s="96" t="s">
        <v>171</v>
      </c>
      <c r="K35" s="97">
        <v>3.8399999999999997E-2</v>
      </c>
      <c r="L35" s="97">
        <v>3.8900000000000004E-2</v>
      </c>
      <c r="M35" s="93">
        <v>2868.4599999999996</v>
      </c>
      <c r="N35" s="95">
        <v>100.2</v>
      </c>
      <c r="O35" s="93">
        <v>2.8741999999999992</v>
      </c>
      <c r="P35" s="94">
        <f t="shared" si="1"/>
        <v>2.9280450830190688E-4</v>
      </c>
      <c r="Q35" s="94">
        <f>O35/'סכום נכסי הקרן'!$C$42</f>
        <v>4.5306429709475471E-6</v>
      </c>
    </row>
    <row r="36" spans="2:17" s="130" customFormat="1">
      <c r="B36" s="150" t="s">
        <v>1700</v>
      </c>
      <c r="C36" s="96" t="s">
        <v>1614</v>
      </c>
      <c r="D36" s="83" t="s">
        <v>1626</v>
      </c>
      <c r="E36" s="83"/>
      <c r="F36" s="83" t="s">
        <v>1621</v>
      </c>
      <c r="G36" s="105">
        <v>42680</v>
      </c>
      <c r="H36" s="83" t="s">
        <v>1609</v>
      </c>
      <c r="I36" s="93">
        <v>5.0999999999999996</v>
      </c>
      <c r="J36" s="96" t="s">
        <v>171</v>
      </c>
      <c r="K36" s="97">
        <v>3.6699999999999997E-2</v>
      </c>
      <c r="L36" s="97">
        <v>3.6600000000000008E-2</v>
      </c>
      <c r="M36" s="93">
        <v>11414.419999999998</v>
      </c>
      <c r="N36" s="95">
        <v>100.49</v>
      </c>
      <c r="O36" s="93">
        <v>11.470349999999998</v>
      </c>
      <c r="P36" s="94">
        <f t="shared" si="1"/>
        <v>1.1685234819430721E-3</v>
      </c>
      <c r="Q36" s="94">
        <f>O36/'סכום נכסי הקרן'!$C$42</f>
        <v>1.8080878366783177E-5</v>
      </c>
    </row>
    <row r="37" spans="2:17" s="130" customFormat="1">
      <c r="B37" s="150" t="s">
        <v>1700</v>
      </c>
      <c r="C37" s="96" t="s">
        <v>1614</v>
      </c>
      <c r="D37" s="83" t="s">
        <v>1627</v>
      </c>
      <c r="E37" s="83"/>
      <c r="F37" s="83" t="s">
        <v>1621</v>
      </c>
      <c r="G37" s="105">
        <v>42680</v>
      </c>
      <c r="H37" s="83" t="s">
        <v>1609</v>
      </c>
      <c r="I37" s="93">
        <v>2.98</v>
      </c>
      <c r="J37" s="96" t="s">
        <v>171</v>
      </c>
      <c r="K37" s="97">
        <v>3.1800000000000002E-2</v>
      </c>
      <c r="L37" s="97">
        <v>3.15E-2</v>
      </c>
      <c r="M37" s="93">
        <v>14845.859999999997</v>
      </c>
      <c r="N37" s="95">
        <v>100.35</v>
      </c>
      <c r="O37" s="93">
        <v>14.897819999999998</v>
      </c>
      <c r="P37" s="94">
        <f t="shared" si="1"/>
        <v>1.5176914828022804E-3</v>
      </c>
      <c r="Q37" s="94">
        <f>O37/'סכום נכסי הקרן'!$C$42</f>
        <v>2.3483648829393152E-5</v>
      </c>
    </row>
    <row r="38" spans="2:17" s="130" customFormat="1">
      <c r="B38" s="150" t="s">
        <v>1701</v>
      </c>
      <c r="C38" s="96" t="s">
        <v>1610</v>
      </c>
      <c r="D38" s="83" t="s">
        <v>1628</v>
      </c>
      <c r="E38" s="83"/>
      <c r="F38" s="83" t="s">
        <v>1621</v>
      </c>
      <c r="G38" s="105">
        <v>42884</v>
      </c>
      <c r="H38" s="83" t="s">
        <v>1609</v>
      </c>
      <c r="I38" s="93">
        <v>1.3900000000000001</v>
      </c>
      <c r="J38" s="96" t="s">
        <v>171</v>
      </c>
      <c r="K38" s="97">
        <v>2.2099999999999998E-2</v>
      </c>
      <c r="L38" s="97">
        <v>2.0300000000000002E-2</v>
      </c>
      <c r="M38" s="93">
        <v>12799.349999999999</v>
      </c>
      <c r="N38" s="95">
        <v>100.46</v>
      </c>
      <c r="O38" s="93">
        <v>12.858219999999998</v>
      </c>
      <c r="P38" s="94">
        <f t="shared" si="1"/>
        <v>1.3099105089199588E-3</v>
      </c>
      <c r="Q38" s="94">
        <f>O38/'סכום נכסי הקרן'!$C$42</f>
        <v>2.0268597892247294E-5</v>
      </c>
    </row>
    <row r="39" spans="2:17" s="130" customFormat="1">
      <c r="B39" s="150" t="s">
        <v>1701</v>
      </c>
      <c r="C39" s="96" t="s">
        <v>1610</v>
      </c>
      <c r="D39" s="83" t="s">
        <v>1629</v>
      </c>
      <c r="E39" s="83"/>
      <c r="F39" s="83" t="s">
        <v>1621</v>
      </c>
      <c r="G39" s="105">
        <v>43006</v>
      </c>
      <c r="H39" s="83" t="s">
        <v>1609</v>
      </c>
      <c r="I39" s="93">
        <v>1.59</v>
      </c>
      <c r="J39" s="96" t="s">
        <v>171</v>
      </c>
      <c r="K39" s="97">
        <v>2.0799999999999999E-2</v>
      </c>
      <c r="L39" s="97">
        <v>2.2599999999999999E-2</v>
      </c>
      <c r="M39" s="93">
        <v>13962.929999999998</v>
      </c>
      <c r="N39" s="95">
        <v>99.75</v>
      </c>
      <c r="O39" s="93">
        <v>13.928029999999996</v>
      </c>
      <c r="P39" s="94">
        <f t="shared" si="1"/>
        <v>1.4188956842823073E-3</v>
      </c>
      <c r="Q39" s="94">
        <f>O39/'סכום נכסי הקרן'!$C$42</f>
        <v>2.1954954846095109E-5</v>
      </c>
    </row>
    <row r="40" spans="2:17" s="130" customFormat="1">
      <c r="B40" s="150" t="s">
        <v>1701</v>
      </c>
      <c r="C40" s="96" t="s">
        <v>1610</v>
      </c>
      <c r="D40" s="83" t="s">
        <v>1630</v>
      </c>
      <c r="E40" s="83"/>
      <c r="F40" s="83" t="s">
        <v>1621</v>
      </c>
      <c r="G40" s="105">
        <v>43321</v>
      </c>
      <c r="H40" s="83" t="s">
        <v>1609</v>
      </c>
      <c r="I40" s="93">
        <v>1.92</v>
      </c>
      <c r="J40" s="96" t="s">
        <v>171</v>
      </c>
      <c r="K40" s="97">
        <v>2.4E-2</v>
      </c>
      <c r="L40" s="97">
        <v>2.2000000000000002E-2</v>
      </c>
      <c r="M40" s="93">
        <v>229857.03999999995</v>
      </c>
      <c r="N40" s="95">
        <v>100.77</v>
      </c>
      <c r="O40" s="93">
        <v>231.62694999999997</v>
      </c>
      <c r="P40" s="94">
        <f t="shared" si="1"/>
        <v>2.3596623479305676E-2</v>
      </c>
      <c r="Q40" s="94">
        <f>O40/'סכום נכסי הקרן'!$C$42</f>
        <v>3.6511690658253394E-4</v>
      </c>
    </row>
    <row r="41" spans="2:17" s="130" customFormat="1">
      <c r="B41" s="150" t="s">
        <v>1701</v>
      </c>
      <c r="C41" s="96" t="s">
        <v>1610</v>
      </c>
      <c r="D41" s="83" t="s">
        <v>1631</v>
      </c>
      <c r="E41" s="83"/>
      <c r="F41" s="83" t="s">
        <v>1621</v>
      </c>
      <c r="G41" s="105">
        <v>43343</v>
      </c>
      <c r="H41" s="83" t="s">
        <v>1609</v>
      </c>
      <c r="I41" s="93">
        <v>1.9799999999999998</v>
      </c>
      <c r="J41" s="96" t="s">
        <v>171</v>
      </c>
      <c r="K41" s="97">
        <v>2.3789999999999999E-2</v>
      </c>
      <c r="L41" s="97">
        <v>2.2799999999999994E-2</v>
      </c>
      <c r="M41" s="93">
        <v>229857.03999999995</v>
      </c>
      <c r="N41" s="95">
        <v>100.42</v>
      </c>
      <c r="O41" s="93">
        <v>230.82243999999997</v>
      </c>
      <c r="P41" s="94">
        <f t="shared" si="1"/>
        <v>2.3514665315303877E-2</v>
      </c>
      <c r="Q41" s="94">
        <f>O41/'סכום נכסי הקרן'!$C$42</f>
        <v>3.6384874585031039E-4</v>
      </c>
    </row>
    <row r="42" spans="2:17" s="130" customFormat="1">
      <c r="B42" s="150" t="s">
        <v>1701</v>
      </c>
      <c r="C42" s="96" t="s">
        <v>1610</v>
      </c>
      <c r="D42" s="83" t="s">
        <v>1632</v>
      </c>
      <c r="E42" s="83"/>
      <c r="F42" s="83" t="s">
        <v>1621</v>
      </c>
      <c r="G42" s="105">
        <v>42828</v>
      </c>
      <c r="H42" s="83" t="s">
        <v>1609</v>
      </c>
      <c r="I42" s="93">
        <v>1.23</v>
      </c>
      <c r="J42" s="96" t="s">
        <v>171</v>
      </c>
      <c r="K42" s="97">
        <v>2.2700000000000001E-2</v>
      </c>
      <c r="L42" s="97">
        <v>1.9600000000000003E-2</v>
      </c>
      <c r="M42" s="93">
        <v>12799.349999999999</v>
      </c>
      <c r="N42" s="95">
        <v>100.96</v>
      </c>
      <c r="O42" s="93">
        <v>12.922219999999998</v>
      </c>
      <c r="P42" s="94">
        <f t="shared" si="1"/>
        <v>1.3164304061196394E-3</v>
      </c>
      <c r="Q42" s="94">
        <f>O42/'סכום נכסי הקרן'!$C$42</f>
        <v>2.036948201657429E-5</v>
      </c>
    </row>
    <row r="43" spans="2:17" s="130" customFormat="1">
      <c r="B43" s="150" t="s">
        <v>1701</v>
      </c>
      <c r="C43" s="96" t="s">
        <v>1610</v>
      </c>
      <c r="D43" s="83" t="s">
        <v>1633</v>
      </c>
      <c r="E43" s="83"/>
      <c r="F43" s="83" t="s">
        <v>1621</v>
      </c>
      <c r="G43" s="105">
        <v>42859</v>
      </c>
      <c r="H43" s="83" t="s">
        <v>1609</v>
      </c>
      <c r="I43" s="93">
        <v>1.3199999999999998</v>
      </c>
      <c r="J43" s="96" t="s">
        <v>171</v>
      </c>
      <c r="K43" s="97">
        <v>2.2799999999999997E-2</v>
      </c>
      <c r="L43" s="97">
        <v>1.9800000000000002E-2</v>
      </c>
      <c r="M43" s="93">
        <v>12799.349999999999</v>
      </c>
      <c r="N43" s="95">
        <v>100.77</v>
      </c>
      <c r="O43" s="93">
        <v>12.897899999999998</v>
      </c>
      <c r="P43" s="94">
        <f t="shared" si="1"/>
        <v>1.3139528451837606E-3</v>
      </c>
      <c r="Q43" s="94">
        <f>O43/'סכום נכסי הקרן'!$C$42</f>
        <v>2.0331146049330032E-5</v>
      </c>
    </row>
    <row r="44" spans="2:17" s="130" customFormat="1">
      <c r="B44" s="150" t="s">
        <v>1702</v>
      </c>
      <c r="C44" s="96" t="s">
        <v>1610</v>
      </c>
      <c r="D44" s="83" t="s">
        <v>1634</v>
      </c>
      <c r="E44" s="83"/>
      <c r="F44" s="83" t="s">
        <v>508</v>
      </c>
      <c r="G44" s="105">
        <v>42759</v>
      </c>
      <c r="H44" s="83" t="s">
        <v>322</v>
      </c>
      <c r="I44" s="93">
        <v>4.6099999999999994</v>
      </c>
      <c r="J44" s="96" t="s">
        <v>171</v>
      </c>
      <c r="K44" s="97">
        <v>2.4E-2</v>
      </c>
      <c r="L44" s="97">
        <v>1.2099999999999998E-2</v>
      </c>
      <c r="M44" s="93">
        <v>86914.229999999981</v>
      </c>
      <c r="N44" s="95">
        <v>106.04</v>
      </c>
      <c r="O44" s="93">
        <v>92.163850000000011</v>
      </c>
      <c r="P44" s="94">
        <f t="shared" si="1"/>
        <v>9.3890441801060161E-3</v>
      </c>
      <c r="Q44" s="94">
        <f>O44/'סכום נכסי הקרן'!$C$42</f>
        <v>1.4527920784147391E-4</v>
      </c>
    </row>
    <row r="45" spans="2:17" s="130" customFormat="1">
      <c r="B45" s="150" t="s">
        <v>1702</v>
      </c>
      <c r="C45" s="96" t="s">
        <v>1610</v>
      </c>
      <c r="D45" s="83" t="s">
        <v>1635</v>
      </c>
      <c r="E45" s="83"/>
      <c r="F45" s="83" t="s">
        <v>508</v>
      </c>
      <c r="G45" s="105">
        <v>42759</v>
      </c>
      <c r="H45" s="83" t="s">
        <v>322</v>
      </c>
      <c r="I45" s="93">
        <v>4.419999999999999</v>
      </c>
      <c r="J45" s="96" t="s">
        <v>171</v>
      </c>
      <c r="K45" s="97">
        <v>3.8800000000000001E-2</v>
      </c>
      <c r="L45" s="97">
        <v>3.0499999999999989E-2</v>
      </c>
      <c r="M45" s="93">
        <v>86914.229999999981</v>
      </c>
      <c r="N45" s="95">
        <v>104.48</v>
      </c>
      <c r="O45" s="93">
        <v>90.807990000000004</v>
      </c>
      <c r="P45" s="94">
        <f t="shared" si="1"/>
        <v>9.2509181204629056E-3</v>
      </c>
      <c r="Q45" s="94">
        <f>O45/'סכום נכסי הקרן'!$C$42</f>
        <v>1.4314194614131769E-4</v>
      </c>
    </row>
    <row r="46" spans="2:17" s="130" customFormat="1">
      <c r="B46" s="86" t="s">
        <v>1703</v>
      </c>
      <c r="C46" s="96" t="s">
        <v>1614</v>
      </c>
      <c r="D46" s="83" t="s">
        <v>1636</v>
      </c>
      <c r="E46" s="83"/>
      <c r="F46" s="83" t="s">
        <v>1637</v>
      </c>
      <c r="G46" s="105">
        <v>43093</v>
      </c>
      <c r="H46" s="83" t="s">
        <v>1609</v>
      </c>
      <c r="I46" s="93">
        <v>4.5599999999999996</v>
      </c>
      <c r="J46" s="96" t="s">
        <v>171</v>
      </c>
      <c r="K46" s="97">
        <v>2.6089999999999999E-2</v>
      </c>
      <c r="L46" s="97">
        <v>2.7699999999999999E-2</v>
      </c>
      <c r="M46" s="93">
        <v>94752.999999999985</v>
      </c>
      <c r="N46" s="95">
        <v>102.35</v>
      </c>
      <c r="O46" s="93">
        <v>96.97969999999998</v>
      </c>
      <c r="P46" s="94">
        <f t="shared" si="1"/>
        <v>9.8796511633729173E-3</v>
      </c>
      <c r="Q46" s="94">
        <f>O46/'סכום נכסי הקרן'!$C$42</f>
        <v>1.5287050174991366E-4</v>
      </c>
    </row>
    <row r="47" spans="2:17" s="130" customFormat="1">
      <c r="B47" s="86" t="s">
        <v>1703</v>
      </c>
      <c r="C47" s="96" t="s">
        <v>1614</v>
      </c>
      <c r="D47" s="83" t="s">
        <v>1638</v>
      </c>
      <c r="E47" s="83"/>
      <c r="F47" s="83" t="s">
        <v>1637</v>
      </c>
      <c r="G47" s="105">
        <v>43363</v>
      </c>
      <c r="H47" s="83" t="s">
        <v>1609</v>
      </c>
      <c r="I47" s="93">
        <v>4.6499999999999995</v>
      </c>
      <c r="J47" s="96" t="s">
        <v>171</v>
      </c>
      <c r="K47" s="97">
        <v>2.6849999999999999E-2</v>
      </c>
      <c r="L47" s="97">
        <v>2.3899999999999998E-2</v>
      </c>
      <c r="M47" s="93">
        <v>132654.20000000001</v>
      </c>
      <c r="N47" s="95">
        <v>101.41</v>
      </c>
      <c r="O47" s="93">
        <v>134.52462</v>
      </c>
      <c r="P47" s="94">
        <f t="shared" si="1"/>
        <v>1.3704479581657809E-2</v>
      </c>
      <c r="Q47" s="94">
        <f>O47/'סכום נכסי הקרן'!$C$42</f>
        <v>2.1205310139252315E-4</v>
      </c>
    </row>
    <row r="48" spans="2:17" s="130" customFormat="1">
      <c r="B48" s="150" t="s">
        <v>1704</v>
      </c>
      <c r="C48" s="96" t="s">
        <v>1614</v>
      </c>
      <c r="D48" s="83" t="s">
        <v>1639</v>
      </c>
      <c r="E48" s="83"/>
      <c r="F48" s="83" t="s">
        <v>531</v>
      </c>
      <c r="G48" s="105">
        <v>43301</v>
      </c>
      <c r="H48" s="83" t="s">
        <v>322</v>
      </c>
      <c r="I48" s="93">
        <v>2.21</v>
      </c>
      <c r="J48" s="96" t="s">
        <v>170</v>
      </c>
      <c r="K48" s="97">
        <v>6.0975000000000001E-2</v>
      </c>
      <c r="L48" s="97">
        <v>6.699999999999999E-2</v>
      </c>
      <c r="M48" s="93">
        <v>156270.52999999997</v>
      </c>
      <c r="N48" s="95">
        <v>101.17</v>
      </c>
      <c r="O48" s="93">
        <v>573.42466999999988</v>
      </c>
      <c r="P48" s="94">
        <f t="shared" si="1"/>
        <v>5.8416717190012249E-2</v>
      </c>
      <c r="Q48" s="94">
        <f>O48/'סכום נכסי הקרן'!$C$42</f>
        <v>9.0389758906945128E-4</v>
      </c>
    </row>
    <row r="49" spans="2:17" s="130" customFormat="1">
      <c r="B49" s="150" t="s">
        <v>1704</v>
      </c>
      <c r="C49" s="96" t="s">
        <v>1614</v>
      </c>
      <c r="D49" s="83" t="s">
        <v>1640</v>
      </c>
      <c r="E49" s="83"/>
      <c r="F49" s="83" t="s">
        <v>531</v>
      </c>
      <c r="G49" s="105">
        <v>43301</v>
      </c>
      <c r="H49" s="83" t="s">
        <v>322</v>
      </c>
      <c r="I49" s="93">
        <v>2.21</v>
      </c>
      <c r="J49" s="96" t="s">
        <v>170</v>
      </c>
      <c r="K49" s="97">
        <v>6.0975000000000001E-2</v>
      </c>
      <c r="L49" s="97">
        <v>6.699999999999999E-2</v>
      </c>
      <c r="M49" s="93">
        <v>28251.839999999997</v>
      </c>
      <c r="N49" s="95">
        <v>101.17</v>
      </c>
      <c r="O49" s="93">
        <v>103.66828999999998</v>
      </c>
      <c r="P49" s="94">
        <f t="shared" si="1"/>
        <v>1.0561040526041853E-2</v>
      </c>
      <c r="Q49" s="94">
        <f>O49/'סכום נכסי הקרן'!$C$42</f>
        <v>1.6341382276760557E-4</v>
      </c>
    </row>
    <row r="50" spans="2:17" s="130" customFormat="1">
      <c r="B50" s="150" t="s">
        <v>1704</v>
      </c>
      <c r="C50" s="96" t="s">
        <v>1614</v>
      </c>
      <c r="D50" s="83" t="s">
        <v>1641</v>
      </c>
      <c r="E50" s="83"/>
      <c r="F50" s="83" t="s">
        <v>531</v>
      </c>
      <c r="G50" s="105">
        <v>43301</v>
      </c>
      <c r="H50" s="83" t="s">
        <v>322</v>
      </c>
      <c r="I50" s="93">
        <v>2.21</v>
      </c>
      <c r="J50" s="96" t="s">
        <v>170</v>
      </c>
      <c r="K50" s="97">
        <v>6.0975000000000001E-2</v>
      </c>
      <c r="L50" s="97">
        <v>6.6699999999999995E-2</v>
      </c>
      <c r="M50" s="93">
        <v>24012.509999999995</v>
      </c>
      <c r="N50" s="95">
        <v>101.22</v>
      </c>
      <c r="O50" s="93">
        <v>88.155899999999974</v>
      </c>
      <c r="P50" s="94">
        <f t="shared" si="1"/>
        <v>8.9807407116456999E-3</v>
      </c>
      <c r="Q50" s="94">
        <f>O50/'סכום נכסי הקרן'!$C$42</f>
        <v>1.3896141837121804E-4</v>
      </c>
    </row>
    <row r="51" spans="2:17" s="130" customFormat="1">
      <c r="B51" s="150" t="s">
        <v>1704</v>
      </c>
      <c r="C51" s="96" t="s">
        <v>1614</v>
      </c>
      <c r="D51" s="83" t="s">
        <v>1642</v>
      </c>
      <c r="E51" s="83"/>
      <c r="F51" s="83" t="s">
        <v>531</v>
      </c>
      <c r="G51" s="105">
        <v>43340</v>
      </c>
      <c r="H51" s="83" t="s">
        <v>322</v>
      </c>
      <c r="I51" s="93">
        <v>2.23</v>
      </c>
      <c r="J51" s="96" t="s">
        <v>170</v>
      </c>
      <c r="K51" s="97">
        <v>6.0975000000000001E-2</v>
      </c>
      <c r="L51" s="97">
        <v>6.6800000000000012E-2</v>
      </c>
      <c r="M51" s="93">
        <v>14031.489999999998</v>
      </c>
      <c r="N51" s="95">
        <v>100.54</v>
      </c>
      <c r="O51" s="93">
        <v>51.16702999999999</v>
      </c>
      <c r="P51" s="94">
        <f t="shared" si="1"/>
        <v>5.2125589939527239E-3</v>
      </c>
      <c r="Q51" s="94">
        <f>O51/'סכום נכסי הקרן'!$C$42</f>
        <v>8.0655328374421506E-5</v>
      </c>
    </row>
    <row r="52" spans="2:17" s="130" customFormat="1">
      <c r="B52" s="150" t="s">
        <v>1704</v>
      </c>
      <c r="C52" s="96" t="s">
        <v>1614</v>
      </c>
      <c r="D52" s="83" t="s">
        <v>1643</v>
      </c>
      <c r="E52" s="83"/>
      <c r="F52" s="83" t="s">
        <v>531</v>
      </c>
      <c r="G52" s="105">
        <v>43360</v>
      </c>
      <c r="H52" s="83" t="s">
        <v>322</v>
      </c>
      <c r="I52" s="93">
        <v>2.23</v>
      </c>
      <c r="J52" s="96" t="s">
        <v>170</v>
      </c>
      <c r="K52" s="97">
        <v>6.0975000000000001E-2</v>
      </c>
      <c r="L52" s="97">
        <v>6.6699999999999995E-2</v>
      </c>
      <c r="M52" s="93">
        <v>9236.9299999999985</v>
      </c>
      <c r="N52" s="95">
        <v>100.22</v>
      </c>
      <c r="O52" s="93">
        <v>33.576039999999992</v>
      </c>
      <c r="P52" s="94">
        <f t="shared" si="1"/>
        <v>3.4205051433181953E-3</v>
      </c>
      <c r="Q52" s="94">
        <f>O52/'סכום נכסי הקרן'!$C$42</f>
        <v>5.2926396777626361E-5</v>
      </c>
    </row>
    <row r="53" spans="2:17" s="130" customFormat="1">
      <c r="B53" s="151" t="s">
        <v>1705</v>
      </c>
      <c r="C53" s="96" t="s">
        <v>1610</v>
      </c>
      <c r="D53" s="83" t="s">
        <v>1644</v>
      </c>
      <c r="E53" s="83"/>
      <c r="F53" s="83" t="s">
        <v>1637</v>
      </c>
      <c r="G53" s="105">
        <v>42978</v>
      </c>
      <c r="H53" s="83" t="s">
        <v>1609</v>
      </c>
      <c r="I53" s="93">
        <v>3.5099999999999993</v>
      </c>
      <c r="J53" s="96" t="s">
        <v>171</v>
      </c>
      <c r="K53" s="97">
        <v>2.3E-2</v>
      </c>
      <c r="L53" s="97">
        <v>2.1100000000000004E-2</v>
      </c>
      <c r="M53" s="93">
        <v>32211.559999999994</v>
      </c>
      <c r="N53" s="95">
        <v>100.87</v>
      </c>
      <c r="O53" s="93">
        <v>32.491799999999998</v>
      </c>
      <c r="P53" s="94">
        <f t="shared" si="1"/>
        <v>3.3100499348841066E-3</v>
      </c>
      <c r="Q53" s="94">
        <f>O53/'סכום נכסי הקרן'!$C$42</f>
        <v>5.1217293606371699E-5</v>
      </c>
    </row>
    <row r="54" spans="2:17" s="130" customFormat="1">
      <c r="B54" s="151" t="s">
        <v>1705</v>
      </c>
      <c r="C54" s="96" t="s">
        <v>1610</v>
      </c>
      <c r="D54" s="83" t="s">
        <v>1645</v>
      </c>
      <c r="E54" s="83"/>
      <c r="F54" s="83" t="s">
        <v>1637</v>
      </c>
      <c r="G54" s="105">
        <v>42978</v>
      </c>
      <c r="H54" s="83" t="s">
        <v>1609</v>
      </c>
      <c r="I54" s="93">
        <v>3.4499999999999997</v>
      </c>
      <c r="J54" s="96" t="s">
        <v>171</v>
      </c>
      <c r="K54" s="97">
        <v>2.76E-2</v>
      </c>
      <c r="L54" s="97">
        <v>3.1300000000000001E-2</v>
      </c>
      <c r="M54" s="93">
        <v>75160.289999999979</v>
      </c>
      <c r="N54" s="95">
        <v>99.02</v>
      </c>
      <c r="O54" s="93">
        <v>74.423719999999989</v>
      </c>
      <c r="P54" s="94">
        <f t="shared" si="1"/>
        <v>7.5817969315283536E-3</v>
      </c>
      <c r="Q54" s="94">
        <f>O54/'סכום נכסי הקרן'!$C$42</f>
        <v>1.1731518470870796E-4</v>
      </c>
    </row>
    <row r="55" spans="2:17" s="130" customFormat="1">
      <c r="B55" s="86" t="s">
        <v>1706</v>
      </c>
      <c r="C55" s="96" t="s">
        <v>1614</v>
      </c>
      <c r="D55" s="83" t="s">
        <v>1646</v>
      </c>
      <c r="E55" s="83"/>
      <c r="F55" s="83" t="s">
        <v>531</v>
      </c>
      <c r="G55" s="105">
        <v>43227</v>
      </c>
      <c r="H55" s="83" t="s">
        <v>167</v>
      </c>
      <c r="I55" s="93">
        <v>0.1</v>
      </c>
      <c r="J55" s="96" t="s">
        <v>171</v>
      </c>
      <c r="K55" s="97">
        <v>2.6000000000000002E-2</v>
      </c>
      <c r="L55" s="97">
        <v>2.4499999999999997E-2</v>
      </c>
      <c r="M55" s="93">
        <v>505.4199999999999</v>
      </c>
      <c r="N55" s="95">
        <v>100.18</v>
      </c>
      <c r="O55" s="93">
        <v>0.5063399999999999</v>
      </c>
      <c r="P55" s="94">
        <f t="shared" si="1"/>
        <v>5.158257418884821E-5</v>
      </c>
      <c r="Q55" s="94">
        <f>O55/'סכום נכסי הקרן'!$C$42</f>
        <v>7.9815105487077491E-7</v>
      </c>
    </row>
    <row r="56" spans="2:17" s="130" customFormat="1">
      <c r="B56" s="86" t="s">
        <v>1706</v>
      </c>
      <c r="C56" s="96" t="s">
        <v>1614</v>
      </c>
      <c r="D56" s="83" t="s">
        <v>1647</v>
      </c>
      <c r="E56" s="83"/>
      <c r="F56" s="83" t="s">
        <v>531</v>
      </c>
      <c r="G56" s="105">
        <v>43279</v>
      </c>
      <c r="H56" s="83" t="s">
        <v>167</v>
      </c>
      <c r="I56" s="93">
        <v>8.0000000000000016E-2</v>
      </c>
      <c r="J56" s="96" t="s">
        <v>171</v>
      </c>
      <c r="K56" s="97">
        <v>2.6000000000000002E-2</v>
      </c>
      <c r="L56" s="97">
        <v>2.5600000000000005E-2</v>
      </c>
      <c r="M56" s="93">
        <v>2184.2499999999995</v>
      </c>
      <c r="N56" s="95">
        <v>100.24</v>
      </c>
      <c r="O56" s="93">
        <v>2.1894899999999993</v>
      </c>
      <c r="P56" s="94">
        <f t="shared" si="1"/>
        <v>2.2305077687076127E-4</v>
      </c>
      <c r="Q56" s="94">
        <f>O56/'סכום נכסי הקרן'!$C$42</f>
        <v>3.4513247089485576E-6</v>
      </c>
    </row>
    <row r="57" spans="2:17" s="130" customFormat="1">
      <c r="B57" s="86" t="s">
        <v>1706</v>
      </c>
      <c r="C57" s="96" t="s">
        <v>1614</v>
      </c>
      <c r="D57" s="83" t="s">
        <v>1648</v>
      </c>
      <c r="E57" s="83"/>
      <c r="F57" s="83" t="s">
        <v>531</v>
      </c>
      <c r="G57" s="105">
        <v>43321</v>
      </c>
      <c r="H57" s="83" t="s">
        <v>167</v>
      </c>
      <c r="I57" s="93">
        <v>3.0000000000000002E-2</v>
      </c>
      <c r="J57" s="96" t="s">
        <v>171</v>
      </c>
      <c r="K57" s="97">
        <v>2.6000000000000002E-2</v>
      </c>
      <c r="L57" s="152">
        <v>2.6800000000000001E-2</v>
      </c>
      <c r="M57" s="93">
        <v>9643.0499999999975</v>
      </c>
      <c r="N57" s="95">
        <v>100.36</v>
      </c>
      <c r="O57" s="93">
        <v>9.6777599999999993</v>
      </c>
      <c r="P57" s="94">
        <f t="shared" si="1"/>
        <v>9.8590625504970525E-4</v>
      </c>
      <c r="Q57" s="94">
        <f>O57/'סכום נכסי הקרן'!$C$42</f>
        <v>1.5255192860106236E-5</v>
      </c>
    </row>
    <row r="58" spans="2:17" s="130" customFormat="1">
      <c r="B58" s="86" t="s">
        <v>1706</v>
      </c>
      <c r="C58" s="96" t="s">
        <v>1614</v>
      </c>
      <c r="D58" s="83" t="s">
        <v>1649</v>
      </c>
      <c r="E58" s="83"/>
      <c r="F58" s="83" t="s">
        <v>531</v>
      </c>
      <c r="G58" s="105">
        <v>43138</v>
      </c>
      <c r="H58" s="83" t="s">
        <v>167</v>
      </c>
      <c r="I58" s="93">
        <v>0.02</v>
      </c>
      <c r="J58" s="96" t="s">
        <v>171</v>
      </c>
      <c r="K58" s="97">
        <v>2.6000000000000002E-2</v>
      </c>
      <c r="L58" s="97">
        <v>3.9499999999999993E-2</v>
      </c>
      <c r="M58" s="93">
        <v>2075.1499999999996</v>
      </c>
      <c r="N58" s="95">
        <v>100.36</v>
      </c>
      <c r="O58" s="93">
        <v>2.0826199999999999</v>
      </c>
      <c r="P58" s="94">
        <f t="shared" si="1"/>
        <v>2.1216356728123213E-4</v>
      </c>
      <c r="Q58" s="94">
        <f>O58/'סכום נכסי הקרן'!$C$42</f>
        <v>3.2828639844669067E-6</v>
      </c>
    </row>
    <row r="59" spans="2:17" s="130" customFormat="1">
      <c r="B59" s="86" t="s">
        <v>1706</v>
      </c>
      <c r="C59" s="96" t="s">
        <v>1614</v>
      </c>
      <c r="D59" s="83" t="s">
        <v>1650</v>
      </c>
      <c r="E59" s="83"/>
      <c r="F59" s="83" t="s">
        <v>531</v>
      </c>
      <c r="G59" s="105">
        <v>43227</v>
      </c>
      <c r="H59" s="83" t="s">
        <v>167</v>
      </c>
      <c r="I59" s="93">
        <v>9.9699999999999989</v>
      </c>
      <c r="J59" s="96" t="s">
        <v>171</v>
      </c>
      <c r="K59" s="97">
        <v>2.9805999999999999E-2</v>
      </c>
      <c r="L59" s="97">
        <v>2.8600000000000004E-2</v>
      </c>
      <c r="M59" s="93">
        <v>11020.569999999998</v>
      </c>
      <c r="N59" s="95">
        <v>101.2</v>
      </c>
      <c r="O59" s="93">
        <v>11.152819999999998</v>
      </c>
      <c r="P59" s="94">
        <f t="shared" si="1"/>
        <v>1.1361756232272191E-3</v>
      </c>
      <c r="Q59" s="94">
        <f>O59/'סכום נכסי הקרן'!$C$42</f>
        <v>1.7580351241821457E-5</v>
      </c>
    </row>
    <row r="60" spans="2:17" s="130" customFormat="1">
      <c r="B60" s="86" t="s">
        <v>1706</v>
      </c>
      <c r="C60" s="96" t="s">
        <v>1614</v>
      </c>
      <c r="D60" s="83" t="s">
        <v>1651</v>
      </c>
      <c r="E60" s="83"/>
      <c r="F60" s="83" t="s">
        <v>531</v>
      </c>
      <c r="G60" s="105">
        <v>43279</v>
      </c>
      <c r="H60" s="83" t="s">
        <v>167</v>
      </c>
      <c r="I60" s="93">
        <v>9.99</v>
      </c>
      <c r="J60" s="96" t="s">
        <v>171</v>
      </c>
      <c r="K60" s="97">
        <v>2.9796999999999997E-2</v>
      </c>
      <c r="L60" s="97">
        <v>2.75E-2</v>
      </c>
      <c r="M60" s="93">
        <v>12888.999999999998</v>
      </c>
      <c r="N60" s="95">
        <v>101.32</v>
      </c>
      <c r="O60" s="93">
        <v>13.059139999999998</v>
      </c>
      <c r="P60" s="94">
        <f t="shared" si="1"/>
        <v>1.3303789111912059E-3</v>
      </c>
      <c r="Q60" s="94">
        <f>O60/'סכום נכסי הקרן'!$C$42</f>
        <v>2.0585310990056349E-5</v>
      </c>
    </row>
    <row r="61" spans="2:17" s="130" customFormat="1">
      <c r="B61" s="86" t="s">
        <v>1706</v>
      </c>
      <c r="C61" s="96" t="s">
        <v>1614</v>
      </c>
      <c r="D61" s="83" t="s">
        <v>1652</v>
      </c>
      <c r="E61" s="83"/>
      <c r="F61" s="83" t="s">
        <v>531</v>
      </c>
      <c r="G61" s="105">
        <v>43321</v>
      </c>
      <c r="H61" s="83" t="s">
        <v>167</v>
      </c>
      <c r="I61" s="93">
        <v>10.000000000000002</v>
      </c>
      <c r="J61" s="96" t="s">
        <v>171</v>
      </c>
      <c r="K61" s="97">
        <v>3.0529000000000001E-2</v>
      </c>
      <c r="L61" s="97">
        <v>2.6800000000000001E-2</v>
      </c>
      <c r="M61" s="93">
        <v>72150.299999999988</v>
      </c>
      <c r="N61" s="95">
        <v>102.64</v>
      </c>
      <c r="O61" s="93">
        <v>74.05507999999999</v>
      </c>
      <c r="P61" s="94">
        <f t="shared" si="1"/>
        <v>7.5442423236581936E-3</v>
      </c>
      <c r="Q61" s="94">
        <f>O61/'סכום נכסי הקרן'!$C$42</f>
        <v>1.1673409215258448E-4</v>
      </c>
    </row>
    <row r="62" spans="2:17" s="130" customFormat="1">
      <c r="B62" s="86" t="s">
        <v>1706</v>
      </c>
      <c r="C62" s="96" t="s">
        <v>1614</v>
      </c>
      <c r="D62" s="83" t="s">
        <v>1653</v>
      </c>
      <c r="E62" s="83"/>
      <c r="F62" s="83" t="s">
        <v>531</v>
      </c>
      <c r="G62" s="105">
        <v>43138</v>
      </c>
      <c r="H62" s="83" t="s">
        <v>167</v>
      </c>
      <c r="I62" s="93">
        <v>9.93</v>
      </c>
      <c r="J62" s="96" t="s">
        <v>171</v>
      </c>
      <c r="K62" s="97">
        <v>2.8239999999999998E-2</v>
      </c>
      <c r="L62" s="97">
        <v>3.1100000000000003E-2</v>
      </c>
      <c r="M62" s="93">
        <v>69207.01999999999</v>
      </c>
      <c r="N62" s="95">
        <v>97.13</v>
      </c>
      <c r="O62" s="93">
        <v>67.220779999999991</v>
      </c>
      <c r="P62" s="94">
        <f t="shared" si="1"/>
        <v>6.8480089887866732E-3</v>
      </c>
      <c r="Q62" s="94">
        <f>O62/'סכום נכסי הקרן'!$C$42</f>
        <v>1.0596108635745999E-4</v>
      </c>
    </row>
    <row r="63" spans="2:17" s="130" customFormat="1">
      <c r="B63" s="86" t="s">
        <v>1707</v>
      </c>
      <c r="C63" s="96" t="s">
        <v>1614</v>
      </c>
      <c r="D63" s="83" t="s">
        <v>1654</v>
      </c>
      <c r="E63" s="83"/>
      <c r="F63" s="83" t="s">
        <v>1349</v>
      </c>
      <c r="G63" s="105">
        <v>43276</v>
      </c>
      <c r="H63" s="83"/>
      <c r="I63" s="93">
        <v>11.209999999999999</v>
      </c>
      <c r="J63" s="96" t="s">
        <v>171</v>
      </c>
      <c r="K63" s="97">
        <v>3.56E-2</v>
      </c>
      <c r="L63" s="97">
        <v>3.5799999999999998E-2</v>
      </c>
      <c r="M63" s="93">
        <v>33393.160000000003</v>
      </c>
      <c r="N63" s="95">
        <v>100.54</v>
      </c>
      <c r="O63" s="93">
        <v>33.57349</v>
      </c>
      <c r="P63" s="94">
        <f t="shared" si="1"/>
        <v>3.4202453661641465E-3</v>
      </c>
      <c r="Q63" s="94">
        <f>O63/'סכום נכסי הקרן'!$C$42</f>
        <v>5.2922377175797721E-5</v>
      </c>
    </row>
    <row r="64" spans="2:17" s="130" customFormat="1">
      <c r="B64" s="86" t="s">
        <v>1707</v>
      </c>
      <c r="C64" s="96" t="s">
        <v>1614</v>
      </c>
      <c r="D64" s="83" t="s">
        <v>1655</v>
      </c>
      <c r="E64" s="83"/>
      <c r="F64" s="83" t="s">
        <v>1349</v>
      </c>
      <c r="G64" s="105">
        <v>43222</v>
      </c>
      <c r="H64" s="83"/>
      <c r="I64" s="93">
        <v>11.21</v>
      </c>
      <c r="J64" s="96" t="s">
        <v>171</v>
      </c>
      <c r="K64" s="97">
        <v>3.5200000000000002E-2</v>
      </c>
      <c r="L64" s="97">
        <v>3.5800000000000005E-2</v>
      </c>
      <c r="M64" s="93">
        <v>159717.37</v>
      </c>
      <c r="N64" s="95">
        <v>100.96</v>
      </c>
      <c r="O64" s="93">
        <v>161.25064999999998</v>
      </c>
      <c r="P64" s="94">
        <f t="shared" si="1"/>
        <v>1.6427150959088751E-2</v>
      </c>
      <c r="Q64" s="94">
        <f>O64/'סכום נכסי הקרן'!$C$42</f>
        <v>2.5418172847513159E-4</v>
      </c>
    </row>
    <row r="65" spans="2:17" s="130" customFormat="1">
      <c r="B65" s="82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93"/>
      <c r="N65" s="95"/>
      <c r="O65" s="83"/>
      <c r="P65" s="94"/>
      <c r="Q65" s="83"/>
    </row>
    <row r="66" spans="2:17" s="130" customFormat="1">
      <c r="B66" s="80" t="s">
        <v>40</v>
      </c>
      <c r="C66" s="81"/>
      <c r="D66" s="81"/>
      <c r="E66" s="81"/>
      <c r="F66" s="81"/>
      <c r="G66" s="81"/>
      <c r="H66" s="81"/>
      <c r="I66" s="90">
        <v>6.55</v>
      </c>
      <c r="J66" s="81"/>
      <c r="K66" s="81"/>
      <c r="L66" s="103">
        <v>5.0900000000000001E-2</v>
      </c>
      <c r="M66" s="90"/>
      <c r="N66" s="92"/>
      <c r="O66" s="90">
        <f>O67</f>
        <v>1325.5178999999996</v>
      </c>
      <c r="P66" s="91">
        <f t="shared" ref="P66:P68" si="2">O66/$O$10</f>
        <v>0.13503500694275838</v>
      </c>
      <c r="Q66" s="91">
        <f>O66/'סכום נכסי הקרן'!$C$42</f>
        <v>2.0894330097071022E-3</v>
      </c>
    </row>
    <row r="67" spans="2:17" s="130" customFormat="1">
      <c r="B67" s="101" t="s">
        <v>38</v>
      </c>
      <c r="C67" s="81"/>
      <c r="D67" s="81"/>
      <c r="E67" s="81"/>
      <c r="F67" s="81"/>
      <c r="G67" s="81"/>
      <c r="H67" s="81"/>
      <c r="I67" s="90">
        <v>6.55</v>
      </c>
      <c r="J67" s="81"/>
      <c r="K67" s="81"/>
      <c r="L67" s="103">
        <v>5.0900000000000001E-2</v>
      </c>
      <c r="M67" s="90"/>
      <c r="N67" s="92"/>
      <c r="O67" s="90">
        <f>O68</f>
        <v>1325.5178999999996</v>
      </c>
      <c r="P67" s="91">
        <f t="shared" si="2"/>
        <v>0.13503500694275838</v>
      </c>
      <c r="Q67" s="91">
        <f>O67/'סכום נכסי הקרן'!$C$42</f>
        <v>2.0894330097071022E-3</v>
      </c>
    </row>
    <row r="68" spans="2:17" s="130" customFormat="1">
      <c r="B68" s="86" t="s">
        <v>1708</v>
      </c>
      <c r="C68" s="96" t="s">
        <v>1610</v>
      </c>
      <c r="D68" s="83" t="s">
        <v>1656</v>
      </c>
      <c r="E68" s="83"/>
      <c r="F68" s="83" t="s">
        <v>1657</v>
      </c>
      <c r="G68" s="105">
        <v>43186</v>
      </c>
      <c r="H68" s="83" t="s">
        <v>1609</v>
      </c>
      <c r="I68" s="93">
        <v>6.55</v>
      </c>
      <c r="J68" s="96" t="s">
        <v>170</v>
      </c>
      <c r="K68" s="97">
        <v>4.8000000000000001E-2</v>
      </c>
      <c r="L68" s="97">
        <v>5.0900000000000001E-2</v>
      </c>
      <c r="M68" s="93">
        <v>370196.99999999994</v>
      </c>
      <c r="N68" s="95">
        <v>98.72</v>
      </c>
      <c r="O68" s="93">
        <v>1325.5178999999996</v>
      </c>
      <c r="P68" s="94">
        <f t="shared" si="2"/>
        <v>0.13503500694275838</v>
      </c>
      <c r="Q68" s="94">
        <f>O68/'סכום נכסי הקרן'!$C$42</f>
        <v>2.0894330097071022E-3</v>
      </c>
    </row>
    <row r="72" spans="2:17">
      <c r="B72" s="98" t="s">
        <v>261</v>
      </c>
    </row>
    <row r="73" spans="2:17">
      <c r="B73" s="98" t="s">
        <v>119</v>
      </c>
    </row>
    <row r="74" spans="2:17">
      <c r="B74" s="98" t="s">
        <v>244</v>
      </c>
    </row>
    <row r="75" spans="2:17">
      <c r="B75" s="98" t="s">
        <v>252</v>
      </c>
    </row>
  </sheetData>
  <sheetProtection sheet="1" objects="1" scenarios="1"/>
  <mergeCells count="1">
    <mergeCell ref="B6:Q6"/>
  </mergeCells>
  <phoneticPr fontId="6" type="noConversion"/>
  <conditionalFormatting sqref="B65:B67">
    <cfRule type="cellIs" dxfId="53" priority="57" operator="equal">
      <formula>2958465</formula>
    </cfRule>
    <cfRule type="cellIs" dxfId="52" priority="58" operator="equal">
      <formula>"NR3"</formula>
    </cfRule>
    <cfRule type="cellIs" dxfId="51" priority="59" operator="equal">
      <formula>"דירוג פנימי"</formula>
    </cfRule>
  </conditionalFormatting>
  <conditionalFormatting sqref="B65:B67">
    <cfRule type="cellIs" dxfId="50" priority="56" operator="equal">
      <formula>2958465</formula>
    </cfRule>
  </conditionalFormatting>
  <conditionalFormatting sqref="B11:B12 B22:B23">
    <cfRule type="cellIs" dxfId="49" priority="55" operator="equal">
      <formula>"NR3"</formula>
    </cfRule>
  </conditionalFormatting>
  <conditionalFormatting sqref="B13:B18">
    <cfRule type="cellIs" dxfId="48" priority="45" operator="equal">
      <formula>"NR3"</formula>
    </cfRule>
  </conditionalFormatting>
  <conditionalFormatting sqref="B19:B21">
    <cfRule type="cellIs" dxfId="47" priority="44" operator="equal">
      <formula>"NR3"</formula>
    </cfRule>
  </conditionalFormatting>
  <conditionalFormatting sqref="B24">
    <cfRule type="cellIs" dxfId="46" priority="43" operator="equal">
      <formula>"NR3"</formula>
    </cfRule>
  </conditionalFormatting>
  <conditionalFormatting sqref="B25">
    <cfRule type="cellIs" dxfId="45" priority="42" operator="equal">
      <formula>"NR3"</formula>
    </cfRule>
  </conditionalFormatting>
  <conditionalFormatting sqref="B26:B30">
    <cfRule type="cellIs" dxfId="44" priority="39" operator="equal">
      <formula>2958465</formula>
    </cfRule>
    <cfRule type="cellIs" dxfId="43" priority="40" operator="equal">
      <formula>"NR3"</formula>
    </cfRule>
    <cfRule type="cellIs" dxfId="42" priority="41" operator="equal">
      <formula>"דירוג פנימי"</formula>
    </cfRule>
  </conditionalFormatting>
  <conditionalFormatting sqref="B26:B30">
    <cfRule type="cellIs" dxfId="41" priority="38" operator="equal">
      <formula>2958465</formula>
    </cfRule>
  </conditionalFormatting>
  <conditionalFormatting sqref="B31">
    <cfRule type="cellIs" dxfId="40" priority="35" operator="equal">
      <formula>2958465</formula>
    </cfRule>
    <cfRule type="cellIs" dxfId="39" priority="36" operator="equal">
      <formula>"NR3"</formula>
    </cfRule>
    <cfRule type="cellIs" dxfId="38" priority="37" operator="equal">
      <formula>"דירוג פנימי"</formula>
    </cfRule>
  </conditionalFormatting>
  <conditionalFormatting sqref="B31">
    <cfRule type="cellIs" dxfId="37" priority="34" operator="equal">
      <formula>2958465</formula>
    </cfRule>
  </conditionalFormatting>
  <conditionalFormatting sqref="B32:B37">
    <cfRule type="cellIs" dxfId="36" priority="31" operator="equal">
      <formula>2958465</formula>
    </cfRule>
    <cfRule type="cellIs" dxfId="35" priority="32" operator="equal">
      <formula>"NR3"</formula>
    </cfRule>
    <cfRule type="cellIs" dxfId="34" priority="33" operator="equal">
      <formula>"דירוג פנימי"</formula>
    </cfRule>
  </conditionalFormatting>
  <conditionalFormatting sqref="B32:B37">
    <cfRule type="cellIs" dxfId="33" priority="30" operator="equal">
      <formula>2958465</formula>
    </cfRule>
  </conditionalFormatting>
  <conditionalFormatting sqref="B38:B43">
    <cfRule type="cellIs" dxfId="32" priority="27" operator="equal">
      <formula>2958465</formula>
    </cfRule>
    <cfRule type="cellIs" dxfId="31" priority="28" operator="equal">
      <formula>"NR3"</formula>
    </cfRule>
    <cfRule type="cellIs" dxfId="30" priority="29" operator="equal">
      <formula>"דירוג פנימי"</formula>
    </cfRule>
  </conditionalFormatting>
  <conditionalFormatting sqref="B38:B43">
    <cfRule type="cellIs" dxfId="29" priority="26" operator="equal">
      <formula>2958465</formula>
    </cfRule>
  </conditionalFormatting>
  <conditionalFormatting sqref="B44:B45">
    <cfRule type="cellIs" dxfId="28" priority="23" operator="equal">
      <formula>2958465</formula>
    </cfRule>
    <cfRule type="cellIs" dxfId="27" priority="24" operator="equal">
      <formula>"NR3"</formula>
    </cfRule>
    <cfRule type="cellIs" dxfId="26" priority="25" operator="equal">
      <formula>"דירוג פנימי"</formula>
    </cfRule>
  </conditionalFormatting>
  <conditionalFormatting sqref="B44:B45">
    <cfRule type="cellIs" dxfId="25" priority="22" operator="equal">
      <formula>2958465</formula>
    </cfRule>
  </conditionalFormatting>
  <conditionalFormatting sqref="B46:B47">
    <cfRule type="cellIs" dxfId="24" priority="19" operator="equal">
      <formula>2958465</formula>
    </cfRule>
    <cfRule type="cellIs" dxfId="23" priority="20" operator="equal">
      <formula>"NR3"</formula>
    </cfRule>
    <cfRule type="cellIs" dxfId="22" priority="21" operator="equal">
      <formula>"דירוג פנימי"</formula>
    </cfRule>
  </conditionalFormatting>
  <conditionalFormatting sqref="B46:B47">
    <cfRule type="cellIs" dxfId="21" priority="18" operator="equal">
      <formula>2958465</formula>
    </cfRule>
  </conditionalFormatting>
  <conditionalFormatting sqref="B48:B52">
    <cfRule type="cellIs" dxfId="20" priority="15" operator="equal">
      <formula>2958465</formula>
    </cfRule>
    <cfRule type="cellIs" dxfId="19" priority="16" operator="equal">
      <formula>"NR3"</formula>
    </cfRule>
    <cfRule type="cellIs" dxfId="18" priority="17" operator="equal">
      <formula>"דירוג פנימי"</formula>
    </cfRule>
  </conditionalFormatting>
  <conditionalFormatting sqref="B48:B52">
    <cfRule type="cellIs" dxfId="17" priority="14" operator="equal">
      <formula>2958465</formula>
    </cfRule>
  </conditionalFormatting>
  <conditionalFormatting sqref="B53:B54">
    <cfRule type="cellIs" dxfId="16" priority="11" operator="equal">
      <formula>2958465</formula>
    </cfRule>
    <cfRule type="cellIs" dxfId="15" priority="12" operator="equal">
      <formula>"NR3"</formula>
    </cfRule>
    <cfRule type="cellIs" dxfId="14" priority="13" operator="equal">
      <formula>"דירוג פנימי"</formula>
    </cfRule>
  </conditionalFormatting>
  <conditionalFormatting sqref="B53:B54">
    <cfRule type="cellIs" dxfId="13" priority="10" operator="equal">
      <formula>2958465</formula>
    </cfRule>
  </conditionalFormatting>
  <conditionalFormatting sqref="B55:B62">
    <cfRule type="cellIs" dxfId="12" priority="7" operator="equal">
      <formula>2958465</formula>
    </cfRule>
    <cfRule type="cellIs" dxfId="11" priority="8" operator="equal">
      <formula>"NR3"</formula>
    </cfRule>
    <cfRule type="cellIs" dxfId="10" priority="9" operator="equal">
      <formula>"דירוג פנימי"</formula>
    </cfRule>
  </conditionalFormatting>
  <conditionalFormatting sqref="B55:B62">
    <cfRule type="cellIs" dxfId="9" priority="6" operator="equal">
      <formula>2958465</formula>
    </cfRule>
  </conditionalFormatting>
  <conditionalFormatting sqref="B63:B64">
    <cfRule type="cellIs" dxfId="8" priority="5" operator="equal">
      <formula>"NR3"</formula>
    </cfRule>
  </conditionalFormatting>
  <conditionalFormatting sqref="B68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68">
    <cfRule type="cellIs" dxfId="4" priority="1" operator="equal">
      <formula>2958465</formula>
    </cfRule>
  </conditionalFormatting>
  <dataValidations count="1">
    <dataValidation allowBlank="1" showInputMessage="1" showErrorMessage="1" sqref="D1:Q9 C5:C9 B1:B9 B69:Q1048576 V53:XFD56 A1:A1048576 B63:B64 R53:T56 R57:XFD1048576 R1:XFD5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topLeftCell="A2" workbookViewId="0">
      <selection activeCell="N11" sqref="N11:N17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186</v>
      </c>
      <c r="C1" s="77" t="s" vm="1">
        <v>262</v>
      </c>
    </row>
    <row r="2" spans="2:64">
      <c r="B2" s="56" t="s">
        <v>185</v>
      </c>
      <c r="C2" s="77" t="s">
        <v>263</v>
      </c>
    </row>
    <row r="3" spans="2:64">
      <c r="B3" s="56" t="s">
        <v>187</v>
      </c>
      <c r="C3" s="77" t="s">
        <v>264</v>
      </c>
    </row>
    <row r="4" spans="2:64">
      <c r="B4" s="56" t="s">
        <v>188</v>
      </c>
      <c r="C4" s="77">
        <v>8803</v>
      </c>
    </row>
    <row r="6" spans="2:64" ht="26.25" customHeight="1">
      <c r="B6" s="214" t="s">
        <v>219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64" s="3" customFormat="1" ht="63">
      <c r="B7" s="59" t="s">
        <v>123</v>
      </c>
      <c r="C7" s="60" t="s">
        <v>47</v>
      </c>
      <c r="D7" s="60" t="s">
        <v>124</v>
      </c>
      <c r="E7" s="60" t="s">
        <v>15</v>
      </c>
      <c r="F7" s="60" t="s">
        <v>67</v>
      </c>
      <c r="G7" s="60" t="s">
        <v>18</v>
      </c>
      <c r="H7" s="60" t="s">
        <v>108</v>
      </c>
      <c r="I7" s="60" t="s">
        <v>54</v>
      </c>
      <c r="J7" s="60" t="s">
        <v>19</v>
      </c>
      <c r="K7" s="60" t="s">
        <v>246</v>
      </c>
      <c r="L7" s="60" t="s">
        <v>245</v>
      </c>
      <c r="M7" s="60" t="s">
        <v>117</v>
      </c>
      <c r="N7" s="60" t="s">
        <v>189</v>
      </c>
      <c r="O7" s="62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253</v>
      </c>
      <c r="L8" s="32"/>
      <c r="M8" s="32" t="s">
        <v>249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2" t="s">
        <v>42</v>
      </c>
      <c r="C10" s="123"/>
      <c r="D10" s="123"/>
      <c r="E10" s="123"/>
      <c r="F10" s="123"/>
      <c r="G10" s="124">
        <v>0.25641039221674888</v>
      </c>
      <c r="H10" s="123"/>
      <c r="I10" s="123"/>
      <c r="J10" s="125">
        <v>2.4927263618882631E-3</v>
      </c>
      <c r="K10" s="124"/>
      <c r="L10" s="128"/>
      <c r="M10" s="124">
        <v>6817.7700399999994</v>
      </c>
      <c r="N10" s="125">
        <f>M10/$M$10</f>
        <v>1</v>
      </c>
      <c r="O10" s="125">
        <f>M10/'סכום נכסי הקרן'!$C$42</f>
        <v>1.0746949380440744E-2</v>
      </c>
      <c r="P10" s="99"/>
      <c r="Q10" s="99"/>
      <c r="R10" s="99"/>
      <c r="S10" s="99"/>
      <c r="T10" s="99"/>
      <c r="U10" s="99"/>
      <c r="BL10" s="99"/>
    </row>
    <row r="11" spans="2:64" s="99" customFormat="1" ht="20.25" customHeight="1">
      <c r="B11" s="126" t="s">
        <v>240</v>
      </c>
      <c r="C11" s="123"/>
      <c r="D11" s="123"/>
      <c r="E11" s="123"/>
      <c r="F11" s="123"/>
      <c r="G11" s="124">
        <v>0.25641039221674888</v>
      </c>
      <c r="H11" s="123"/>
      <c r="I11" s="123"/>
      <c r="J11" s="125">
        <v>2.4927263618882631E-3</v>
      </c>
      <c r="K11" s="124"/>
      <c r="L11" s="128"/>
      <c r="M11" s="124">
        <v>6817.7700399999994</v>
      </c>
      <c r="N11" s="125">
        <f t="shared" ref="N11:N17" si="0">M11/$M$10</f>
        <v>1</v>
      </c>
      <c r="O11" s="125">
        <f>M11/'סכום נכסי הקרן'!$C$42</f>
        <v>1.0746949380440744E-2</v>
      </c>
    </row>
    <row r="12" spans="2:64">
      <c r="B12" s="101" t="s">
        <v>62</v>
      </c>
      <c r="C12" s="81"/>
      <c r="D12" s="81"/>
      <c r="E12" s="81"/>
      <c r="F12" s="81"/>
      <c r="G12" s="90">
        <v>0.25641039221674888</v>
      </c>
      <c r="H12" s="81"/>
      <c r="I12" s="81"/>
      <c r="J12" s="91">
        <v>2.4927263618882631E-3</v>
      </c>
      <c r="K12" s="90"/>
      <c r="L12" s="92"/>
      <c r="M12" s="90">
        <v>6817.7700399999994</v>
      </c>
      <c r="N12" s="91">
        <f t="shared" si="0"/>
        <v>1</v>
      </c>
      <c r="O12" s="91">
        <f>M12/'סכום נכסי הקרן'!$C$42</f>
        <v>1.0746949380440744E-2</v>
      </c>
    </row>
    <row r="13" spans="2:64">
      <c r="B13" s="86" t="s">
        <v>1658</v>
      </c>
      <c r="C13" s="83" t="s">
        <v>1659</v>
      </c>
      <c r="D13" s="83" t="s">
        <v>325</v>
      </c>
      <c r="E13" s="83" t="s">
        <v>321</v>
      </c>
      <c r="F13" s="83" t="s">
        <v>322</v>
      </c>
      <c r="G13" s="93">
        <v>0.19</v>
      </c>
      <c r="H13" s="96" t="s">
        <v>171</v>
      </c>
      <c r="I13" s="97">
        <v>3.3E-3</v>
      </c>
      <c r="J13" s="94">
        <v>2.7000000000000006E-3</v>
      </c>
      <c r="K13" s="93">
        <v>999999.99999999988</v>
      </c>
      <c r="L13" s="95">
        <v>100.28</v>
      </c>
      <c r="M13" s="93">
        <v>1002.8000499999998</v>
      </c>
      <c r="N13" s="94">
        <f t="shared" si="0"/>
        <v>0.14708622381167905</v>
      </c>
      <c r="O13" s="94">
        <f>M13/'סכום נכסי הקרן'!$C$42</f>
        <v>1.5807282018642924E-3</v>
      </c>
    </row>
    <row r="14" spans="2:64">
      <c r="B14" s="86" t="s">
        <v>1660</v>
      </c>
      <c r="C14" s="83" t="s">
        <v>1661</v>
      </c>
      <c r="D14" s="83" t="s">
        <v>325</v>
      </c>
      <c r="E14" s="83" t="s">
        <v>321</v>
      </c>
      <c r="F14" s="83" t="s">
        <v>322</v>
      </c>
      <c r="G14" s="93">
        <v>0.37</v>
      </c>
      <c r="H14" s="96" t="s">
        <v>171</v>
      </c>
      <c r="I14" s="97">
        <v>2.3999999999999998E-3</v>
      </c>
      <c r="J14" s="94">
        <v>1.9000000000000006E-3</v>
      </c>
      <c r="K14" s="93">
        <v>1499999.9999999998</v>
      </c>
      <c r="L14" s="95">
        <v>100.17</v>
      </c>
      <c r="M14" s="93">
        <v>1502.5499699999998</v>
      </c>
      <c r="N14" s="94">
        <f t="shared" si="0"/>
        <v>0.22038730570032544</v>
      </c>
      <c r="O14" s="94">
        <f>M14/'סכום נכסי הקרן'!$C$42</f>
        <v>2.3684912184531171E-3</v>
      </c>
    </row>
    <row r="15" spans="2:64">
      <c r="B15" s="86" t="s">
        <v>1662</v>
      </c>
      <c r="C15" s="83" t="s">
        <v>1663</v>
      </c>
      <c r="D15" s="83" t="s">
        <v>325</v>
      </c>
      <c r="E15" s="83" t="s">
        <v>321</v>
      </c>
      <c r="F15" s="83" t="s">
        <v>322</v>
      </c>
      <c r="G15" s="93">
        <v>0.26</v>
      </c>
      <c r="H15" s="96" t="s">
        <v>171</v>
      </c>
      <c r="I15" s="97">
        <v>3.7000000000000002E-3</v>
      </c>
      <c r="J15" s="94">
        <v>3.0999999999999999E-3</v>
      </c>
      <c r="K15" s="93">
        <v>999999.99999999988</v>
      </c>
      <c r="L15" s="95">
        <v>100.29</v>
      </c>
      <c r="M15" s="93">
        <v>1002.9000199999999</v>
      </c>
      <c r="N15" s="94">
        <f t="shared" si="0"/>
        <v>0.14710088696391407</v>
      </c>
      <c r="O15" s="94">
        <f>M15/'סכום נכסי הקרן'!$C$42</f>
        <v>1.5808857860191202E-3</v>
      </c>
    </row>
    <row r="16" spans="2:64">
      <c r="B16" s="86" t="s">
        <v>1664</v>
      </c>
      <c r="C16" s="83" t="s">
        <v>1665</v>
      </c>
      <c r="D16" s="83" t="s">
        <v>325</v>
      </c>
      <c r="E16" s="83" t="s">
        <v>321</v>
      </c>
      <c r="F16" s="83" t="s">
        <v>322</v>
      </c>
      <c r="G16" s="93">
        <v>0.42999999999999988</v>
      </c>
      <c r="H16" s="96" t="s">
        <v>171</v>
      </c>
      <c r="I16" s="97">
        <v>3.7000000000000002E-3</v>
      </c>
      <c r="J16" s="94">
        <v>3.0000000000000001E-3</v>
      </c>
      <c r="K16" s="93">
        <v>1299999.9999999998</v>
      </c>
      <c r="L16" s="95">
        <v>100.24</v>
      </c>
      <c r="M16" s="93">
        <v>1303.11996</v>
      </c>
      <c r="N16" s="94">
        <f t="shared" si="0"/>
        <v>0.19113580428124854</v>
      </c>
      <c r="O16" s="94">
        <f>M16/'סכום נכסי הקרן'!$C$42</f>
        <v>2.0541268134004072E-3</v>
      </c>
    </row>
    <row r="17" spans="2:15">
      <c r="B17" s="86" t="s">
        <v>1666</v>
      </c>
      <c r="C17" s="83" t="s">
        <v>1667</v>
      </c>
      <c r="D17" s="83" t="s">
        <v>325</v>
      </c>
      <c r="E17" s="83" t="s">
        <v>321</v>
      </c>
      <c r="F17" s="83" t="s">
        <v>322</v>
      </c>
      <c r="G17" s="93">
        <v>0.09</v>
      </c>
      <c r="H17" s="96" t="s">
        <v>171</v>
      </c>
      <c r="I17" s="97">
        <v>3.4000000000000002E-3</v>
      </c>
      <c r="J17" s="94">
        <v>2.2000000000000001E-3</v>
      </c>
      <c r="K17" s="93">
        <v>1999999.9999999998</v>
      </c>
      <c r="L17" s="95">
        <v>100.32</v>
      </c>
      <c r="M17" s="93">
        <v>2006.4000399999998</v>
      </c>
      <c r="N17" s="94">
        <f t="shared" si="0"/>
        <v>0.29428977924283289</v>
      </c>
      <c r="O17" s="94">
        <f>M17/'סכום נכסי הקרן'!$C$42</f>
        <v>3.162717360703806E-3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261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119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244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252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A10" sqref="A10:XFD15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8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186</v>
      </c>
      <c r="C1" s="77" t="s" vm="1">
        <v>262</v>
      </c>
    </row>
    <row r="2" spans="2:56">
      <c r="B2" s="56" t="s">
        <v>185</v>
      </c>
      <c r="C2" s="77" t="s">
        <v>263</v>
      </c>
    </row>
    <row r="3" spans="2:56">
      <c r="B3" s="56" t="s">
        <v>187</v>
      </c>
      <c r="C3" s="77" t="s">
        <v>264</v>
      </c>
    </row>
    <row r="4" spans="2:56">
      <c r="B4" s="56" t="s">
        <v>188</v>
      </c>
      <c r="C4" s="77">
        <v>8803</v>
      </c>
    </row>
    <row r="6" spans="2:56" ht="26.25" customHeight="1">
      <c r="B6" s="214" t="s">
        <v>220</v>
      </c>
      <c r="C6" s="215"/>
      <c r="D6" s="215"/>
      <c r="E6" s="215"/>
      <c r="F6" s="215"/>
      <c r="G6" s="215"/>
      <c r="H6" s="215"/>
      <c r="I6" s="215"/>
      <c r="J6" s="216"/>
    </row>
    <row r="7" spans="2:56" s="3" customFormat="1" ht="78.75">
      <c r="B7" s="59" t="s">
        <v>123</v>
      </c>
      <c r="C7" s="61" t="s">
        <v>56</v>
      </c>
      <c r="D7" s="61" t="s">
        <v>91</v>
      </c>
      <c r="E7" s="61" t="s">
        <v>57</v>
      </c>
      <c r="F7" s="61" t="s">
        <v>108</v>
      </c>
      <c r="G7" s="61" t="s">
        <v>231</v>
      </c>
      <c r="H7" s="61" t="s">
        <v>189</v>
      </c>
      <c r="I7" s="63" t="s">
        <v>190</v>
      </c>
      <c r="J7" s="76" t="s">
        <v>256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250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31" customFormat="1" ht="18" customHeight="1">
      <c r="B10" s="122" t="s">
        <v>43</v>
      </c>
      <c r="C10" s="122"/>
      <c r="D10" s="122"/>
      <c r="E10" s="125">
        <v>7.7600000000000002E-2</v>
      </c>
      <c r="F10" s="123"/>
      <c r="G10" s="124">
        <v>965.53696999999988</v>
      </c>
      <c r="H10" s="125">
        <f>G10/$G$10</f>
        <v>1</v>
      </c>
      <c r="I10" s="125">
        <f>G10/'סכום נכסי הקרן'!$C$42</f>
        <v>1.521989870684188E-3</v>
      </c>
      <c r="J10" s="123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</row>
    <row r="11" spans="2:56" s="142" customFormat="1" ht="22.5" customHeight="1">
      <c r="B11" s="126" t="s">
        <v>243</v>
      </c>
      <c r="C11" s="122"/>
      <c r="D11" s="122"/>
      <c r="E11" s="125">
        <v>7.7600000000000002E-2</v>
      </c>
      <c r="F11" s="134" t="s">
        <v>171</v>
      </c>
      <c r="G11" s="124">
        <v>965.53696999999988</v>
      </c>
      <c r="H11" s="125">
        <f t="shared" ref="H11:H13" si="0">G11/$G$10</f>
        <v>1</v>
      </c>
      <c r="I11" s="125">
        <f>G11/'סכום נכסי הקרן'!$C$42</f>
        <v>1.521989870684188E-3</v>
      </c>
      <c r="J11" s="123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</row>
    <row r="12" spans="2:56" s="130" customFormat="1">
      <c r="B12" s="101" t="s">
        <v>92</v>
      </c>
      <c r="C12" s="120"/>
      <c r="D12" s="120"/>
      <c r="E12" s="125">
        <v>7.7600000000000002E-2</v>
      </c>
      <c r="F12" s="121" t="s">
        <v>171</v>
      </c>
      <c r="G12" s="90">
        <v>965.53696999999988</v>
      </c>
      <c r="H12" s="91">
        <f t="shared" si="0"/>
        <v>1</v>
      </c>
      <c r="I12" s="91">
        <f>G12/'סכום נכסי הקרן'!$C$42</f>
        <v>1.521989870684188E-3</v>
      </c>
      <c r="J12" s="81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</row>
    <row r="13" spans="2:56" s="130" customFormat="1">
      <c r="B13" s="86" t="s">
        <v>1668</v>
      </c>
      <c r="C13" s="105">
        <v>43100</v>
      </c>
      <c r="D13" s="100" t="s">
        <v>1669</v>
      </c>
      <c r="E13" s="94">
        <v>7.7600000000000002E-2</v>
      </c>
      <c r="F13" s="96" t="s">
        <v>171</v>
      </c>
      <c r="G13" s="93">
        <v>965.53696999999988</v>
      </c>
      <c r="H13" s="94">
        <f t="shared" si="0"/>
        <v>1</v>
      </c>
      <c r="I13" s="94">
        <f>G13/'סכום נכסי הקרן'!$C$42</f>
        <v>1.521989870684188E-3</v>
      </c>
      <c r="J13" s="83" t="s">
        <v>1670</v>
      </c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</row>
    <row r="14" spans="2:56" s="130" customFormat="1">
      <c r="B14" s="104"/>
      <c r="C14" s="100"/>
      <c r="D14" s="100"/>
      <c r="E14" s="83"/>
      <c r="F14" s="83"/>
      <c r="G14" s="83"/>
      <c r="H14" s="94"/>
      <c r="I14" s="83"/>
      <c r="J14" s="83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</row>
    <row r="15" spans="2:56" s="130" customFormat="1">
      <c r="B15" s="100"/>
      <c r="C15" s="100"/>
      <c r="D15" s="100"/>
      <c r="E15" s="100"/>
      <c r="F15" s="100"/>
      <c r="G15" s="100"/>
      <c r="H15" s="100"/>
      <c r="I15" s="100"/>
      <c r="J15" s="100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114:J1048576 B17:B18 K1:XFD27 K30:XFD1048576 K28:AF29 AH28:XFD29 E10: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186</v>
      </c>
      <c r="C1" s="77" t="s" vm="1">
        <v>262</v>
      </c>
    </row>
    <row r="2" spans="2:60">
      <c r="B2" s="56" t="s">
        <v>185</v>
      </c>
      <c r="C2" s="77" t="s">
        <v>263</v>
      </c>
    </row>
    <row r="3" spans="2:60">
      <c r="B3" s="56" t="s">
        <v>187</v>
      </c>
      <c r="C3" s="77" t="s">
        <v>264</v>
      </c>
    </row>
    <row r="4" spans="2:60">
      <c r="B4" s="56" t="s">
        <v>188</v>
      </c>
      <c r="C4" s="77">
        <v>8803</v>
      </c>
    </row>
    <row r="6" spans="2:60" ht="26.25" customHeight="1">
      <c r="B6" s="214" t="s">
        <v>221</v>
      </c>
      <c r="C6" s="215"/>
      <c r="D6" s="215"/>
      <c r="E6" s="215"/>
      <c r="F6" s="215"/>
      <c r="G6" s="215"/>
      <c r="H6" s="215"/>
      <c r="I6" s="215"/>
      <c r="J6" s="215"/>
      <c r="K6" s="216"/>
    </row>
    <row r="7" spans="2:60" s="3" customFormat="1" ht="66">
      <c r="B7" s="59" t="s">
        <v>123</v>
      </c>
      <c r="C7" s="59" t="s">
        <v>124</v>
      </c>
      <c r="D7" s="59" t="s">
        <v>15</v>
      </c>
      <c r="E7" s="59" t="s">
        <v>16</v>
      </c>
      <c r="F7" s="59" t="s">
        <v>58</v>
      </c>
      <c r="G7" s="59" t="s">
        <v>108</v>
      </c>
      <c r="H7" s="59" t="s">
        <v>55</v>
      </c>
      <c r="I7" s="59" t="s">
        <v>117</v>
      </c>
      <c r="J7" s="59" t="s">
        <v>189</v>
      </c>
      <c r="K7" s="59" t="s">
        <v>190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249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A1:BH613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0.140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56" t="s">
        <v>186</v>
      </c>
      <c r="C1" s="77" t="s" vm="1">
        <v>262</v>
      </c>
    </row>
    <row r="2" spans="1:60">
      <c r="B2" s="56" t="s">
        <v>185</v>
      </c>
      <c r="C2" s="77" t="s">
        <v>263</v>
      </c>
    </row>
    <row r="3" spans="1:60">
      <c r="B3" s="56" t="s">
        <v>187</v>
      </c>
      <c r="C3" s="77" t="s">
        <v>264</v>
      </c>
    </row>
    <row r="4" spans="1:60">
      <c r="B4" s="56" t="s">
        <v>188</v>
      </c>
      <c r="C4" s="77">
        <v>8803</v>
      </c>
    </row>
    <row r="6" spans="1:60" ht="26.25" customHeight="1">
      <c r="B6" s="214" t="s">
        <v>222</v>
      </c>
      <c r="C6" s="215"/>
      <c r="D6" s="215"/>
      <c r="E6" s="215"/>
      <c r="F6" s="215"/>
      <c r="G6" s="215"/>
      <c r="H6" s="215"/>
      <c r="I6" s="215"/>
      <c r="J6" s="215"/>
      <c r="K6" s="216"/>
    </row>
    <row r="7" spans="1:60" s="3" customFormat="1" ht="63">
      <c r="B7" s="59" t="s">
        <v>123</v>
      </c>
      <c r="C7" s="61" t="s">
        <v>47</v>
      </c>
      <c r="D7" s="61" t="s">
        <v>15</v>
      </c>
      <c r="E7" s="61" t="s">
        <v>16</v>
      </c>
      <c r="F7" s="61" t="s">
        <v>58</v>
      </c>
      <c r="G7" s="61" t="s">
        <v>108</v>
      </c>
      <c r="H7" s="61" t="s">
        <v>55</v>
      </c>
      <c r="I7" s="61" t="s">
        <v>117</v>
      </c>
      <c r="J7" s="61" t="s">
        <v>189</v>
      </c>
      <c r="K7" s="63" t="s">
        <v>190</v>
      </c>
    </row>
    <row r="8" spans="1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249</v>
      </c>
      <c r="J8" s="32" t="s">
        <v>20</v>
      </c>
      <c r="K8" s="17" t="s">
        <v>20</v>
      </c>
    </row>
    <row r="9" spans="1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60" s="4" customFormat="1" ht="18" customHeight="1">
      <c r="A10" s="159"/>
      <c r="B10" s="198" t="s">
        <v>1714</v>
      </c>
      <c r="C10" s="193"/>
      <c r="D10" s="193"/>
      <c r="E10" s="193"/>
      <c r="F10" s="193"/>
      <c r="G10" s="193"/>
      <c r="H10" s="195"/>
      <c r="I10" s="194">
        <v>1465.1972699999999</v>
      </c>
      <c r="J10" s="195">
        <v>1</v>
      </c>
      <c r="K10" s="195">
        <v>2.3149582724939399E-3</v>
      </c>
      <c r="L10" s="196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91"/>
    </row>
    <row r="11" spans="1:60" ht="21" customHeight="1">
      <c r="A11" s="157"/>
      <c r="B11" s="198" t="s">
        <v>240</v>
      </c>
      <c r="C11" s="193"/>
      <c r="D11" s="193"/>
      <c r="E11" s="193"/>
      <c r="F11" s="193"/>
      <c r="G11" s="193"/>
      <c r="H11" s="195"/>
      <c r="I11" s="194">
        <v>1465.1972699999999</v>
      </c>
      <c r="J11" s="195">
        <v>1</v>
      </c>
      <c r="K11" s="195">
        <v>2.3149582724939399E-3</v>
      </c>
      <c r="L11" s="196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</row>
    <row r="12" spans="1:60">
      <c r="A12" s="157"/>
      <c r="B12" s="197" t="s">
        <v>1715</v>
      </c>
      <c r="C12" s="192"/>
      <c r="D12" s="192"/>
      <c r="E12" s="192"/>
      <c r="F12" s="192"/>
      <c r="G12" s="192"/>
      <c r="H12" s="192"/>
      <c r="I12" s="199">
        <v>1465.1972699999999</v>
      </c>
      <c r="J12" s="190">
        <v>1</v>
      </c>
      <c r="K12" s="190">
        <v>2.3149582724939399E-3</v>
      </c>
      <c r="L12" s="196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187"/>
    </row>
    <row r="13" spans="1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1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P102"/>
  <sheetViews>
    <sheetView rightToLeft="1" topLeftCell="A13" workbookViewId="0">
      <selection activeCell="B11" sqref="B11:B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8" style="3" customWidth="1"/>
    <col min="6" max="6" width="8.7109375" style="3" customWidth="1"/>
    <col min="7" max="7" width="10" style="3" customWidth="1"/>
    <col min="8" max="8" width="9.5703125" style="3" customWidth="1"/>
    <col min="9" max="9" width="6.140625" style="3" customWidth="1"/>
    <col min="10" max="11" width="5.7109375" style="3" customWidth="1"/>
    <col min="12" max="12" width="6.8554687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2">
      <c r="B1" s="56" t="s">
        <v>186</v>
      </c>
      <c r="C1" s="77" t="s" vm="1">
        <v>262</v>
      </c>
    </row>
    <row r="2" spans="2:42">
      <c r="B2" s="56" t="s">
        <v>185</v>
      </c>
      <c r="C2" s="77" t="s">
        <v>263</v>
      </c>
    </row>
    <row r="3" spans="2:42">
      <c r="B3" s="56" t="s">
        <v>187</v>
      </c>
      <c r="C3" s="77" t="s">
        <v>264</v>
      </c>
    </row>
    <row r="4" spans="2:42">
      <c r="B4" s="56" t="s">
        <v>188</v>
      </c>
      <c r="C4" s="77">
        <v>8803</v>
      </c>
    </row>
    <row r="6" spans="2:42" ht="26.25" customHeight="1">
      <c r="B6" s="214" t="s">
        <v>223</v>
      </c>
      <c r="C6" s="215"/>
      <c r="D6" s="216"/>
    </row>
    <row r="7" spans="2:42" s="3" customFormat="1" ht="33">
      <c r="B7" s="59" t="s">
        <v>123</v>
      </c>
      <c r="C7" s="64" t="s">
        <v>114</v>
      </c>
      <c r="D7" s="65" t="s">
        <v>113</v>
      </c>
    </row>
    <row r="8" spans="2:42" s="3" customFormat="1">
      <c r="B8" s="15"/>
      <c r="C8" s="32" t="s">
        <v>249</v>
      </c>
      <c r="D8" s="17" t="s">
        <v>22</v>
      </c>
    </row>
    <row r="9" spans="2:42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</row>
    <row r="10" spans="2:42" s="4" customFormat="1" ht="18" customHeight="1">
      <c r="B10" s="120" t="s">
        <v>1693</v>
      </c>
      <c r="C10" s="138">
        <f>C11+C19</f>
        <v>24554.761708487822</v>
      </c>
      <c r="D10" s="100"/>
      <c r="E10" s="3"/>
      <c r="F10" s="3"/>
      <c r="G10" s="3"/>
      <c r="H10" s="3"/>
      <c r="I10" s="3"/>
      <c r="J10" s="3"/>
      <c r="K10" s="3"/>
      <c r="L10" s="3"/>
    </row>
    <row r="11" spans="2:42">
      <c r="B11" s="120" t="s">
        <v>26</v>
      </c>
      <c r="C11" s="138">
        <f>SUM(C12:C17)</f>
        <v>3240.738822729475</v>
      </c>
      <c r="D11" s="100"/>
    </row>
    <row r="12" spans="2:42">
      <c r="B12" s="153" t="s">
        <v>1709</v>
      </c>
      <c r="C12" s="136">
        <v>523.11292000000003</v>
      </c>
      <c r="D12" s="137">
        <v>44246</v>
      </c>
    </row>
    <row r="13" spans="2:42">
      <c r="B13" s="153" t="s">
        <v>1710</v>
      </c>
      <c r="C13" s="136">
        <v>759.4242350122538</v>
      </c>
      <c r="D13" s="137">
        <v>46100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2:42">
      <c r="B14" s="153" t="s">
        <v>1711</v>
      </c>
      <c r="C14" s="136">
        <v>357.02800000000002</v>
      </c>
      <c r="D14" s="137">
        <v>43800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2:42">
      <c r="B15" s="153" t="s">
        <v>1712</v>
      </c>
      <c r="C15" s="136">
        <v>455.34835000000004</v>
      </c>
      <c r="D15" s="137">
        <v>44739</v>
      </c>
    </row>
    <row r="16" spans="2:42">
      <c r="B16" s="154" t="s">
        <v>1510</v>
      </c>
      <c r="C16" s="136">
        <v>291.31950458618945</v>
      </c>
      <c r="D16" s="137">
        <v>46631</v>
      </c>
    </row>
    <row r="17" spans="2:42">
      <c r="B17" s="153" t="s">
        <v>1713</v>
      </c>
      <c r="C17" s="136">
        <v>854.50581313103157</v>
      </c>
      <c r="D17" s="137">
        <v>44255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2:42">
      <c r="B18" s="155"/>
      <c r="C18" s="136"/>
      <c r="D18" s="137"/>
    </row>
    <row r="19" spans="2:42">
      <c r="B19" s="120" t="s">
        <v>1694</v>
      </c>
      <c r="C19" s="139">
        <f>SUM(C20:C49)</f>
        <v>21314.022885758346</v>
      </c>
      <c r="D19" s="137"/>
    </row>
    <row r="20" spans="2:42">
      <c r="B20" s="155" t="s">
        <v>1685</v>
      </c>
      <c r="C20" s="136">
        <v>1487.7645215114153</v>
      </c>
      <c r="D20" s="137">
        <v>45778</v>
      </c>
    </row>
    <row r="21" spans="2:42">
      <c r="B21" s="135" t="s">
        <v>1680</v>
      </c>
      <c r="C21" s="136">
        <v>610.77050642138875</v>
      </c>
      <c r="D21" s="137">
        <v>46601</v>
      </c>
    </row>
    <row r="22" spans="2:42">
      <c r="B22" s="135" t="s">
        <v>1677</v>
      </c>
      <c r="C22" s="136">
        <v>466.66577709832728</v>
      </c>
      <c r="D22" s="137">
        <v>45382</v>
      </c>
    </row>
    <row r="23" spans="2:42">
      <c r="B23" s="135" t="s">
        <v>1686</v>
      </c>
      <c r="C23" s="136">
        <v>1326.512431261501</v>
      </c>
      <c r="D23" s="137">
        <v>46742</v>
      </c>
    </row>
    <row r="24" spans="2:42">
      <c r="B24" s="135" t="s">
        <v>1523</v>
      </c>
      <c r="C24" s="136">
        <v>1579.0951507499997</v>
      </c>
      <c r="D24" s="137">
        <v>45557</v>
      </c>
    </row>
    <row r="25" spans="2:42">
      <c r="B25" s="135" t="s">
        <v>1524</v>
      </c>
      <c r="C25" s="136">
        <v>2169.5112790168855</v>
      </c>
      <c r="D25" s="137">
        <v>50041</v>
      </c>
    </row>
    <row r="26" spans="2:42">
      <c r="B26" s="135" t="s">
        <v>1689</v>
      </c>
      <c r="C26" s="136">
        <v>525.18946148305361</v>
      </c>
      <c r="D26" s="137">
        <v>46971</v>
      </c>
    </row>
    <row r="27" spans="2:42">
      <c r="B27" s="135" t="s">
        <v>1676</v>
      </c>
      <c r="C27" s="136">
        <v>410.82668881583476</v>
      </c>
      <c r="D27" s="137">
        <v>46012</v>
      </c>
    </row>
    <row r="28" spans="2:42">
      <c r="B28" s="135" t="s">
        <v>1527</v>
      </c>
      <c r="C28" s="136">
        <v>36.361923716300936</v>
      </c>
      <c r="D28" s="137">
        <v>46199</v>
      </c>
    </row>
    <row r="29" spans="2:42">
      <c r="B29" s="135" t="s">
        <v>1678</v>
      </c>
      <c r="C29" s="136">
        <v>103.72083346858778</v>
      </c>
      <c r="D29" s="137">
        <v>46201</v>
      </c>
    </row>
    <row r="30" spans="2:42">
      <c r="B30" s="135" t="s">
        <v>1529</v>
      </c>
      <c r="C30" s="136">
        <v>108.82944813619594</v>
      </c>
      <c r="D30" s="137">
        <v>46201</v>
      </c>
    </row>
    <row r="31" spans="2:42">
      <c r="B31" s="135" t="s">
        <v>1512</v>
      </c>
      <c r="C31" s="136">
        <v>335.74977375417353</v>
      </c>
      <c r="D31" s="137">
        <v>47262</v>
      </c>
    </row>
    <row r="32" spans="2:42">
      <c r="B32" s="135" t="s">
        <v>1681</v>
      </c>
      <c r="C32" s="136">
        <v>1042.767822924</v>
      </c>
      <c r="D32" s="137">
        <v>45485</v>
      </c>
    </row>
    <row r="33" spans="2:4">
      <c r="B33" s="135" t="s">
        <v>1530</v>
      </c>
      <c r="C33" s="136">
        <v>1544.6102253576046</v>
      </c>
      <c r="D33" s="137">
        <v>45777</v>
      </c>
    </row>
    <row r="34" spans="2:4">
      <c r="B34" s="135" t="s">
        <v>1532</v>
      </c>
      <c r="C34" s="136">
        <v>1052.8532189778916</v>
      </c>
      <c r="D34" s="137">
        <v>47178</v>
      </c>
    </row>
    <row r="35" spans="2:4">
      <c r="B35" s="135" t="s">
        <v>1533</v>
      </c>
      <c r="C35" s="136">
        <v>93.50888390999998</v>
      </c>
      <c r="D35" s="137">
        <v>46201</v>
      </c>
    </row>
    <row r="36" spans="2:4">
      <c r="B36" s="135" t="s">
        <v>1534</v>
      </c>
      <c r="C36" s="136">
        <v>729.7533259920001</v>
      </c>
      <c r="D36" s="137">
        <v>45710</v>
      </c>
    </row>
    <row r="37" spans="2:4">
      <c r="B37" s="135" t="s">
        <v>1683</v>
      </c>
      <c r="C37" s="136">
        <v>1326.9374037722696</v>
      </c>
      <c r="D37" s="137">
        <v>46844</v>
      </c>
    </row>
    <row r="38" spans="2:4">
      <c r="B38" s="135" t="s">
        <v>1673</v>
      </c>
      <c r="C38" s="136">
        <v>552.78385308097972</v>
      </c>
      <c r="D38" s="137">
        <v>46201</v>
      </c>
    </row>
    <row r="39" spans="2:4">
      <c r="B39" s="135" t="s">
        <v>1682</v>
      </c>
      <c r="C39" s="136">
        <v>670.95869373000005</v>
      </c>
      <c r="D39" s="137">
        <v>44258</v>
      </c>
    </row>
    <row r="40" spans="2:4">
      <c r="B40" s="135" t="s">
        <v>1688</v>
      </c>
      <c r="C40" s="136">
        <v>660.99354749999998</v>
      </c>
      <c r="D40" s="137">
        <v>47992</v>
      </c>
    </row>
    <row r="41" spans="2:4">
      <c r="B41" s="135" t="s">
        <v>1684</v>
      </c>
      <c r="C41" s="136">
        <v>995.20305282920208</v>
      </c>
      <c r="D41" s="137">
        <v>44044</v>
      </c>
    </row>
    <row r="42" spans="2:4">
      <c r="B42" s="135" t="s">
        <v>1675</v>
      </c>
      <c r="C42" s="136">
        <v>27.131438111150104</v>
      </c>
      <c r="D42" s="137">
        <v>46722</v>
      </c>
    </row>
    <row r="43" spans="2:4">
      <c r="B43" s="135" t="s">
        <v>1690</v>
      </c>
      <c r="C43" s="136">
        <v>296.12511726822277</v>
      </c>
      <c r="D43" s="137">
        <v>48213</v>
      </c>
    </row>
    <row r="44" spans="2:4">
      <c r="B44" s="135" t="s">
        <v>1692</v>
      </c>
      <c r="C44" s="136">
        <v>40.325066751741048</v>
      </c>
      <c r="D44" s="137">
        <v>47031</v>
      </c>
    </row>
    <row r="45" spans="2:4">
      <c r="B45" s="135" t="s">
        <v>1687</v>
      </c>
      <c r="C45" s="136">
        <v>657.39908128050877</v>
      </c>
      <c r="D45" s="137">
        <v>48723</v>
      </c>
    </row>
    <row r="46" spans="2:4">
      <c r="B46" s="135" t="s">
        <v>1691</v>
      </c>
      <c r="C46" s="136">
        <v>1172.39496192</v>
      </c>
      <c r="D46" s="137">
        <v>46637</v>
      </c>
    </row>
    <row r="47" spans="2:4">
      <c r="B47" s="135" t="s">
        <v>1515</v>
      </c>
      <c r="C47" s="136">
        <v>901.66302643327572</v>
      </c>
      <c r="D47" s="137">
        <v>48069</v>
      </c>
    </row>
    <row r="48" spans="2:4">
      <c r="B48" s="135" t="s">
        <v>1674</v>
      </c>
      <c r="C48" s="136">
        <v>26.907013165835796</v>
      </c>
      <c r="D48" s="137">
        <v>47102</v>
      </c>
    </row>
    <row r="49" spans="2:4">
      <c r="B49" s="135" t="s">
        <v>1679</v>
      </c>
      <c r="C49" s="136">
        <v>360.70935731999998</v>
      </c>
      <c r="D49" s="137">
        <v>46482</v>
      </c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</sheetData>
  <sheetProtection sheet="1" objects="1" scenarios="1"/>
  <sortState ref="B22:E51">
    <sortCondition ref="B22"/>
  </sortState>
  <mergeCells count="1">
    <mergeCell ref="B6:D6"/>
  </mergeCells>
  <phoneticPr fontId="6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7">
    <cfRule type="cellIs" dxfId="0" priority="1" operator="equal">
      <formula>"NR3"</formula>
    </cfRule>
  </conditionalFormatting>
  <dataValidations count="1">
    <dataValidation allowBlank="1" showInputMessage="1" showErrorMessage="1" sqref="AC22:XFD23 C5:C11 A1:B11 A12:A1048576 C12:D1048576 B14:B1048576 B12 E12:XFD21 D1:XFD11 E24:XFD1048576 E22:AA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V31" sqref="V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186</v>
      </c>
      <c r="C1" s="77" t="s" vm="1">
        <v>262</v>
      </c>
    </row>
    <row r="2" spans="2:18">
      <c r="B2" s="56" t="s">
        <v>185</v>
      </c>
      <c r="C2" s="77" t="s">
        <v>263</v>
      </c>
    </row>
    <row r="3" spans="2:18">
      <c r="B3" s="56" t="s">
        <v>187</v>
      </c>
      <c r="C3" s="77" t="s">
        <v>264</v>
      </c>
    </row>
    <row r="4" spans="2:18">
      <c r="B4" s="56" t="s">
        <v>188</v>
      </c>
      <c r="C4" s="77">
        <v>8803</v>
      </c>
    </row>
    <row r="6" spans="2:18" ht="26.25" customHeight="1">
      <c r="B6" s="214" t="s">
        <v>226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</row>
    <row r="7" spans="2:18" s="3" customFormat="1" ht="78.75">
      <c r="B7" s="22" t="s">
        <v>123</v>
      </c>
      <c r="C7" s="30" t="s">
        <v>47</v>
      </c>
      <c r="D7" s="30" t="s">
        <v>66</v>
      </c>
      <c r="E7" s="30" t="s">
        <v>15</v>
      </c>
      <c r="F7" s="30" t="s">
        <v>67</v>
      </c>
      <c r="G7" s="30" t="s">
        <v>109</v>
      </c>
      <c r="H7" s="30" t="s">
        <v>18</v>
      </c>
      <c r="I7" s="30" t="s">
        <v>108</v>
      </c>
      <c r="J7" s="30" t="s">
        <v>17</v>
      </c>
      <c r="K7" s="30" t="s">
        <v>224</v>
      </c>
      <c r="L7" s="30" t="s">
        <v>251</v>
      </c>
      <c r="M7" s="30" t="s">
        <v>225</v>
      </c>
      <c r="N7" s="30" t="s">
        <v>60</v>
      </c>
      <c r="O7" s="30" t="s">
        <v>189</v>
      </c>
      <c r="P7" s="31" t="s">
        <v>191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253</v>
      </c>
      <c r="M8" s="32" t="s">
        <v>249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B1" sqref="B1:L512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66" t="s">
        <v>186</v>
      </c>
      <c r="C1" s="167" t="s" vm="1">
        <v>262</v>
      </c>
      <c r="D1" s="156"/>
      <c r="E1" s="156"/>
      <c r="F1" s="156"/>
      <c r="G1" s="156"/>
      <c r="H1" s="156"/>
      <c r="I1" s="156"/>
      <c r="J1" s="156"/>
      <c r="K1" s="156"/>
      <c r="L1" s="156"/>
    </row>
    <row r="2" spans="2:13">
      <c r="B2" s="166" t="s">
        <v>185</v>
      </c>
      <c r="C2" s="167" t="s">
        <v>263</v>
      </c>
      <c r="D2" s="156"/>
      <c r="E2" s="156"/>
      <c r="F2" s="156"/>
      <c r="G2" s="156"/>
      <c r="H2" s="156"/>
      <c r="I2" s="156"/>
      <c r="J2" s="156"/>
      <c r="K2" s="156"/>
      <c r="L2" s="156"/>
    </row>
    <row r="3" spans="2:13">
      <c r="B3" s="166" t="s">
        <v>187</v>
      </c>
      <c r="C3" s="167" t="s">
        <v>264</v>
      </c>
      <c r="D3" s="156"/>
      <c r="E3" s="156"/>
      <c r="F3" s="156"/>
      <c r="G3" s="156"/>
      <c r="H3" s="156"/>
      <c r="I3" s="156"/>
      <c r="J3" s="156"/>
      <c r="K3" s="156"/>
      <c r="L3" s="156"/>
    </row>
    <row r="4" spans="2:13">
      <c r="B4" s="166" t="s">
        <v>188</v>
      </c>
      <c r="C4" s="167">
        <v>8803</v>
      </c>
      <c r="D4" s="156"/>
      <c r="E4" s="156"/>
      <c r="F4" s="156"/>
      <c r="G4" s="156"/>
      <c r="H4" s="156"/>
      <c r="I4" s="156"/>
      <c r="J4" s="156"/>
      <c r="K4" s="156"/>
      <c r="L4" s="156"/>
    </row>
    <row r="6" spans="2:13" ht="26.25" customHeight="1">
      <c r="B6" s="203" t="s">
        <v>215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</row>
    <row r="7" spans="2:13" s="3" customFormat="1" ht="63">
      <c r="B7" s="160" t="s">
        <v>122</v>
      </c>
      <c r="C7" s="161" t="s">
        <v>47</v>
      </c>
      <c r="D7" s="161" t="s">
        <v>124</v>
      </c>
      <c r="E7" s="161" t="s">
        <v>15</v>
      </c>
      <c r="F7" s="161" t="s">
        <v>67</v>
      </c>
      <c r="G7" s="161" t="s">
        <v>108</v>
      </c>
      <c r="H7" s="161" t="s">
        <v>17</v>
      </c>
      <c r="I7" s="161" t="s">
        <v>19</v>
      </c>
      <c r="J7" s="161" t="s">
        <v>63</v>
      </c>
      <c r="K7" s="161" t="s">
        <v>189</v>
      </c>
      <c r="L7" s="161" t="s">
        <v>190</v>
      </c>
      <c r="M7" s="1"/>
    </row>
    <row r="8" spans="2:13" s="3" customFormat="1" ht="28.5" customHeight="1">
      <c r="B8" s="162"/>
      <c r="C8" s="163"/>
      <c r="D8" s="163"/>
      <c r="E8" s="163"/>
      <c r="F8" s="163"/>
      <c r="G8" s="163"/>
      <c r="H8" s="163" t="s">
        <v>20</v>
      </c>
      <c r="I8" s="163" t="s">
        <v>20</v>
      </c>
      <c r="J8" s="163" t="s">
        <v>249</v>
      </c>
      <c r="K8" s="163" t="s">
        <v>20</v>
      </c>
      <c r="L8" s="163" t="s">
        <v>20</v>
      </c>
    </row>
    <row r="9" spans="2:13" s="4" customFormat="1" ht="18" customHeight="1">
      <c r="B9" s="164"/>
      <c r="C9" s="165" t="s">
        <v>1</v>
      </c>
      <c r="D9" s="165" t="s">
        <v>2</v>
      </c>
      <c r="E9" s="165" t="s">
        <v>3</v>
      </c>
      <c r="F9" s="165" t="s">
        <v>4</v>
      </c>
      <c r="G9" s="165" t="s">
        <v>5</v>
      </c>
      <c r="H9" s="165" t="s">
        <v>6</v>
      </c>
      <c r="I9" s="165" t="s">
        <v>7</v>
      </c>
      <c r="J9" s="165" t="s">
        <v>8</v>
      </c>
      <c r="K9" s="165" t="s">
        <v>9</v>
      </c>
      <c r="L9" s="165" t="s">
        <v>10</v>
      </c>
    </row>
    <row r="10" spans="2:13" s="4" customFormat="1" ht="18" customHeight="1">
      <c r="B10" s="182" t="s">
        <v>46</v>
      </c>
      <c r="C10" s="183"/>
      <c r="D10" s="183"/>
      <c r="E10" s="183"/>
      <c r="F10" s="183"/>
      <c r="G10" s="183"/>
      <c r="H10" s="183"/>
      <c r="I10" s="183"/>
      <c r="J10" s="184">
        <v>42678.873250220997</v>
      </c>
      <c r="K10" s="185">
        <v>1</v>
      </c>
      <c r="L10" s="185">
        <v>6.7431063867133351E-2</v>
      </c>
    </row>
    <row r="11" spans="2:13" s="142" customFormat="1">
      <c r="B11" s="186" t="s">
        <v>240</v>
      </c>
      <c r="C11" s="183"/>
      <c r="D11" s="183"/>
      <c r="E11" s="183"/>
      <c r="F11" s="183"/>
      <c r="G11" s="183"/>
      <c r="H11" s="183"/>
      <c r="I11" s="183"/>
      <c r="J11" s="184">
        <v>42678.873250220997</v>
      </c>
      <c r="K11" s="185">
        <v>1</v>
      </c>
      <c r="L11" s="185">
        <v>6.7431063867133351E-2</v>
      </c>
    </row>
    <row r="12" spans="2:13" s="130" customFormat="1">
      <c r="B12" s="180" t="s">
        <v>44</v>
      </c>
      <c r="C12" s="168"/>
      <c r="D12" s="168"/>
      <c r="E12" s="168"/>
      <c r="F12" s="168"/>
      <c r="G12" s="168"/>
      <c r="H12" s="168"/>
      <c r="I12" s="168"/>
      <c r="J12" s="172">
        <v>36399.146330220996</v>
      </c>
      <c r="K12" s="173">
        <v>0.85286099557542827</v>
      </c>
      <c r="L12" s="173">
        <v>5.7509324262433645E-2</v>
      </c>
    </row>
    <row r="13" spans="2:13" s="130" customFormat="1">
      <c r="B13" s="171" t="s">
        <v>1595</v>
      </c>
      <c r="C13" s="170" t="s">
        <v>1596</v>
      </c>
      <c r="D13" s="170">
        <v>12</v>
      </c>
      <c r="E13" s="170" t="s">
        <v>321</v>
      </c>
      <c r="F13" s="170" t="s">
        <v>322</v>
      </c>
      <c r="G13" s="176" t="s">
        <v>171</v>
      </c>
      <c r="H13" s="177">
        <v>0</v>
      </c>
      <c r="I13" s="177">
        <v>0</v>
      </c>
      <c r="J13" s="174">
        <v>60.33633022099999</v>
      </c>
      <c r="K13" s="175">
        <v>1.4137282834824501E-3</v>
      </c>
      <c r="L13" s="175">
        <v>9.5329202174277911E-5</v>
      </c>
    </row>
    <row r="14" spans="2:13" s="130" customFormat="1">
      <c r="B14" s="171" t="s">
        <v>1597</v>
      </c>
      <c r="C14" s="170" t="s">
        <v>1598</v>
      </c>
      <c r="D14" s="170">
        <v>10</v>
      </c>
      <c r="E14" s="170" t="s">
        <v>321</v>
      </c>
      <c r="F14" s="170" t="s">
        <v>322</v>
      </c>
      <c r="G14" s="176" t="s">
        <v>171</v>
      </c>
      <c r="H14" s="177">
        <v>0</v>
      </c>
      <c r="I14" s="177">
        <v>0</v>
      </c>
      <c r="J14" s="174">
        <v>36338.81</v>
      </c>
      <c r="K14" s="175">
        <v>0.85144726729194586</v>
      </c>
      <c r="L14" s="175">
        <v>5.7413995060259369E-2</v>
      </c>
    </row>
    <row r="15" spans="2:13" s="130" customFormat="1">
      <c r="B15" s="169"/>
      <c r="C15" s="170"/>
      <c r="D15" s="170"/>
      <c r="E15" s="170"/>
      <c r="F15" s="170"/>
      <c r="G15" s="170"/>
      <c r="H15" s="170"/>
      <c r="I15" s="170"/>
      <c r="J15" s="170"/>
      <c r="K15" s="175"/>
      <c r="L15" s="170"/>
    </row>
    <row r="16" spans="2:13" s="130" customFormat="1">
      <c r="B16" s="180" t="s">
        <v>45</v>
      </c>
      <c r="C16" s="168"/>
      <c r="D16" s="168"/>
      <c r="E16" s="168"/>
      <c r="F16" s="168"/>
      <c r="G16" s="168"/>
      <c r="H16" s="168"/>
      <c r="I16" s="168"/>
      <c r="J16" s="172">
        <v>6279.7269199999992</v>
      </c>
      <c r="K16" s="173">
        <v>0.14713900442457165</v>
      </c>
      <c r="L16" s="173">
        <v>9.9217396046997076E-3</v>
      </c>
    </row>
    <row r="17" spans="2:12" s="130" customFormat="1">
      <c r="B17" s="171" t="s">
        <v>1597</v>
      </c>
      <c r="C17" s="170" t="s">
        <v>1599</v>
      </c>
      <c r="D17" s="170">
        <v>10</v>
      </c>
      <c r="E17" s="170" t="s">
        <v>321</v>
      </c>
      <c r="F17" s="170" t="s">
        <v>322</v>
      </c>
      <c r="G17" s="176" t="s">
        <v>174</v>
      </c>
      <c r="H17" s="177">
        <v>0</v>
      </c>
      <c r="I17" s="177">
        <v>0</v>
      </c>
      <c r="J17" s="174">
        <v>22.142900000000001</v>
      </c>
      <c r="K17" s="175">
        <v>5.1882578694566032E-4</v>
      </c>
      <c r="L17" s="175">
        <v>3.4984974775448546E-5</v>
      </c>
    </row>
    <row r="18" spans="2:12" s="130" customFormat="1">
      <c r="B18" s="171" t="s">
        <v>1597</v>
      </c>
      <c r="C18" s="170" t="s">
        <v>1600</v>
      </c>
      <c r="D18" s="170">
        <v>10</v>
      </c>
      <c r="E18" s="170" t="s">
        <v>321</v>
      </c>
      <c r="F18" s="170" t="s">
        <v>322</v>
      </c>
      <c r="G18" s="176" t="s">
        <v>179</v>
      </c>
      <c r="H18" s="177">
        <v>0</v>
      </c>
      <c r="I18" s="177">
        <v>0</v>
      </c>
      <c r="J18" s="174">
        <v>19.66724</v>
      </c>
      <c r="K18" s="175">
        <v>4.6081910093299287E-4</v>
      </c>
      <c r="L18" s="175">
        <v>3.1073522226207616E-5</v>
      </c>
    </row>
    <row r="19" spans="2:12" s="130" customFormat="1">
      <c r="B19" s="171" t="s">
        <v>1597</v>
      </c>
      <c r="C19" s="170" t="s">
        <v>1601</v>
      </c>
      <c r="D19" s="170">
        <v>10</v>
      </c>
      <c r="E19" s="170" t="s">
        <v>321</v>
      </c>
      <c r="F19" s="170" t="s">
        <v>322</v>
      </c>
      <c r="G19" s="176" t="s">
        <v>173</v>
      </c>
      <c r="H19" s="177">
        <v>0</v>
      </c>
      <c r="I19" s="177">
        <v>0</v>
      </c>
      <c r="J19" s="174">
        <v>62.33970999999999</v>
      </c>
      <c r="K19" s="175">
        <v>1.460669067679222E-3</v>
      </c>
      <c r="L19" s="175">
        <v>9.8494469191423746E-5</v>
      </c>
    </row>
    <row r="20" spans="2:12" s="130" customFormat="1">
      <c r="B20" s="171" t="s">
        <v>1597</v>
      </c>
      <c r="C20" s="170" t="s">
        <v>1602</v>
      </c>
      <c r="D20" s="170">
        <v>10</v>
      </c>
      <c r="E20" s="170" t="s">
        <v>321</v>
      </c>
      <c r="F20" s="170" t="s">
        <v>322</v>
      </c>
      <c r="G20" s="176" t="s">
        <v>177</v>
      </c>
      <c r="H20" s="177">
        <v>0</v>
      </c>
      <c r="I20" s="177">
        <v>0</v>
      </c>
      <c r="J20" s="174">
        <v>0.61819000000000002</v>
      </c>
      <c r="K20" s="175">
        <v>1.448468417560201E-5</v>
      </c>
      <c r="L20" s="175">
        <v>9.7671766374027495E-7</v>
      </c>
    </row>
    <row r="21" spans="2:12" s="130" customFormat="1">
      <c r="B21" s="171" t="s">
        <v>1597</v>
      </c>
      <c r="C21" s="170" t="s">
        <v>1603</v>
      </c>
      <c r="D21" s="170">
        <v>10</v>
      </c>
      <c r="E21" s="170" t="s">
        <v>321</v>
      </c>
      <c r="F21" s="170" t="s">
        <v>322</v>
      </c>
      <c r="G21" s="176" t="s">
        <v>175</v>
      </c>
      <c r="H21" s="177">
        <v>0</v>
      </c>
      <c r="I21" s="177">
        <v>0</v>
      </c>
      <c r="J21" s="174">
        <v>3.4606599999999994</v>
      </c>
      <c r="K21" s="175">
        <v>8.1086020704215282E-5</v>
      </c>
      <c r="L21" s="175">
        <v>5.4677166408376381E-6</v>
      </c>
    </row>
    <row r="22" spans="2:12" s="130" customFormat="1">
      <c r="B22" s="171" t="s">
        <v>1597</v>
      </c>
      <c r="C22" s="170" t="s">
        <v>1604</v>
      </c>
      <c r="D22" s="170">
        <v>10</v>
      </c>
      <c r="E22" s="170" t="s">
        <v>321</v>
      </c>
      <c r="F22" s="170" t="s">
        <v>322</v>
      </c>
      <c r="G22" s="176" t="s">
        <v>180</v>
      </c>
      <c r="H22" s="177">
        <v>0</v>
      </c>
      <c r="I22" s="177">
        <v>0</v>
      </c>
      <c r="J22" s="174">
        <v>9.255999999999999E-2</v>
      </c>
      <c r="K22" s="175">
        <v>2.168754537106265E-6</v>
      </c>
      <c r="L22" s="175">
        <v>1.4624142570374779E-7</v>
      </c>
    </row>
    <row r="23" spans="2:12" s="130" customFormat="1">
      <c r="B23" s="171" t="s">
        <v>1597</v>
      </c>
      <c r="C23" s="170" t="s">
        <v>1605</v>
      </c>
      <c r="D23" s="170">
        <v>10</v>
      </c>
      <c r="E23" s="170" t="s">
        <v>321</v>
      </c>
      <c r="F23" s="170" t="s">
        <v>322</v>
      </c>
      <c r="G23" s="176" t="s">
        <v>170</v>
      </c>
      <c r="H23" s="177">
        <v>0</v>
      </c>
      <c r="I23" s="177">
        <v>0</v>
      </c>
      <c r="J23" s="174">
        <v>6105.7937499999989</v>
      </c>
      <c r="K23" s="175">
        <v>0.14306361168914838</v>
      </c>
      <c r="L23" s="175">
        <v>9.6469315368737305E-3</v>
      </c>
    </row>
    <row r="24" spans="2:12" s="130" customFormat="1">
      <c r="B24" s="171" t="s">
        <v>1597</v>
      </c>
      <c r="C24" s="170" t="s">
        <v>1606</v>
      </c>
      <c r="D24" s="170">
        <v>10</v>
      </c>
      <c r="E24" s="170" t="s">
        <v>321</v>
      </c>
      <c r="F24" s="170" t="s">
        <v>322</v>
      </c>
      <c r="G24" s="176" t="s">
        <v>172</v>
      </c>
      <c r="H24" s="177">
        <v>0</v>
      </c>
      <c r="I24" s="177">
        <v>0</v>
      </c>
      <c r="J24" s="174">
        <v>36.016399999999997</v>
      </c>
      <c r="K24" s="175">
        <v>8.4389294414686773E-4</v>
      </c>
      <c r="L24" s="175">
        <v>5.690459901379064E-5</v>
      </c>
    </row>
    <row r="25" spans="2:12" s="130" customFormat="1">
      <c r="B25" s="171" t="s">
        <v>1597</v>
      </c>
      <c r="C25" s="170" t="s">
        <v>1607</v>
      </c>
      <c r="D25" s="170">
        <v>10</v>
      </c>
      <c r="E25" s="170" t="s">
        <v>321</v>
      </c>
      <c r="F25" s="170" t="s">
        <v>322</v>
      </c>
      <c r="G25" s="176" t="s">
        <v>178</v>
      </c>
      <c r="H25" s="177">
        <v>0</v>
      </c>
      <c r="I25" s="177">
        <v>0</v>
      </c>
      <c r="J25" s="174">
        <v>0.42913999999999991</v>
      </c>
      <c r="K25" s="175">
        <v>1.0055092070589697E-5</v>
      </c>
      <c r="L25" s="175">
        <v>6.7802555560184006E-7</v>
      </c>
    </row>
    <row r="26" spans="2:12" s="130" customFormat="1">
      <c r="B26" s="171" t="s">
        <v>1597</v>
      </c>
      <c r="C26" s="170" t="s">
        <v>1608</v>
      </c>
      <c r="D26" s="170">
        <v>10</v>
      </c>
      <c r="E26" s="170" t="s">
        <v>321</v>
      </c>
      <c r="F26" s="170" t="s">
        <v>322</v>
      </c>
      <c r="G26" s="176" t="s">
        <v>961</v>
      </c>
      <c r="H26" s="177">
        <v>0</v>
      </c>
      <c r="I26" s="177">
        <v>0</v>
      </c>
      <c r="J26" s="174">
        <v>29.166369999999997</v>
      </c>
      <c r="K26" s="175">
        <v>6.8339128423098585E-4</v>
      </c>
      <c r="L26" s="175">
        <v>4.6081801333221893E-5</v>
      </c>
    </row>
    <row r="27" spans="2:12" s="130" customFormat="1">
      <c r="B27" s="169"/>
      <c r="C27" s="170"/>
      <c r="D27" s="170"/>
      <c r="E27" s="170"/>
      <c r="F27" s="170"/>
      <c r="G27" s="170"/>
      <c r="H27" s="170"/>
      <c r="I27" s="170"/>
      <c r="J27" s="170"/>
      <c r="K27" s="175"/>
      <c r="L27" s="170"/>
    </row>
    <row r="28" spans="2:12" s="130" customFormat="1"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</row>
    <row r="29" spans="2:12" s="142" customFormat="1"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</row>
    <row r="30" spans="2:12" s="142" customFormat="1">
      <c r="B30" s="178" t="s">
        <v>261</v>
      </c>
      <c r="C30" s="179"/>
      <c r="D30" s="179"/>
      <c r="E30" s="179"/>
      <c r="F30" s="179"/>
      <c r="G30" s="179"/>
      <c r="H30" s="179"/>
      <c r="I30" s="179"/>
      <c r="J30" s="179"/>
      <c r="K30" s="179"/>
      <c r="L30" s="179"/>
    </row>
    <row r="31" spans="2:12" s="130" customFormat="1">
      <c r="B31" s="181"/>
      <c r="C31" s="179"/>
      <c r="D31" s="179"/>
      <c r="E31" s="179"/>
      <c r="F31" s="179"/>
      <c r="G31" s="179"/>
      <c r="H31" s="179"/>
      <c r="I31" s="179"/>
      <c r="J31" s="179"/>
      <c r="K31" s="179"/>
      <c r="L31" s="179"/>
    </row>
    <row r="32" spans="2:12" s="130" customFormat="1"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</row>
    <row r="33" spans="2:12" s="130" customFormat="1"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</row>
    <row r="34" spans="2:12" s="130" customFormat="1"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</row>
    <row r="35" spans="2:12" s="130" customFormat="1"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</row>
    <row r="36" spans="2:12"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</row>
    <row r="37" spans="2:12"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</row>
    <row r="38" spans="2:12"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</row>
    <row r="39" spans="2:12"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</row>
    <row r="40" spans="2:12"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</row>
    <row r="41" spans="2:12"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</row>
    <row r="42" spans="2:12"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</row>
    <row r="43" spans="2:12"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</row>
    <row r="44" spans="2:12"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</row>
    <row r="45" spans="2:12"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</row>
    <row r="46" spans="2:12"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</row>
    <row r="47" spans="2:12"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</row>
    <row r="48" spans="2:12"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</row>
    <row r="49" spans="2:12"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</row>
    <row r="50" spans="2:12"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</row>
    <row r="51" spans="2:12"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</row>
    <row r="52" spans="2:12"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</row>
    <row r="53" spans="2:12"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</row>
    <row r="54" spans="2:12"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</row>
    <row r="55" spans="2:12"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</row>
    <row r="56" spans="2:12"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</row>
    <row r="57" spans="2:12"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</row>
    <row r="58" spans="2:12"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</row>
    <row r="59" spans="2:12"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</row>
    <row r="60" spans="2:12"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</row>
    <row r="61" spans="2:12"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</row>
    <row r="62" spans="2:12"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</row>
    <row r="63" spans="2:12"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</row>
    <row r="64" spans="2:12"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</row>
    <row r="65" spans="2:12"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</row>
    <row r="66" spans="2:12"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</row>
    <row r="67" spans="2:12"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</row>
    <row r="68" spans="2:12"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</row>
    <row r="69" spans="2:12"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</row>
    <row r="70" spans="2:12"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</row>
    <row r="71" spans="2:12"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</row>
    <row r="72" spans="2:12"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</row>
    <row r="73" spans="2:12"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</row>
    <row r="74" spans="2:12"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</row>
    <row r="75" spans="2:12"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</row>
    <row r="76" spans="2:12"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</row>
    <row r="77" spans="2:12"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</row>
    <row r="78" spans="2:12"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</row>
    <row r="79" spans="2:12"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</row>
    <row r="80" spans="2:12"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</row>
    <row r="81" spans="2:12"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</row>
    <row r="82" spans="2:12"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</row>
    <row r="83" spans="2:12"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</row>
    <row r="84" spans="2:12"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</row>
    <row r="85" spans="2:12"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</row>
    <row r="86" spans="2:12"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</row>
    <row r="87" spans="2:12"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</row>
    <row r="88" spans="2:12"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</row>
    <row r="89" spans="2:12"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</row>
    <row r="90" spans="2:12"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</row>
    <row r="91" spans="2:12"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</row>
    <row r="92" spans="2:12"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</row>
    <row r="93" spans="2:12"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</row>
    <row r="94" spans="2:12"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</row>
    <row r="95" spans="2:12"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</row>
    <row r="96" spans="2:12"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</row>
    <row r="97" spans="2:12"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</row>
    <row r="98" spans="2:12"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</row>
    <row r="99" spans="2:12"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</row>
    <row r="100" spans="2:12"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</row>
    <row r="101" spans="2:12"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</row>
    <row r="102" spans="2:12"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</row>
    <row r="103" spans="2:12"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</row>
    <row r="104" spans="2:12"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</row>
    <row r="105" spans="2:12"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</row>
    <row r="106" spans="2:12"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</row>
    <row r="107" spans="2:12"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</row>
    <row r="108" spans="2:12"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</row>
    <row r="109" spans="2:12"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</row>
    <row r="110" spans="2:12"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</row>
    <row r="111" spans="2:12"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</row>
    <row r="112" spans="2:12"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</row>
    <row r="113" spans="2:12"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</row>
    <row r="114" spans="2:12"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</row>
    <row r="115" spans="2:12"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</row>
    <row r="116" spans="2:12"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</row>
    <row r="117" spans="2:12"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</row>
    <row r="118" spans="2:12"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</row>
    <row r="119" spans="2:12"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</row>
    <row r="120" spans="2:12"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</row>
    <row r="121" spans="2:12"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</row>
    <row r="122" spans="2:12"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</row>
    <row r="123" spans="2:12"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</row>
    <row r="124" spans="2:12"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</row>
    <row r="125" spans="2:12"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</row>
    <row r="126" spans="2:12"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</row>
    <row r="127" spans="2:12">
      <c r="B127" s="156"/>
      <c r="C127" s="156"/>
      <c r="D127" s="157"/>
      <c r="E127" s="156"/>
      <c r="F127" s="156"/>
      <c r="G127" s="156"/>
      <c r="H127" s="156"/>
      <c r="I127" s="156"/>
      <c r="J127" s="156"/>
      <c r="K127" s="156"/>
      <c r="L127" s="156"/>
    </row>
    <row r="128" spans="2:12">
      <c r="B128" s="156"/>
      <c r="C128" s="156"/>
      <c r="D128" s="157"/>
      <c r="E128" s="156"/>
      <c r="F128" s="156"/>
      <c r="G128" s="156"/>
      <c r="H128" s="156"/>
      <c r="I128" s="156"/>
      <c r="J128" s="156"/>
      <c r="K128" s="156"/>
      <c r="L128" s="156"/>
    </row>
    <row r="129" spans="2:12">
      <c r="B129" s="100"/>
      <c r="C129" s="100"/>
      <c r="D129" s="157"/>
      <c r="E129" s="100"/>
      <c r="F129" s="100"/>
      <c r="G129" s="100"/>
      <c r="H129" s="100"/>
      <c r="I129" s="100"/>
      <c r="J129" s="100"/>
      <c r="K129" s="100"/>
      <c r="L129" s="100"/>
    </row>
    <row r="130" spans="2:12">
      <c r="B130" s="100"/>
      <c r="C130" s="100"/>
      <c r="D130" s="157"/>
      <c r="E130" s="100"/>
      <c r="F130" s="100"/>
      <c r="G130" s="100"/>
      <c r="H130" s="100"/>
      <c r="I130" s="100"/>
      <c r="J130" s="100"/>
      <c r="K130" s="100"/>
      <c r="L130" s="100"/>
    </row>
    <row r="131" spans="2:12">
      <c r="B131" s="100"/>
      <c r="C131" s="100"/>
      <c r="D131" s="157"/>
      <c r="E131" s="100"/>
      <c r="F131" s="100"/>
      <c r="G131" s="100"/>
      <c r="H131" s="100"/>
      <c r="I131" s="100"/>
      <c r="J131" s="100"/>
      <c r="K131" s="100"/>
      <c r="L131" s="100"/>
    </row>
    <row r="132" spans="2:12">
      <c r="D132" s="157"/>
    </row>
    <row r="133" spans="2:12">
      <c r="D133" s="157"/>
    </row>
    <row r="134" spans="2:12">
      <c r="D134" s="157"/>
    </row>
    <row r="135" spans="2:12">
      <c r="D135" s="157"/>
    </row>
    <row r="136" spans="2:12">
      <c r="D136" s="157"/>
    </row>
    <row r="137" spans="2:12">
      <c r="D137" s="157"/>
    </row>
    <row r="138" spans="2:12">
      <c r="D138" s="157"/>
    </row>
    <row r="139" spans="2:12">
      <c r="D139" s="157"/>
    </row>
    <row r="140" spans="2:12">
      <c r="D140" s="157"/>
    </row>
    <row r="141" spans="2:12">
      <c r="D141" s="157"/>
    </row>
    <row r="142" spans="2:12">
      <c r="D142" s="157"/>
    </row>
    <row r="143" spans="2:12">
      <c r="D143" s="157"/>
    </row>
    <row r="144" spans="2:12">
      <c r="D144" s="157"/>
    </row>
    <row r="145" spans="4:4">
      <c r="D145" s="157"/>
    </row>
    <row r="146" spans="4:4">
      <c r="D146" s="157"/>
    </row>
    <row r="147" spans="4:4">
      <c r="D147" s="157"/>
    </row>
    <row r="148" spans="4:4">
      <c r="D148" s="157"/>
    </row>
    <row r="149" spans="4:4">
      <c r="D149" s="157"/>
    </row>
    <row r="150" spans="4:4">
      <c r="D150" s="157"/>
    </row>
    <row r="151" spans="4:4">
      <c r="D151" s="157"/>
    </row>
    <row r="152" spans="4:4">
      <c r="D152" s="157"/>
    </row>
    <row r="153" spans="4:4">
      <c r="D153" s="157"/>
    </row>
    <row r="154" spans="4:4">
      <c r="D154" s="157"/>
    </row>
    <row r="155" spans="4:4">
      <c r="D155" s="157"/>
    </row>
    <row r="156" spans="4:4">
      <c r="D156" s="157"/>
    </row>
    <row r="157" spans="4:4">
      <c r="D157" s="157"/>
    </row>
    <row r="158" spans="4:4">
      <c r="D158" s="157"/>
    </row>
    <row r="159" spans="4:4">
      <c r="D159" s="157"/>
    </row>
    <row r="160" spans="4:4">
      <c r="D160" s="157"/>
    </row>
    <row r="161" spans="4:4">
      <c r="D161" s="157"/>
    </row>
    <row r="162" spans="4:4">
      <c r="D162" s="157"/>
    </row>
    <row r="163" spans="4:4">
      <c r="D163" s="157"/>
    </row>
    <row r="164" spans="4:4">
      <c r="D164" s="157"/>
    </row>
    <row r="165" spans="4:4">
      <c r="D165" s="157"/>
    </row>
    <row r="166" spans="4:4">
      <c r="D166" s="157"/>
    </row>
    <row r="167" spans="4:4">
      <c r="D167" s="157"/>
    </row>
    <row r="168" spans="4:4">
      <c r="D168" s="157"/>
    </row>
    <row r="169" spans="4:4">
      <c r="D169" s="157"/>
    </row>
    <row r="170" spans="4:4">
      <c r="D170" s="157"/>
    </row>
    <row r="171" spans="4:4">
      <c r="D171" s="157"/>
    </row>
    <row r="172" spans="4:4">
      <c r="D172" s="157"/>
    </row>
    <row r="173" spans="4:4">
      <c r="D173" s="157"/>
    </row>
    <row r="174" spans="4:4">
      <c r="D174" s="157"/>
    </row>
    <row r="175" spans="4:4">
      <c r="D175" s="157"/>
    </row>
    <row r="176" spans="4:4">
      <c r="D176" s="157"/>
    </row>
    <row r="177" spans="4:4">
      <c r="D177" s="157"/>
    </row>
    <row r="178" spans="4:4">
      <c r="D178" s="157"/>
    </row>
    <row r="179" spans="4:4">
      <c r="D179" s="157"/>
    </row>
    <row r="180" spans="4:4">
      <c r="D180" s="157"/>
    </row>
    <row r="181" spans="4:4">
      <c r="D181" s="157"/>
    </row>
    <row r="182" spans="4:4">
      <c r="D182" s="157"/>
    </row>
    <row r="183" spans="4:4">
      <c r="D183" s="157"/>
    </row>
    <row r="184" spans="4:4">
      <c r="D184" s="157"/>
    </row>
    <row r="185" spans="4:4">
      <c r="D185" s="157"/>
    </row>
    <row r="186" spans="4:4">
      <c r="D186" s="157"/>
    </row>
    <row r="187" spans="4:4">
      <c r="D187" s="157"/>
    </row>
    <row r="188" spans="4:4">
      <c r="D188" s="157"/>
    </row>
    <row r="189" spans="4:4">
      <c r="D189" s="157"/>
    </row>
    <row r="190" spans="4:4">
      <c r="D190" s="157"/>
    </row>
    <row r="191" spans="4:4">
      <c r="D191" s="157"/>
    </row>
    <row r="192" spans="4:4">
      <c r="D192" s="157"/>
    </row>
    <row r="193" spans="4:4">
      <c r="D193" s="157"/>
    </row>
    <row r="194" spans="4:4">
      <c r="D194" s="157"/>
    </row>
    <row r="195" spans="4:4">
      <c r="D195" s="157"/>
    </row>
    <row r="196" spans="4:4">
      <c r="D196" s="157"/>
    </row>
    <row r="197" spans="4:4">
      <c r="D197" s="157"/>
    </row>
    <row r="198" spans="4:4">
      <c r="D198" s="157"/>
    </row>
    <row r="199" spans="4:4">
      <c r="D199" s="157"/>
    </row>
    <row r="200" spans="4:4">
      <c r="D200" s="157"/>
    </row>
    <row r="201" spans="4:4">
      <c r="D201" s="157"/>
    </row>
    <row r="202" spans="4:4">
      <c r="D202" s="157"/>
    </row>
    <row r="203" spans="4:4">
      <c r="D203" s="157"/>
    </row>
    <row r="204" spans="4:4">
      <c r="D204" s="157"/>
    </row>
    <row r="205" spans="4:4">
      <c r="D205" s="157"/>
    </row>
    <row r="206" spans="4:4">
      <c r="D206" s="157"/>
    </row>
    <row r="207" spans="4:4">
      <c r="D207" s="157"/>
    </row>
    <row r="208" spans="4:4">
      <c r="D208" s="157"/>
    </row>
    <row r="209" spans="4:4">
      <c r="D209" s="157"/>
    </row>
    <row r="210" spans="4:4">
      <c r="D210" s="157"/>
    </row>
    <row r="211" spans="4:4">
      <c r="D211" s="157"/>
    </row>
    <row r="212" spans="4:4">
      <c r="D212" s="157"/>
    </row>
    <row r="213" spans="4:4">
      <c r="D213" s="157"/>
    </row>
    <row r="214" spans="4:4">
      <c r="D214" s="157"/>
    </row>
    <row r="215" spans="4:4">
      <c r="D215" s="157"/>
    </row>
    <row r="216" spans="4:4">
      <c r="D216" s="157"/>
    </row>
    <row r="217" spans="4:4">
      <c r="D217" s="157"/>
    </row>
    <row r="218" spans="4:4">
      <c r="D218" s="157"/>
    </row>
    <row r="219" spans="4:4">
      <c r="D219" s="157"/>
    </row>
    <row r="220" spans="4:4">
      <c r="D220" s="157"/>
    </row>
    <row r="221" spans="4:4">
      <c r="D221" s="157"/>
    </row>
    <row r="222" spans="4:4">
      <c r="D222" s="157"/>
    </row>
    <row r="223" spans="4:4">
      <c r="D223" s="157"/>
    </row>
    <row r="224" spans="4:4">
      <c r="D224" s="157"/>
    </row>
    <row r="225" spans="4:4">
      <c r="D225" s="157"/>
    </row>
    <row r="226" spans="4:4">
      <c r="D226" s="157"/>
    </row>
    <row r="227" spans="4:4">
      <c r="D227" s="157"/>
    </row>
    <row r="228" spans="4:4">
      <c r="D228" s="157"/>
    </row>
    <row r="229" spans="4:4">
      <c r="D229" s="157"/>
    </row>
    <row r="230" spans="4:4">
      <c r="D230" s="157"/>
    </row>
    <row r="231" spans="4:4">
      <c r="D231" s="157"/>
    </row>
    <row r="232" spans="4:4">
      <c r="D232" s="157"/>
    </row>
    <row r="233" spans="4:4">
      <c r="D233" s="157"/>
    </row>
    <row r="234" spans="4:4">
      <c r="D234" s="157"/>
    </row>
    <row r="235" spans="4:4">
      <c r="D235" s="157"/>
    </row>
    <row r="236" spans="4:4">
      <c r="D236" s="157"/>
    </row>
    <row r="237" spans="4:4">
      <c r="D237" s="157"/>
    </row>
    <row r="238" spans="4:4">
      <c r="D238" s="157"/>
    </row>
    <row r="239" spans="4:4">
      <c r="D239" s="157"/>
    </row>
    <row r="240" spans="4:4">
      <c r="D240" s="157"/>
    </row>
    <row r="241" spans="4:4">
      <c r="D241" s="157"/>
    </row>
    <row r="242" spans="4:4">
      <c r="D242" s="157"/>
    </row>
    <row r="243" spans="4:4">
      <c r="D243" s="157"/>
    </row>
    <row r="244" spans="4:4">
      <c r="D244" s="157"/>
    </row>
    <row r="245" spans="4:4">
      <c r="D245" s="157"/>
    </row>
    <row r="246" spans="4:4">
      <c r="D246" s="157"/>
    </row>
    <row r="247" spans="4:4">
      <c r="D247" s="157"/>
    </row>
    <row r="248" spans="4:4">
      <c r="D248" s="157"/>
    </row>
    <row r="249" spans="4:4">
      <c r="D249" s="157"/>
    </row>
    <row r="250" spans="4:4">
      <c r="D250" s="157"/>
    </row>
    <row r="251" spans="4:4">
      <c r="D251" s="157"/>
    </row>
    <row r="252" spans="4:4">
      <c r="D252" s="157"/>
    </row>
    <row r="253" spans="4:4">
      <c r="D253" s="157"/>
    </row>
    <row r="254" spans="4:4">
      <c r="D254" s="157"/>
    </row>
    <row r="255" spans="4:4">
      <c r="D255" s="157"/>
    </row>
    <row r="256" spans="4:4">
      <c r="D256" s="157"/>
    </row>
    <row r="257" spans="4:4">
      <c r="D257" s="157"/>
    </row>
    <row r="258" spans="4:4">
      <c r="D258" s="157"/>
    </row>
    <row r="259" spans="4:4">
      <c r="D259" s="157"/>
    </row>
    <row r="260" spans="4:4">
      <c r="D260" s="157"/>
    </row>
    <row r="261" spans="4:4">
      <c r="D261" s="157"/>
    </row>
    <row r="262" spans="4:4">
      <c r="D262" s="157"/>
    </row>
    <row r="263" spans="4:4">
      <c r="D263" s="157"/>
    </row>
    <row r="264" spans="4:4">
      <c r="D264" s="157"/>
    </row>
    <row r="265" spans="4:4">
      <c r="D265" s="157"/>
    </row>
    <row r="266" spans="4:4">
      <c r="D266" s="157"/>
    </row>
    <row r="267" spans="4:4">
      <c r="D267" s="157"/>
    </row>
    <row r="268" spans="4:4">
      <c r="D268" s="157"/>
    </row>
    <row r="269" spans="4:4">
      <c r="D269" s="157"/>
    </row>
    <row r="270" spans="4:4">
      <c r="D270" s="157"/>
    </row>
    <row r="271" spans="4:4">
      <c r="D271" s="157"/>
    </row>
    <row r="272" spans="4:4">
      <c r="D272" s="157"/>
    </row>
    <row r="273" spans="4:4">
      <c r="D273" s="157"/>
    </row>
    <row r="274" spans="4:4">
      <c r="D274" s="157"/>
    </row>
    <row r="275" spans="4:4">
      <c r="D275" s="157"/>
    </row>
    <row r="276" spans="4:4">
      <c r="D276" s="157"/>
    </row>
    <row r="277" spans="4:4">
      <c r="D277" s="157"/>
    </row>
    <row r="278" spans="4:4">
      <c r="D278" s="157"/>
    </row>
    <row r="279" spans="4:4">
      <c r="D279" s="157"/>
    </row>
    <row r="280" spans="4:4">
      <c r="D280" s="157"/>
    </row>
    <row r="281" spans="4:4">
      <c r="D281" s="157"/>
    </row>
    <row r="282" spans="4:4">
      <c r="D282" s="157"/>
    </row>
    <row r="283" spans="4:4">
      <c r="D283" s="157"/>
    </row>
    <row r="284" spans="4:4">
      <c r="D284" s="157"/>
    </row>
    <row r="285" spans="4:4">
      <c r="D285" s="157"/>
    </row>
    <row r="286" spans="4:4">
      <c r="D286" s="157"/>
    </row>
    <row r="287" spans="4:4">
      <c r="D287" s="157"/>
    </row>
    <row r="288" spans="4:4">
      <c r="D288" s="157"/>
    </row>
    <row r="289" spans="4:4">
      <c r="D289" s="157"/>
    </row>
    <row r="290" spans="4:4">
      <c r="D290" s="157"/>
    </row>
    <row r="291" spans="4:4">
      <c r="D291" s="157"/>
    </row>
    <row r="292" spans="4:4">
      <c r="D292" s="157"/>
    </row>
    <row r="293" spans="4:4">
      <c r="D293" s="157"/>
    </row>
    <row r="294" spans="4:4">
      <c r="D294" s="157"/>
    </row>
    <row r="295" spans="4:4">
      <c r="D295" s="157"/>
    </row>
    <row r="296" spans="4:4">
      <c r="D296" s="157"/>
    </row>
    <row r="297" spans="4:4">
      <c r="D297" s="157"/>
    </row>
    <row r="298" spans="4:4">
      <c r="D298" s="157"/>
    </row>
    <row r="299" spans="4:4">
      <c r="D299" s="157"/>
    </row>
    <row r="300" spans="4:4">
      <c r="D300" s="157"/>
    </row>
    <row r="301" spans="4:4">
      <c r="D301" s="157"/>
    </row>
    <row r="302" spans="4:4">
      <c r="D302" s="157"/>
    </row>
    <row r="303" spans="4:4">
      <c r="D303" s="157"/>
    </row>
    <row r="304" spans="4:4">
      <c r="D304" s="157"/>
    </row>
    <row r="305" spans="4:4">
      <c r="D305" s="157"/>
    </row>
    <row r="306" spans="4:4">
      <c r="D306" s="157"/>
    </row>
    <row r="307" spans="4:4">
      <c r="D307" s="157"/>
    </row>
    <row r="308" spans="4:4">
      <c r="D308" s="157"/>
    </row>
    <row r="309" spans="4:4">
      <c r="D309" s="157"/>
    </row>
    <row r="310" spans="4:4">
      <c r="D310" s="157"/>
    </row>
    <row r="311" spans="4:4">
      <c r="D311" s="157"/>
    </row>
    <row r="312" spans="4:4">
      <c r="D312" s="157"/>
    </row>
    <row r="313" spans="4:4">
      <c r="D313" s="157"/>
    </row>
    <row r="314" spans="4:4">
      <c r="D314" s="157"/>
    </row>
    <row r="315" spans="4:4">
      <c r="D315" s="157"/>
    </row>
    <row r="316" spans="4:4">
      <c r="D316" s="157"/>
    </row>
    <row r="317" spans="4:4">
      <c r="D317" s="157"/>
    </row>
    <row r="318" spans="4:4">
      <c r="D318" s="157"/>
    </row>
    <row r="319" spans="4:4">
      <c r="D319" s="157"/>
    </row>
    <row r="320" spans="4:4">
      <c r="D320" s="157"/>
    </row>
    <row r="321" spans="4:4">
      <c r="D321" s="157"/>
    </row>
    <row r="322" spans="4:4">
      <c r="D322" s="157"/>
    </row>
    <row r="323" spans="4:4">
      <c r="D323" s="157"/>
    </row>
    <row r="324" spans="4:4">
      <c r="D324" s="157"/>
    </row>
    <row r="325" spans="4:4">
      <c r="D325" s="157"/>
    </row>
    <row r="326" spans="4:4">
      <c r="D326" s="157"/>
    </row>
    <row r="327" spans="4:4">
      <c r="D327" s="157"/>
    </row>
    <row r="328" spans="4:4">
      <c r="D328" s="157"/>
    </row>
    <row r="329" spans="4:4">
      <c r="D329" s="157"/>
    </row>
    <row r="330" spans="4:4">
      <c r="D330" s="157"/>
    </row>
    <row r="331" spans="4:4">
      <c r="D331" s="157"/>
    </row>
    <row r="332" spans="4:4">
      <c r="D332" s="157"/>
    </row>
    <row r="333" spans="4:4">
      <c r="D333" s="157"/>
    </row>
    <row r="334" spans="4:4">
      <c r="D334" s="157"/>
    </row>
    <row r="335" spans="4:4">
      <c r="D335" s="157"/>
    </row>
    <row r="336" spans="4:4">
      <c r="D336" s="157"/>
    </row>
    <row r="337" spans="4:4">
      <c r="D337" s="157"/>
    </row>
    <row r="338" spans="4:4">
      <c r="D338" s="157"/>
    </row>
    <row r="339" spans="4:4">
      <c r="D339" s="157"/>
    </row>
    <row r="340" spans="4:4">
      <c r="D340" s="157"/>
    </row>
    <row r="341" spans="4:4">
      <c r="D341" s="157"/>
    </row>
    <row r="342" spans="4:4">
      <c r="D342" s="157"/>
    </row>
    <row r="343" spans="4:4">
      <c r="D343" s="157"/>
    </row>
    <row r="344" spans="4:4">
      <c r="D344" s="157"/>
    </row>
    <row r="345" spans="4:4">
      <c r="D345" s="157"/>
    </row>
    <row r="346" spans="4:4">
      <c r="D346" s="157"/>
    </row>
    <row r="347" spans="4:4">
      <c r="D347" s="157"/>
    </row>
    <row r="348" spans="4:4">
      <c r="D348" s="157"/>
    </row>
    <row r="349" spans="4:4">
      <c r="D349" s="157"/>
    </row>
    <row r="350" spans="4:4">
      <c r="D350" s="157"/>
    </row>
    <row r="351" spans="4:4">
      <c r="D351" s="157"/>
    </row>
    <row r="352" spans="4:4">
      <c r="D352" s="157"/>
    </row>
    <row r="353" spans="4:4">
      <c r="D353" s="157"/>
    </row>
    <row r="354" spans="4:4">
      <c r="D354" s="157"/>
    </row>
    <row r="355" spans="4:4">
      <c r="D355" s="157"/>
    </row>
    <row r="356" spans="4:4">
      <c r="D356" s="157"/>
    </row>
    <row r="357" spans="4:4">
      <c r="D357" s="157"/>
    </row>
    <row r="358" spans="4:4">
      <c r="D358" s="157"/>
    </row>
    <row r="359" spans="4:4">
      <c r="D359" s="157"/>
    </row>
    <row r="360" spans="4:4">
      <c r="D360" s="157"/>
    </row>
    <row r="361" spans="4:4">
      <c r="D361" s="157"/>
    </row>
    <row r="362" spans="4:4">
      <c r="D362" s="157"/>
    </row>
    <row r="363" spans="4:4">
      <c r="D363" s="157"/>
    </row>
    <row r="364" spans="4:4">
      <c r="D364" s="157"/>
    </row>
    <row r="365" spans="4:4">
      <c r="D365" s="157"/>
    </row>
    <row r="366" spans="4:4">
      <c r="D366" s="157"/>
    </row>
    <row r="367" spans="4:4">
      <c r="D367" s="157"/>
    </row>
    <row r="368" spans="4:4">
      <c r="D368" s="157"/>
    </row>
    <row r="369" spans="4:4">
      <c r="D369" s="157"/>
    </row>
    <row r="370" spans="4:4">
      <c r="D370" s="157"/>
    </row>
    <row r="371" spans="4:4">
      <c r="D371" s="157"/>
    </row>
    <row r="372" spans="4:4">
      <c r="D372" s="157"/>
    </row>
    <row r="373" spans="4:4">
      <c r="D373" s="157"/>
    </row>
    <row r="374" spans="4:4">
      <c r="D374" s="157"/>
    </row>
    <row r="375" spans="4:4">
      <c r="D375" s="157"/>
    </row>
    <row r="376" spans="4:4">
      <c r="D376" s="157"/>
    </row>
    <row r="377" spans="4:4">
      <c r="D377" s="157"/>
    </row>
    <row r="378" spans="4:4">
      <c r="D378" s="157"/>
    </row>
    <row r="379" spans="4:4">
      <c r="D379" s="157"/>
    </row>
    <row r="380" spans="4:4">
      <c r="D380" s="157"/>
    </row>
    <row r="381" spans="4:4">
      <c r="D381" s="157"/>
    </row>
    <row r="382" spans="4:4">
      <c r="D382" s="157"/>
    </row>
    <row r="383" spans="4:4">
      <c r="D383" s="157"/>
    </row>
    <row r="384" spans="4:4">
      <c r="D384" s="157"/>
    </row>
    <row r="385" spans="4:4">
      <c r="D385" s="157"/>
    </row>
    <row r="386" spans="4:4">
      <c r="D386" s="157"/>
    </row>
    <row r="387" spans="4:4">
      <c r="D387" s="157"/>
    </row>
    <row r="388" spans="4:4">
      <c r="D388" s="157"/>
    </row>
    <row r="389" spans="4:4">
      <c r="D389" s="157"/>
    </row>
    <row r="390" spans="4:4">
      <c r="D390" s="157"/>
    </row>
    <row r="391" spans="4:4">
      <c r="D391" s="157"/>
    </row>
    <row r="392" spans="4:4">
      <c r="D392" s="157"/>
    </row>
    <row r="393" spans="4:4">
      <c r="D393" s="157"/>
    </row>
    <row r="394" spans="4:4">
      <c r="D394" s="157"/>
    </row>
    <row r="395" spans="4:4">
      <c r="D395" s="157"/>
    </row>
    <row r="396" spans="4:4">
      <c r="D396" s="157"/>
    </row>
    <row r="397" spans="4:4">
      <c r="D397" s="157"/>
    </row>
    <row r="398" spans="4:4">
      <c r="D398" s="157"/>
    </row>
    <row r="399" spans="4:4">
      <c r="D399" s="157"/>
    </row>
    <row r="400" spans="4:4">
      <c r="D400" s="157"/>
    </row>
    <row r="401" spans="4:4">
      <c r="D401" s="157"/>
    </row>
    <row r="402" spans="4:4">
      <c r="D402" s="157"/>
    </row>
    <row r="403" spans="4:4">
      <c r="D403" s="157"/>
    </row>
    <row r="404" spans="4:4">
      <c r="D404" s="157"/>
    </row>
    <row r="405" spans="4:4">
      <c r="D405" s="157"/>
    </row>
    <row r="406" spans="4:4">
      <c r="D406" s="157"/>
    </row>
    <row r="407" spans="4:4">
      <c r="D407" s="157"/>
    </row>
    <row r="408" spans="4:4">
      <c r="D408" s="157"/>
    </row>
    <row r="409" spans="4:4">
      <c r="D409" s="157"/>
    </row>
    <row r="410" spans="4:4">
      <c r="D410" s="157"/>
    </row>
    <row r="411" spans="4:4">
      <c r="D411" s="157"/>
    </row>
    <row r="412" spans="4:4">
      <c r="D412" s="157"/>
    </row>
    <row r="413" spans="4:4">
      <c r="D413" s="157"/>
    </row>
    <row r="414" spans="4:4">
      <c r="D414" s="157"/>
    </row>
    <row r="415" spans="4:4">
      <c r="D415" s="157"/>
    </row>
    <row r="416" spans="4:4">
      <c r="D416" s="157"/>
    </row>
    <row r="417" spans="4:4">
      <c r="D417" s="157"/>
    </row>
    <row r="418" spans="4:4">
      <c r="D418" s="157"/>
    </row>
    <row r="419" spans="4:4">
      <c r="D419" s="157"/>
    </row>
    <row r="420" spans="4:4">
      <c r="D420" s="157"/>
    </row>
    <row r="421" spans="4:4">
      <c r="D421" s="157"/>
    </row>
    <row r="422" spans="4:4">
      <c r="D422" s="157"/>
    </row>
    <row r="423" spans="4:4">
      <c r="D423" s="157"/>
    </row>
    <row r="424" spans="4:4">
      <c r="D424" s="157"/>
    </row>
    <row r="425" spans="4:4">
      <c r="D425" s="157"/>
    </row>
    <row r="426" spans="4:4">
      <c r="D426" s="157"/>
    </row>
    <row r="427" spans="4:4">
      <c r="D427" s="157"/>
    </row>
    <row r="428" spans="4:4">
      <c r="D428" s="157"/>
    </row>
    <row r="429" spans="4:4">
      <c r="D429" s="157"/>
    </row>
    <row r="430" spans="4:4">
      <c r="D430" s="157"/>
    </row>
    <row r="431" spans="4:4">
      <c r="D431" s="157"/>
    </row>
    <row r="432" spans="4:4">
      <c r="D432" s="157"/>
    </row>
    <row r="433" spans="4:4">
      <c r="D433" s="157"/>
    </row>
    <row r="434" spans="4:4">
      <c r="D434" s="157"/>
    </row>
    <row r="435" spans="4:4">
      <c r="D435" s="157"/>
    </row>
    <row r="436" spans="4:4">
      <c r="D436" s="157"/>
    </row>
    <row r="437" spans="4:4">
      <c r="D437" s="157"/>
    </row>
    <row r="438" spans="4:4">
      <c r="D438" s="157"/>
    </row>
    <row r="439" spans="4:4">
      <c r="D439" s="157"/>
    </row>
    <row r="440" spans="4:4">
      <c r="D440" s="157"/>
    </row>
    <row r="441" spans="4:4">
      <c r="D441" s="157"/>
    </row>
    <row r="442" spans="4:4">
      <c r="D442" s="157"/>
    </row>
    <row r="443" spans="4:4">
      <c r="D443" s="157"/>
    </row>
    <row r="444" spans="4:4">
      <c r="D444" s="157"/>
    </row>
    <row r="445" spans="4:4">
      <c r="D445" s="157"/>
    </row>
    <row r="446" spans="4:4">
      <c r="D446" s="157"/>
    </row>
    <row r="447" spans="4:4">
      <c r="D447" s="157"/>
    </row>
    <row r="448" spans="4:4">
      <c r="D448" s="157"/>
    </row>
    <row r="449" spans="4:4">
      <c r="D449" s="157"/>
    </row>
    <row r="450" spans="4:4">
      <c r="D450" s="157"/>
    </row>
    <row r="451" spans="4:4">
      <c r="D451" s="157"/>
    </row>
    <row r="452" spans="4:4">
      <c r="D452" s="157"/>
    </row>
    <row r="453" spans="4:4">
      <c r="D453" s="157"/>
    </row>
    <row r="454" spans="4:4">
      <c r="D454" s="157"/>
    </row>
    <row r="455" spans="4:4">
      <c r="D455" s="157"/>
    </row>
    <row r="456" spans="4:4">
      <c r="D456" s="157"/>
    </row>
    <row r="457" spans="4:4">
      <c r="D457" s="157"/>
    </row>
    <row r="458" spans="4:4">
      <c r="D458" s="157"/>
    </row>
    <row r="459" spans="4:4">
      <c r="D459" s="157"/>
    </row>
    <row r="460" spans="4:4">
      <c r="D460" s="157"/>
    </row>
    <row r="461" spans="4:4">
      <c r="D461" s="157"/>
    </row>
    <row r="462" spans="4:4">
      <c r="D462" s="157"/>
    </row>
    <row r="463" spans="4:4">
      <c r="D463" s="157"/>
    </row>
    <row r="464" spans="4:4">
      <c r="D464" s="157"/>
    </row>
    <row r="465" spans="4:4">
      <c r="D465" s="157"/>
    </row>
    <row r="466" spans="4:4">
      <c r="D466" s="157"/>
    </row>
    <row r="467" spans="4:4">
      <c r="D467" s="157"/>
    </row>
    <row r="468" spans="4:4">
      <c r="D468" s="157"/>
    </row>
    <row r="469" spans="4:4">
      <c r="D469" s="157"/>
    </row>
    <row r="470" spans="4:4">
      <c r="D470" s="157"/>
    </row>
    <row r="471" spans="4:4">
      <c r="D471" s="157"/>
    </row>
    <row r="472" spans="4:4">
      <c r="D472" s="157"/>
    </row>
    <row r="473" spans="4:4">
      <c r="D473" s="157"/>
    </row>
    <row r="474" spans="4:4">
      <c r="D474" s="157"/>
    </row>
    <row r="475" spans="4:4">
      <c r="D475" s="157"/>
    </row>
    <row r="476" spans="4:4">
      <c r="D476" s="157"/>
    </row>
    <row r="477" spans="4:4">
      <c r="D477" s="157"/>
    </row>
    <row r="478" spans="4:4">
      <c r="D478" s="157"/>
    </row>
    <row r="479" spans="4:4">
      <c r="D479" s="157"/>
    </row>
    <row r="480" spans="4:4">
      <c r="D480" s="157"/>
    </row>
    <row r="481" spans="4:4">
      <c r="D481" s="157"/>
    </row>
    <row r="482" spans="4:4">
      <c r="D482" s="157"/>
    </row>
    <row r="483" spans="4:4">
      <c r="D483" s="157"/>
    </row>
    <row r="484" spans="4:4">
      <c r="D484" s="157"/>
    </row>
    <row r="485" spans="4:4">
      <c r="D485" s="157"/>
    </row>
    <row r="486" spans="4:4">
      <c r="D486" s="157"/>
    </row>
    <row r="487" spans="4:4">
      <c r="D487" s="157"/>
    </row>
    <row r="488" spans="4:4">
      <c r="D488" s="157"/>
    </row>
    <row r="489" spans="4:4">
      <c r="D489" s="157"/>
    </row>
    <row r="490" spans="4:4">
      <c r="D490" s="157"/>
    </row>
    <row r="491" spans="4:4">
      <c r="D491" s="157"/>
    </row>
    <row r="492" spans="4:4">
      <c r="D492" s="157"/>
    </row>
    <row r="493" spans="4:4">
      <c r="D493" s="157"/>
    </row>
    <row r="494" spans="4:4">
      <c r="D494" s="157"/>
    </row>
    <row r="495" spans="4:4">
      <c r="D495" s="157"/>
    </row>
    <row r="496" spans="4:4">
      <c r="D496" s="157"/>
    </row>
    <row r="497" spans="4:5">
      <c r="D497" s="157"/>
      <c r="E497" s="156"/>
    </row>
    <row r="498" spans="4:5">
      <c r="D498" s="157"/>
      <c r="E498" s="156"/>
    </row>
    <row r="499" spans="4:5">
      <c r="D499" s="157"/>
      <c r="E499" s="156"/>
    </row>
    <row r="500" spans="4:5">
      <c r="D500" s="157"/>
      <c r="E500" s="156"/>
    </row>
    <row r="501" spans="4:5">
      <c r="D501" s="157"/>
      <c r="E501" s="156"/>
    </row>
    <row r="502" spans="4:5">
      <c r="D502" s="157"/>
      <c r="E502" s="156"/>
    </row>
    <row r="503" spans="4:5">
      <c r="D503" s="157"/>
      <c r="E503" s="156"/>
    </row>
    <row r="504" spans="4:5">
      <c r="D504" s="157"/>
      <c r="E504" s="156"/>
    </row>
    <row r="505" spans="4:5">
      <c r="D505" s="157"/>
      <c r="E505" s="156"/>
    </row>
    <row r="506" spans="4:5">
      <c r="D506" s="157"/>
      <c r="E506" s="156"/>
    </row>
    <row r="507" spans="4:5">
      <c r="D507" s="157"/>
      <c r="E507" s="156"/>
    </row>
    <row r="508" spans="4:5">
      <c r="D508" s="157"/>
      <c r="E508" s="156"/>
    </row>
    <row r="509" spans="4:5">
      <c r="D509" s="157"/>
      <c r="E509" s="156"/>
    </row>
    <row r="510" spans="4:5">
      <c r="D510" s="157"/>
      <c r="E510" s="156"/>
    </row>
    <row r="511" spans="4:5">
      <c r="D511" s="157"/>
      <c r="E511" s="156"/>
    </row>
    <row r="512" spans="4:5">
      <c r="D512" s="156"/>
      <c r="E512" s="158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186</v>
      </c>
      <c r="C1" s="77" t="s" vm="1">
        <v>262</v>
      </c>
    </row>
    <row r="2" spans="2:18">
      <c r="B2" s="56" t="s">
        <v>185</v>
      </c>
      <c r="C2" s="77" t="s">
        <v>263</v>
      </c>
    </row>
    <row r="3" spans="2:18">
      <c r="B3" s="56" t="s">
        <v>187</v>
      </c>
      <c r="C3" s="77" t="s">
        <v>264</v>
      </c>
    </row>
    <row r="4" spans="2:18">
      <c r="B4" s="56" t="s">
        <v>188</v>
      </c>
      <c r="C4" s="77">
        <v>8803</v>
      </c>
    </row>
    <row r="6" spans="2:18" ht="26.25" customHeight="1">
      <c r="B6" s="214" t="s">
        <v>227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</row>
    <row r="7" spans="2:18" s="3" customFormat="1" ht="78.75">
      <c r="B7" s="22" t="s">
        <v>123</v>
      </c>
      <c r="C7" s="30" t="s">
        <v>47</v>
      </c>
      <c r="D7" s="30" t="s">
        <v>66</v>
      </c>
      <c r="E7" s="30" t="s">
        <v>15</v>
      </c>
      <c r="F7" s="30" t="s">
        <v>67</v>
      </c>
      <c r="G7" s="30" t="s">
        <v>109</v>
      </c>
      <c r="H7" s="30" t="s">
        <v>18</v>
      </c>
      <c r="I7" s="30" t="s">
        <v>108</v>
      </c>
      <c r="J7" s="30" t="s">
        <v>17</v>
      </c>
      <c r="K7" s="30" t="s">
        <v>224</v>
      </c>
      <c r="L7" s="30" t="s">
        <v>246</v>
      </c>
      <c r="M7" s="30" t="s">
        <v>225</v>
      </c>
      <c r="N7" s="30" t="s">
        <v>60</v>
      </c>
      <c r="O7" s="30" t="s">
        <v>189</v>
      </c>
      <c r="P7" s="31" t="s">
        <v>191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253</v>
      </c>
      <c r="M8" s="32" t="s">
        <v>249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O31" sqref="O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186</v>
      </c>
      <c r="C1" s="77" t="s" vm="1">
        <v>262</v>
      </c>
    </row>
    <row r="2" spans="2:18">
      <c r="B2" s="56" t="s">
        <v>185</v>
      </c>
      <c r="C2" s="77" t="s">
        <v>263</v>
      </c>
    </row>
    <row r="3" spans="2:18">
      <c r="B3" s="56" t="s">
        <v>187</v>
      </c>
      <c r="C3" s="77" t="s">
        <v>264</v>
      </c>
    </row>
    <row r="4" spans="2:18">
      <c r="B4" s="56" t="s">
        <v>188</v>
      </c>
      <c r="C4" s="77">
        <v>8803</v>
      </c>
    </row>
    <row r="6" spans="2:18" ht="26.25" customHeight="1">
      <c r="B6" s="214" t="s">
        <v>229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6"/>
    </row>
    <row r="7" spans="2:18" s="3" customFormat="1" ht="78.75">
      <c r="B7" s="22" t="s">
        <v>123</v>
      </c>
      <c r="C7" s="30" t="s">
        <v>47</v>
      </c>
      <c r="D7" s="30" t="s">
        <v>66</v>
      </c>
      <c r="E7" s="30" t="s">
        <v>15</v>
      </c>
      <c r="F7" s="30" t="s">
        <v>67</v>
      </c>
      <c r="G7" s="30" t="s">
        <v>109</v>
      </c>
      <c r="H7" s="30" t="s">
        <v>18</v>
      </c>
      <c r="I7" s="30" t="s">
        <v>108</v>
      </c>
      <c r="J7" s="30" t="s">
        <v>17</v>
      </c>
      <c r="K7" s="30" t="s">
        <v>224</v>
      </c>
      <c r="L7" s="30" t="s">
        <v>246</v>
      </c>
      <c r="M7" s="30" t="s">
        <v>225</v>
      </c>
      <c r="N7" s="30" t="s">
        <v>60</v>
      </c>
      <c r="O7" s="30" t="s">
        <v>189</v>
      </c>
      <c r="P7" s="31" t="s">
        <v>191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253</v>
      </c>
      <c r="M8" s="32" t="s">
        <v>249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261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19" workbookViewId="0">
      <selection activeCell="R20" sqref="R20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186</v>
      </c>
      <c r="C1" s="77" t="s" vm="1">
        <v>262</v>
      </c>
    </row>
    <row r="2" spans="2:53">
      <c r="B2" s="56" t="s">
        <v>185</v>
      </c>
      <c r="C2" s="77" t="s">
        <v>263</v>
      </c>
    </row>
    <row r="3" spans="2:53">
      <c r="B3" s="56" t="s">
        <v>187</v>
      </c>
      <c r="C3" s="77" t="s">
        <v>264</v>
      </c>
    </row>
    <row r="4" spans="2:53">
      <c r="B4" s="56" t="s">
        <v>188</v>
      </c>
      <c r="C4" s="77">
        <v>8803</v>
      </c>
    </row>
    <row r="6" spans="2:53" ht="21.75" customHeight="1">
      <c r="B6" s="205" t="s">
        <v>216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7"/>
    </row>
    <row r="7" spans="2:53" ht="27.75" customHeight="1">
      <c r="B7" s="208" t="s">
        <v>93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10"/>
      <c r="AU7" s="3"/>
      <c r="AV7" s="3"/>
    </row>
    <row r="8" spans="2:53" s="3" customFormat="1" ht="66" customHeight="1">
      <c r="B8" s="22" t="s">
        <v>122</v>
      </c>
      <c r="C8" s="30" t="s">
        <v>47</v>
      </c>
      <c r="D8" s="30" t="s">
        <v>126</v>
      </c>
      <c r="E8" s="30" t="s">
        <v>15</v>
      </c>
      <c r="F8" s="30" t="s">
        <v>67</v>
      </c>
      <c r="G8" s="30" t="s">
        <v>109</v>
      </c>
      <c r="H8" s="30" t="s">
        <v>18</v>
      </c>
      <c r="I8" s="30" t="s">
        <v>108</v>
      </c>
      <c r="J8" s="30" t="s">
        <v>17</v>
      </c>
      <c r="K8" s="30" t="s">
        <v>19</v>
      </c>
      <c r="L8" s="30" t="s">
        <v>246</v>
      </c>
      <c r="M8" s="30" t="s">
        <v>245</v>
      </c>
      <c r="N8" s="30" t="s">
        <v>260</v>
      </c>
      <c r="O8" s="30" t="s">
        <v>63</v>
      </c>
      <c r="P8" s="30" t="s">
        <v>248</v>
      </c>
      <c r="Q8" s="30" t="s">
        <v>189</v>
      </c>
      <c r="R8" s="71" t="s">
        <v>191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253</v>
      </c>
      <c r="M9" s="32"/>
      <c r="N9" s="16" t="s">
        <v>249</v>
      </c>
      <c r="O9" s="32" t="s">
        <v>254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120</v>
      </c>
      <c r="R10" s="20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5.8360383505759081</v>
      </c>
      <c r="I11" s="79"/>
      <c r="J11" s="79"/>
      <c r="K11" s="88">
        <v>8.1858669852731443E-3</v>
      </c>
      <c r="L11" s="87"/>
      <c r="M11" s="89"/>
      <c r="N11" s="79"/>
      <c r="O11" s="87">
        <v>97527.853342985967</v>
      </c>
      <c r="P11" s="79"/>
      <c r="Q11" s="88">
        <f>O11/$O$11</f>
        <v>1</v>
      </c>
      <c r="R11" s="88">
        <f>O11/'סכום נכסי הקרן'!$C$42</f>
        <v>0.15373456378122705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240</v>
      </c>
      <c r="C12" s="81"/>
      <c r="D12" s="81"/>
      <c r="E12" s="81"/>
      <c r="F12" s="81"/>
      <c r="G12" s="81"/>
      <c r="H12" s="90">
        <v>5.8360383505759081</v>
      </c>
      <c r="I12" s="81"/>
      <c r="J12" s="81"/>
      <c r="K12" s="91">
        <v>8.1858669852731443E-3</v>
      </c>
      <c r="L12" s="90"/>
      <c r="M12" s="92"/>
      <c r="N12" s="81"/>
      <c r="O12" s="90">
        <v>97527.853342985967</v>
      </c>
      <c r="P12" s="81"/>
      <c r="Q12" s="91">
        <f t="shared" ref="Q12:Q25" si="0">O12/$O$11</f>
        <v>1</v>
      </c>
      <c r="R12" s="91">
        <f>O12/'סכום נכסי הקרן'!$C$42</f>
        <v>0.15373456378122705</v>
      </c>
      <c r="AW12" s="4"/>
    </row>
    <row r="13" spans="2:53" s="99" customFormat="1">
      <c r="B13" s="127" t="s">
        <v>25</v>
      </c>
      <c r="C13" s="123"/>
      <c r="D13" s="123"/>
      <c r="E13" s="123"/>
      <c r="F13" s="123"/>
      <c r="G13" s="123"/>
      <c r="H13" s="124">
        <v>5.4439601650002425</v>
      </c>
      <c r="I13" s="123"/>
      <c r="J13" s="123"/>
      <c r="K13" s="125">
        <v>-1.7551763418504215E-3</v>
      </c>
      <c r="L13" s="124"/>
      <c r="M13" s="128"/>
      <c r="N13" s="123"/>
      <c r="O13" s="124">
        <v>37850.33804298599</v>
      </c>
      <c r="P13" s="123"/>
      <c r="Q13" s="125">
        <f t="shared" si="0"/>
        <v>0.38809772537363163</v>
      </c>
      <c r="R13" s="125">
        <f>O13/'סכום נכסי הקרן'!$C$42</f>
        <v>5.9664034514801706E-2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5.4439601650002425</v>
      </c>
      <c r="I14" s="81"/>
      <c r="J14" s="81"/>
      <c r="K14" s="91">
        <v>-1.7551763418504215E-3</v>
      </c>
      <c r="L14" s="90"/>
      <c r="M14" s="92"/>
      <c r="N14" s="81"/>
      <c r="O14" s="90">
        <v>37850.33804298599</v>
      </c>
      <c r="P14" s="81"/>
      <c r="Q14" s="91">
        <f t="shared" si="0"/>
        <v>0.38809772537363163</v>
      </c>
      <c r="R14" s="91">
        <f>O14/'סכום נכסי הקרן'!$C$42</f>
        <v>5.9664034514801706E-2</v>
      </c>
    </row>
    <row r="15" spans="2:53">
      <c r="B15" s="85" t="s">
        <v>265</v>
      </c>
      <c r="C15" s="83" t="s">
        <v>266</v>
      </c>
      <c r="D15" s="96" t="s">
        <v>127</v>
      </c>
      <c r="E15" s="83" t="s">
        <v>267</v>
      </c>
      <c r="F15" s="83"/>
      <c r="G15" s="83"/>
      <c r="H15" s="93">
        <v>2.7299999999997691</v>
      </c>
      <c r="I15" s="96" t="s">
        <v>171</v>
      </c>
      <c r="J15" s="97">
        <v>0.04</v>
      </c>
      <c r="K15" s="94">
        <v>-5.8000000000003535E-3</v>
      </c>
      <c r="L15" s="93">
        <v>4170056.9265139997</v>
      </c>
      <c r="M15" s="95">
        <v>148.85</v>
      </c>
      <c r="N15" s="83"/>
      <c r="O15" s="93">
        <v>6207.1294888909997</v>
      </c>
      <c r="P15" s="94">
        <v>2.6820868862817757E-4</v>
      </c>
      <c r="Q15" s="94">
        <f t="shared" si="0"/>
        <v>6.3644684837487045E-2</v>
      </c>
      <c r="R15" s="94">
        <f>O15/'סכום נכסי הקרן'!$C$42</f>
        <v>9.7843878604847462E-3</v>
      </c>
    </row>
    <row r="16" spans="2:53" ht="20.25">
      <c r="B16" s="85" t="s">
        <v>268</v>
      </c>
      <c r="C16" s="83" t="s">
        <v>269</v>
      </c>
      <c r="D16" s="96" t="s">
        <v>127</v>
      </c>
      <c r="E16" s="83" t="s">
        <v>267</v>
      </c>
      <c r="F16" s="83"/>
      <c r="G16" s="83"/>
      <c r="H16" s="93">
        <v>5.3600000000003112</v>
      </c>
      <c r="I16" s="96" t="s">
        <v>171</v>
      </c>
      <c r="J16" s="97">
        <v>0.04</v>
      </c>
      <c r="K16" s="94">
        <v>-3.000000000006383E-4</v>
      </c>
      <c r="L16" s="93">
        <v>1426459.1975379998</v>
      </c>
      <c r="M16" s="95">
        <v>153.77000000000001</v>
      </c>
      <c r="N16" s="83"/>
      <c r="O16" s="93">
        <v>2193.4662664619996</v>
      </c>
      <c r="P16" s="94">
        <v>1.3492428393856621E-4</v>
      </c>
      <c r="Q16" s="94">
        <f t="shared" si="0"/>
        <v>2.2490664884707523E-2</v>
      </c>
      <c r="R16" s="94">
        <f>O16/'סכום נכסי הקרן'!$C$42</f>
        <v>3.4575925552002718E-3</v>
      </c>
      <c r="AU16" s="4"/>
    </row>
    <row r="17" spans="2:48" ht="20.25">
      <c r="B17" s="85" t="s">
        <v>270</v>
      </c>
      <c r="C17" s="83" t="s">
        <v>271</v>
      </c>
      <c r="D17" s="96" t="s">
        <v>127</v>
      </c>
      <c r="E17" s="83" t="s">
        <v>267</v>
      </c>
      <c r="F17" s="83"/>
      <c r="G17" s="83"/>
      <c r="H17" s="93">
        <v>8.4199999999990673</v>
      </c>
      <c r="I17" s="96" t="s">
        <v>171</v>
      </c>
      <c r="J17" s="97">
        <v>7.4999999999999997E-3</v>
      </c>
      <c r="K17" s="94">
        <v>4.0999999999984642E-3</v>
      </c>
      <c r="L17" s="93">
        <v>3677683.7947129994</v>
      </c>
      <c r="M17" s="95">
        <v>104.47</v>
      </c>
      <c r="N17" s="83"/>
      <c r="O17" s="93">
        <v>3842.0763458989995</v>
      </c>
      <c r="P17" s="94">
        <v>3.4687619941842777E-4</v>
      </c>
      <c r="Q17" s="94">
        <f t="shared" si="0"/>
        <v>3.9394657158988058E-2</v>
      </c>
      <c r="R17" s="94">
        <f>O17/'סכום נכסי הקרן'!$C$42</f>
        <v>6.0563204336480216E-3</v>
      </c>
      <c r="AV17" s="4"/>
    </row>
    <row r="18" spans="2:48">
      <c r="B18" s="85" t="s">
        <v>272</v>
      </c>
      <c r="C18" s="83" t="s">
        <v>273</v>
      </c>
      <c r="D18" s="96" t="s">
        <v>127</v>
      </c>
      <c r="E18" s="83" t="s">
        <v>267</v>
      </c>
      <c r="F18" s="83"/>
      <c r="G18" s="83"/>
      <c r="H18" s="93">
        <v>13.81000000000061</v>
      </c>
      <c r="I18" s="96" t="s">
        <v>171</v>
      </c>
      <c r="J18" s="97">
        <v>0.04</v>
      </c>
      <c r="K18" s="94">
        <v>1.0500000000001265E-2</v>
      </c>
      <c r="L18" s="93">
        <v>2898596.6285409997</v>
      </c>
      <c r="M18" s="95">
        <v>177.18</v>
      </c>
      <c r="N18" s="83"/>
      <c r="O18" s="93">
        <v>5135.7334441269986</v>
      </c>
      <c r="P18" s="94">
        <v>1.7868743480783001E-4</v>
      </c>
      <c r="Q18" s="94">
        <f t="shared" si="0"/>
        <v>5.2659145752605163E-2</v>
      </c>
      <c r="R18" s="94">
        <f>O18/'סכום נכסי הקרן'!$C$42</f>
        <v>8.0955308013688082E-3</v>
      </c>
      <c r="AU18" s="3"/>
    </row>
    <row r="19" spans="2:48">
      <c r="B19" s="85" t="s">
        <v>274</v>
      </c>
      <c r="C19" s="83" t="s">
        <v>275</v>
      </c>
      <c r="D19" s="96" t="s">
        <v>127</v>
      </c>
      <c r="E19" s="83" t="s">
        <v>267</v>
      </c>
      <c r="F19" s="83"/>
      <c r="G19" s="83"/>
      <c r="H19" s="93">
        <v>18.040000000007282</v>
      </c>
      <c r="I19" s="96" t="s">
        <v>171</v>
      </c>
      <c r="J19" s="97">
        <v>2.75E-2</v>
      </c>
      <c r="K19" s="94">
        <v>1.3000000000001198E-2</v>
      </c>
      <c r="L19" s="93">
        <v>604069.98779899988</v>
      </c>
      <c r="M19" s="95">
        <v>138.25</v>
      </c>
      <c r="N19" s="83"/>
      <c r="O19" s="93">
        <v>835.1267931729999</v>
      </c>
      <c r="P19" s="94">
        <v>3.4176390267657817E-5</v>
      </c>
      <c r="Q19" s="94">
        <f t="shared" si="0"/>
        <v>8.5629567815465584E-3</v>
      </c>
      <c r="R19" s="94">
        <f>O19/'סכום נכסי הקרן'!$C$42</f>
        <v>1.31642242548856E-3</v>
      </c>
      <c r="AV19" s="3"/>
    </row>
    <row r="20" spans="2:48">
      <c r="B20" s="85" t="s">
        <v>276</v>
      </c>
      <c r="C20" s="83" t="s">
        <v>277</v>
      </c>
      <c r="D20" s="96" t="s">
        <v>127</v>
      </c>
      <c r="E20" s="83" t="s">
        <v>267</v>
      </c>
      <c r="F20" s="83"/>
      <c r="G20" s="83"/>
      <c r="H20" s="93">
        <v>4.849999999999163</v>
      </c>
      <c r="I20" s="96" t="s">
        <v>171</v>
      </c>
      <c r="J20" s="97">
        <v>1.7500000000000002E-2</v>
      </c>
      <c r="K20" s="94">
        <v>-1.7000000000010041E-3</v>
      </c>
      <c r="L20" s="93">
        <v>1336246.2759279998</v>
      </c>
      <c r="M20" s="95">
        <v>111.8</v>
      </c>
      <c r="N20" s="83"/>
      <c r="O20" s="93">
        <v>1493.9233263049998</v>
      </c>
      <c r="P20" s="94">
        <v>9.3306250361564899E-5</v>
      </c>
      <c r="Q20" s="94">
        <f t="shared" si="0"/>
        <v>1.5317914576169026E-2</v>
      </c>
      <c r="R20" s="94">
        <f>O20/'סכום נכסי הקרן'!$C$42</f>
        <v>2.3548929154054445E-3</v>
      </c>
    </row>
    <row r="21" spans="2:48">
      <c r="B21" s="85" t="s">
        <v>278</v>
      </c>
      <c r="C21" s="83" t="s">
        <v>279</v>
      </c>
      <c r="D21" s="96" t="s">
        <v>127</v>
      </c>
      <c r="E21" s="83" t="s">
        <v>267</v>
      </c>
      <c r="F21" s="83"/>
      <c r="G21" s="83"/>
      <c r="H21" s="93">
        <v>1.060000000000044</v>
      </c>
      <c r="I21" s="96" t="s">
        <v>171</v>
      </c>
      <c r="J21" s="97">
        <v>0.03</v>
      </c>
      <c r="K21" s="94">
        <v>-8.9000000000012923E-3</v>
      </c>
      <c r="L21" s="93">
        <v>5369999.4786019996</v>
      </c>
      <c r="M21" s="95">
        <v>118.16</v>
      </c>
      <c r="N21" s="83"/>
      <c r="O21" s="93">
        <v>6345.1911845620007</v>
      </c>
      <c r="P21" s="94">
        <v>3.5028758996191777E-4</v>
      </c>
      <c r="Q21" s="94">
        <f t="shared" si="0"/>
        <v>6.5060297823302138E-2</v>
      </c>
      <c r="R21" s="94">
        <f>O21/'סכום נכסי הקרן'!$C$42</f>
        <v>1.0002016505342069E-2</v>
      </c>
    </row>
    <row r="22" spans="2:48">
      <c r="B22" s="85" t="s">
        <v>280</v>
      </c>
      <c r="C22" s="83" t="s">
        <v>281</v>
      </c>
      <c r="D22" s="96" t="s">
        <v>127</v>
      </c>
      <c r="E22" s="83" t="s">
        <v>267</v>
      </c>
      <c r="F22" s="83"/>
      <c r="G22" s="83"/>
      <c r="H22" s="93">
        <v>2.0899999999998911</v>
      </c>
      <c r="I22" s="96" t="s">
        <v>171</v>
      </c>
      <c r="J22" s="97">
        <v>1E-3</v>
      </c>
      <c r="K22" s="94">
        <v>-6.8999999999994985E-3</v>
      </c>
      <c r="L22" s="93">
        <v>6586361.7461689981</v>
      </c>
      <c r="M22" s="95">
        <v>102.87</v>
      </c>
      <c r="N22" s="83"/>
      <c r="O22" s="93">
        <v>6775.3902812859988</v>
      </c>
      <c r="P22" s="94">
        <v>4.3458732842836144E-4</v>
      </c>
      <c r="Q22" s="94">
        <f t="shared" si="0"/>
        <v>6.9471336126494088E-2</v>
      </c>
      <c r="R22" s="94">
        <f>O22/'סכום נכסי הקרן'!$C$42</f>
        <v>1.0680145554705568E-2</v>
      </c>
    </row>
    <row r="23" spans="2:48">
      <c r="B23" s="85" t="s">
        <v>282</v>
      </c>
      <c r="C23" s="83" t="s">
        <v>283</v>
      </c>
      <c r="D23" s="96" t="s">
        <v>127</v>
      </c>
      <c r="E23" s="83" t="s">
        <v>267</v>
      </c>
      <c r="F23" s="83"/>
      <c r="G23" s="83"/>
      <c r="H23" s="93">
        <v>6.9000000000032902</v>
      </c>
      <c r="I23" s="96" t="s">
        <v>171</v>
      </c>
      <c r="J23" s="97">
        <v>7.4999999999999997E-3</v>
      </c>
      <c r="K23" s="94">
        <v>1.8000000000047509E-3</v>
      </c>
      <c r="L23" s="93">
        <v>1038511.7495579998</v>
      </c>
      <c r="M23" s="95">
        <v>105.4</v>
      </c>
      <c r="N23" s="83"/>
      <c r="O23" s="93">
        <v>1094.5913757859996</v>
      </c>
      <c r="P23" s="94">
        <v>7.4513465191950522E-5</v>
      </c>
      <c r="Q23" s="94">
        <f t="shared" si="0"/>
        <v>1.1223371972892098E-2</v>
      </c>
      <c r="R23" s="94">
        <f>O23/'סכום נכסי הקרן'!$C$42</f>
        <v>1.7254201944070162E-3</v>
      </c>
    </row>
    <row r="24" spans="2:48">
      <c r="B24" s="85" t="s">
        <v>284</v>
      </c>
      <c r="C24" s="83" t="s">
        <v>285</v>
      </c>
      <c r="D24" s="96" t="s">
        <v>127</v>
      </c>
      <c r="E24" s="83" t="s">
        <v>267</v>
      </c>
      <c r="F24" s="83"/>
      <c r="G24" s="83"/>
      <c r="H24" s="93">
        <v>23.219999999995494</v>
      </c>
      <c r="I24" s="96" t="s">
        <v>171</v>
      </c>
      <c r="J24" s="97">
        <v>0.01</v>
      </c>
      <c r="K24" s="94">
        <v>1.5300000000003557E-2</v>
      </c>
      <c r="L24" s="93">
        <v>469724.6749119999</v>
      </c>
      <c r="M24" s="95">
        <v>89.81</v>
      </c>
      <c r="N24" s="83"/>
      <c r="O24" s="93">
        <v>421.85976344499994</v>
      </c>
      <c r="P24" s="94">
        <v>4.4838311815224303E-5</v>
      </c>
      <c r="Q24" s="94">
        <f t="shared" si="0"/>
        <v>4.3255311071125849E-3</v>
      </c>
      <c r="R24" s="94">
        <f>O24/'סכום נכסי הקרן'!$C$42</f>
        <v>6.6498363787408131E-4</v>
      </c>
    </row>
    <row r="25" spans="2:48">
      <c r="B25" s="85" t="s">
        <v>286</v>
      </c>
      <c r="C25" s="83" t="s">
        <v>287</v>
      </c>
      <c r="D25" s="96" t="s">
        <v>127</v>
      </c>
      <c r="E25" s="83" t="s">
        <v>267</v>
      </c>
      <c r="F25" s="83"/>
      <c r="G25" s="83"/>
      <c r="H25" s="93">
        <v>3.8599999999997148</v>
      </c>
      <c r="I25" s="96" t="s">
        <v>171</v>
      </c>
      <c r="J25" s="97">
        <v>2.75E-2</v>
      </c>
      <c r="K25" s="94">
        <v>-3.6999999999985734E-3</v>
      </c>
      <c r="L25" s="93">
        <v>2996965.1108239996</v>
      </c>
      <c r="M25" s="95">
        <v>116.98</v>
      </c>
      <c r="N25" s="83"/>
      <c r="O25" s="93">
        <v>3505.8497730499994</v>
      </c>
      <c r="P25" s="94">
        <v>1.8074432978619208E-4</v>
      </c>
      <c r="Q25" s="94">
        <f t="shared" si="0"/>
        <v>3.5947164352327393E-2</v>
      </c>
      <c r="R25" s="94">
        <f>O25/'סכום נכסי הקרן'!$C$42</f>
        <v>5.5263216308771264E-3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 s="99" customFormat="1">
      <c r="B27" s="127" t="s">
        <v>48</v>
      </c>
      <c r="C27" s="123"/>
      <c r="D27" s="123"/>
      <c r="E27" s="123"/>
      <c r="F27" s="123"/>
      <c r="G27" s="123"/>
      <c r="H27" s="124">
        <v>6.0847131117270239</v>
      </c>
      <c r="I27" s="123"/>
      <c r="J27" s="123"/>
      <c r="K27" s="125">
        <v>1.4490952720496395E-2</v>
      </c>
      <c r="L27" s="124"/>
      <c r="M27" s="128"/>
      <c r="N27" s="123"/>
      <c r="O27" s="124">
        <v>59677.515299999985</v>
      </c>
      <c r="P27" s="123"/>
      <c r="Q27" s="125">
        <f t="shared" ref="Q27:Q43" si="1">O27/$O$11</f>
        <v>0.61190227462636848</v>
      </c>
      <c r="R27" s="125">
        <f>O27/'סכום נכסי הקרן'!$C$42</f>
        <v>9.407052926642534E-2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6.0847131117270239</v>
      </c>
      <c r="I28" s="81"/>
      <c r="J28" s="81"/>
      <c r="K28" s="91">
        <v>1.4490952720496395E-2</v>
      </c>
      <c r="L28" s="90"/>
      <c r="M28" s="92"/>
      <c r="N28" s="81"/>
      <c r="O28" s="90">
        <v>59677.515299999985</v>
      </c>
      <c r="P28" s="81"/>
      <c r="Q28" s="91">
        <f t="shared" si="1"/>
        <v>0.61190227462636848</v>
      </c>
      <c r="R28" s="91">
        <f>O28/'סכום נכסי הקרן'!$C$42</f>
        <v>9.407052926642534E-2</v>
      </c>
    </row>
    <row r="29" spans="2:48">
      <c r="B29" s="85" t="s">
        <v>288</v>
      </c>
      <c r="C29" s="83" t="s">
        <v>289</v>
      </c>
      <c r="D29" s="96" t="s">
        <v>127</v>
      </c>
      <c r="E29" s="83" t="s">
        <v>267</v>
      </c>
      <c r="F29" s="83"/>
      <c r="G29" s="83"/>
      <c r="H29" s="93">
        <v>0.41999999999999993</v>
      </c>
      <c r="I29" s="96" t="s">
        <v>171</v>
      </c>
      <c r="J29" s="97">
        <v>0.06</v>
      </c>
      <c r="K29" s="94">
        <v>1.3999999999999996E-3</v>
      </c>
      <c r="L29" s="93">
        <v>700583.99999999988</v>
      </c>
      <c r="M29" s="95">
        <v>105.94</v>
      </c>
      <c r="N29" s="83"/>
      <c r="O29" s="93">
        <v>742.19868000000008</v>
      </c>
      <c r="P29" s="94">
        <v>4.9262984271071321E-5</v>
      </c>
      <c r="Q29" s="94">
        <f t="shared" si="1"/>
        <v>7.6101201303983967E-3</v>
      </c>
      <c r="R29" s="94">
        <f>O29/'סכום נכסי הקרן'!$C$42</f>
        <v>1.1699384985695322E-3</v>
      </c>
    </row>
    <row r="30" spans="2:48">
      <c r="B30" s="85" t="s">
        <v>290</v>
      </c>
      <c r="C30" s="83" t="s">
        <v>291</v>
      </c>
      <c r="D30" s="96" t="s">
        <v>127</v>
      </c>
      <c r="E30" s="83" t="s">
        <v>267</v>
      </c>
      <c r="F30" s="83"/>
      <c r="G30" s="83"/>
      <c r="H30" s="93">
        <v>6.53</v>
      </c>
      <c r="I30" s="96" t="s">
        <v>171</v>
      </c>
      <c r="J30" s="97">
        <v>6.25E-2</v>
      </c>
      <c r="K30" s="94">
        <v>1.9000000000000003E-2</v>
      </c>
      <c r="L30" s="93">
        <v>3186047.9999999995</v>
      </c>
      <c r="M30" s="95">
        <v>138.05000000000001</v>
      </c>
      <c r="N30" s="83"/>
      <c r="O30" s="93">
        <v>4398.3393099999985</v>
      </c>
      <c r="P30" s="94">
        <v>1.8783012459896778E-4</v>
      </c>
      <c r="Q30" s="94">
        <f t="shared" si="1"/>
        <v>4.5098288942461581E-2</v>
      </c>
      <c r="R30" s="94">
        <f>O30/'סכום נכסי הקרן'!$C$42</f>
        <v>6.9331657778490654E-3</v>
      </c>
    </row>
    <row r="31" spans="2:48">
      <c r="B31" s="85" t="s">
        <v>292</v>
      </c>
      <c r="C31" s="83" t="s">
        <v>293</v>
      </c>
      <c r="D31" s="96" t="s">
        <v>127</v>
      </c>
      <c r="E31" s="83" t="s">
        <v>267</v>
      </c>
      <c r="F31" s="83"/>
      <c r="G31" s="83"/>
      <c r="H31" s="93">
        <v>5.03</v>
      </c>
      <c r="I31" s="96" t="s">
        <v>171</v>
      </c>
      <c r="J31" s="97">
        <v>3.7499999999999999E-2</v>
      </c>
      <c r="K31" s="94">
        <v>1.44E-2</v>
      </c>
      <c r="L31" s="93">
        <v>1894031.9999999998</v>
      </c>
      <c r="M31" s="95">
        <v>114.03</v>
      </c>
      <c r="N31" s="83"/>
      <c r="O31" s="93">
        <v>2159.7647099999995</v>
      </c>
      <c r="P31" s="94">
        <v>1.2058532426271977E-4</v>
      </c>
      <c r="Q31" s="94">
        <f t="shared" si="1"/>
        <v>2.2145106612821045E-2</v>
      </c>
      <c r="R31" s="94">
        <f>O31/'סכום נכסי הקרן'!$C$42</f>
        <v>3.4044683050108095E-3</v>
      </c>
    </row>
    <row r="32" spans="2:48">
      <c r="B32" s="85" t="s">
        <v>294</v>
      </c>
      <c r="C32" s="83" t="s">
        <v>295</v>
      </c>
      <c r="D32" s="96" t="s">
        <v>127</v>
      </c>
      <c r="E32" s="83" t="s">
        <v>267</v>
      </c>
      <c r="F32" s="83"/>
      <c r="G32" s="83"/>
      <c r="H32" s="93">
        <v>18.2</v>
      </c>
      <c r="I32" s="96" t="s">
        <v>171</v>
      </c>
      <c r="J32" s="97">
        <v>3.7499999999999999E-2</v>
      </c>
      <c r="K32" s="94">
        <v>3.2099999999999997E-2</v>
      </c>
      <c r="L32" s="93">
        <v>3046658.9999999995</v>
      </c>
      <c r="M32" s="95">
        <v>111.75</v>
      </c>
      <c r="N32" s="83"/>
      <c r="O32" s="93">
        <v>3404.6414599999994</v>
      </c>
      <c r="P32" s="94">
        <v>4.0191386234301237E-4</v>
      </c>
      <c r="Q32" s="94">
        <f t="shared" si="1"/>
        <v>3.4909426828319046E-2</v>
      </c>
      <c r="R32" s="94">
        <f>O32/'סכום נכסי הקרן'!$C$42</f>
        <v>5.3667855053042921E-3</v>
      </c>
    </row>
    <row r="33" spans="2:18">
      <c r="B33" s="85" t="s">
        <v>296</v>
      </c>
      <c r="C33" s="83" t="s">
        <v>297</v>
      </c>
      <c r="D33" s="96" t="s">
        <v>127</v>
      </c>
      <c r="E33" s="83" t="s">
        <v>267</v>
      </c>
      <c r="F33" s="83"/>
      <c r="G33" s="83"/>
      <c r="H33" s="93">
        <v>0.66999999999999971</v>
      </c>
      <c r="I33" s="96" t="s">
        <v>171</v>
      </c>
      <c r="J33" s="97">
        <v>2.2499999999999999E-2</v>
      </c>
      <c r="K33" s="94">
        <v>1.7999999999999997E-3</v>
      </c>
      <c r="L33" s="93">
        <v>2670156.9999999995</v>
      </c>
      <c r="M33" s="95">
        <v>102.13</v>
      </c>
      <c r="N33" s="83"/>
      <c r="O33" s="93">
        <v>2727.0314700000004</v>
      </c>
      <c r="P33" s="94">
        <v>1.3889915110038589E-4</v>
      </c>
      <c r="Q33" s="94">
        <f t="shared" si="1"/>
        <v>2.7961565609463133E-2</v>
      </c>
      <c r="R33" s="94">
        <f>O33/'סכום נכסי הקרן'!$C$42</f>
        <v>4.2986590916109738E-3</v>
      </c>
    </row>
    <row r="34" spans="2:18">
      <c r="B34" s="85" t="s">
        <v>298</v>
      </c>
      <c r="C34" s="83" t="s">
        <v>299</v>
      </c>
      <c r="D34" s="96" t="s">
        <v>127</v>
      </c>
      <c r="E34" s="83" t="s">
        <v>267</v>
      </c>
      <c r="F34" s="83"/>
      <c r="G34" s="83"/>
      <c r="H34" s="93">
        <v>4.0500000000000007</v>
      </c>
      <c r="I34" s="96" t="s">
        <v>171</v>
      </c>
      <c r="J34" s="97">
        <v>1.2500000000000001E-2</v>
      </c>
      <c r="K34" s="94">
        <v>1.1500000000000002E-2</v>
      </c>
      <c r="L34" s="93">
        <v>7597140.9999999991</v>
      </c>
      <c r="M34" s="95">
        <v>101.44</v>
      </c>
      <c r="N34" s="83"/>
      <c r="O34" s="93">
        <v>7706.5395199999984</v>
      </c>
      <c r="P34" s="94">
        <v>5.9978928420578931E-4</v>
      </c>
      <c r="Q34" s="94">
        <f t="shared" si="1"/>
        <v>7.9018857237610263E-2</v>
      </c>
      <c r="R34" s="94">
        <f>O34/'סכום נכסי הקרן'!$C$42</f>
        <v>1.2147929547915068E-2</v>
      </c>
    </row>
    <row r="35" spans="2:18">
      <c r="B35" s="85" t="s">
        <v>300</v>
      </c>
      <c r="C35" s="83" t="s">
        <v>301</v>
      </c>
      <c r="D35" s="96" t="s">
        <v>127</v>
      </c>
      <c r="E35" s="83" t="s">
        <v>267</v>
      </c>
      <c r="F35" s="83"/>
      <c r="G35" s="83"/>
      <c r="H35" s="93">
        <v>2.3299999999999992</v>
      </c>
      <c r="I35" s="96" t="s">
        <v>171</v>
      </c>
      <c r="J35" s="97">
        <v>5.0000000000000001E-3</v>
      </c>
      <c r="K35" s="94">
        <v>6.0999999999999987E-3</v>
      </c>
      <c r="L35" s="93">
        <v>2181879.9999999995</v>
      </c>
      <c r="M35" s="95">
        <v>100.08</v>
      </c>
      <c r="N35" s="83"/>
      <c r="O35" s="93">
        <v>2183.6254300000001</v>
      </c>
      <c r="P35" s="94">
        <v>2.7584480537459175E-4</v>
      </c>
      <c r="Q35" s="94">
        <f t="shared" si="1"/>
        <v>2.2389762054134687E-2</v>
      </c>
      <c r="R35" s="94">
        <f>O35/'סכום נכסי הקרן'!$C$42</f>
        <v>3.4420803025578661E-3</v>
      </c>
    </row>
    <row r="36" spans="2:18">
      <c r="B36" s="85" t="s">
        <v>302</v>
      </c>
      <c r="C36" s="83" t="s">
        <v>303</v>
      </c>
      <c r="D36" s="96" t="s">
        <v>127</v>
      </c>
      <c r="E36" s="83" t="s">
        <v>267</v>
      </c>
      <c r="F36" s="83"/>
      <c r="G36" s="83"/>
      <c r="H36" s="93">
        <v>3.0700000000000003</v>
      </c>
      <c r="I36" s="96" t="s">
        <v>171</v>
      </c>
      <c r="J36" s="97">
        <v>5.5E-2</v>
      </c>
      <c r="K36" s="94">
        <v>8.8999999999999999E-3</v>
      </c>
      <c r="L36" s="93">
        <v>7252783.9999999991</v>
      </c>
      <c r="M36" s="95">
        <v>118.75</v>
      </c>
      <c r="N36" s="83"/>
      <c r="O36" s="93">
        <v>8612.6806599999982</v>
      </c>
      <c r="P36" s="94">
        <v>4.0389047266805136E-4</v>
      </c>
      <c r="Q36" s="94">
        <f t="shared" si="1"/>
        <v>8.830995828146572E-2</v>
      </c>
      <c r="R36" s="94">
        <f>O36/'סכום נכסי הקרן'!$C$42</f>
        <v>1.357629291393949E-2</v>
      </c>
    </row>
    <row r="37" spans="2:18">
      <c r="B37" s="85" t="s">
        <v>304</v>
      </c>
      <c r="C37" s="83" t="s">
        <v>305</v>
      </c>
      <c r="D37" s="96" t="s">
        <v>127</v>
      </c>
      <c r="E37" s="83" t="s">
        <v>267</v>
      </c>
      <c r="F37" s="83"/>
      <c r="G37" s="83"/>
      <c r="H37" s="93">
        <v>14.929999999999996</v>
      </c>
      <c r="I37" s="96" t="s">
        <v>171</v>
      </c>
      <c r="J37" s="97">
        <v>5.5E-2</v>
      </c>
      <c r="K37" s="94">
        <v>2.969999999999999E-2</v>
      </c>
      <c r="L37" s="93">
        <v>3698004.9999999995</v>
      </c>
      <c r="M37" s="95">
        <v>145.85</v>
      </c>
      <c r="N37" s="83"/>
      <c r="O37" s="93">
        <v>5393.5404400000007</v>
      </c>
      <c r="P37" s="94">
        <v>2.0225774690425189E-4</v>
      </c>
      <c r="Q37" s="94">
        <f t="shared" si="1"/>
        <v>5.5302564909657112E-2</v>
      </c>
      <c r="R37" s="94">
        <f>O37/'סכום נכסי הקרן'!$C$42</f>
        <v>8.5019156923691296E-3</v>
      </c>
    </row>
    <row r="38" spans="2:18">
      <c r="B38" s="85" t="s">
        <v>306</v>
      </c>
      <c r="C38" s="83" t="s">
        <v>307</v>
      </c>
      <c r="D38" s="96" t="s">
        <v>127</v>
      </c>
      <c r="E38" s="83" t="s">
        <v>267</v>
      </c>
      <c r="F38" s="83"/>
      <c r="G38" s="83"/>
      <c r="H38" s="93">
        <v>4.1399999999999997</v>
      </c>
      <c r="I38" s="96" t="s">
        <v>171</v>
      </c>
      <c r="J38" s="97">
        <v>4.2500000000000003E-2</v>
      </c>
      <c r="K38" s="94">
        <v>1.18E-2</v>
      </c>
      <c r="L38" s="93">
        <v>541499.99999999988</v>
      </c>
      <c r="M38" s="95">
        <v>115.5</v>
      </c>
      <c r="N38" s="83"/>
      <c r="O38" s="93">
        <v>625.43248999999992</v>
      </c>
      <c r="P38" s="94">
        <v>2.9348737691516021E-5</v>
      </c>
      <c r="Q38" s="94">
        <f t="shared" si="1"/>
        <v>6.4128602092827659E-3</v>
      </c>
      <c r="R38" s="94">
        <f>O38/'סכום נכסי הקרן'!$C$42</f>
        <v>9.8587826686407439E-4</v>
      </c>
    </row>
    <row r="39" spans="2:18">
      <c r="B39" s="85" t="s">
        <v>308</v>
      </c>
      <c r="C39" s="83" t="s">
        <v>309</v>
      </c>
      <c r="D39" s="96" t="s">
        <v>127</v>
      </c>
      <c r="E39" s="83" t="s">
        <v>267</v>
      </c>
      <c r="F39" s="83"/>
      <c r="G39" s="83"/>
      <c r="H39" s="93">
        <v>7.830000000000001</v>
      </c>
      <c r="I39" s="96" t="s">
        <v>171</v>
      </c>
      <c r="J39" s="97">
        <v>0.02</v>
      </c>
      <c r="K39" s="94">
        <v>0.02</v>
      </c>
      <c r="L39" s="93">
        <v>5934544.9999999991</v>
      </c>
      <c r="M39" s="95">
        <v>101.03</v>
      </c>
      <c r="N39" s="83"/>
      <c r="O39" s="93">
        <v>5995.6707599999991</v>
      </c>
      <c r="P39" s="94">
        <v>4.1604264423765908E-4</v>
      </c>
      <c r="Q39" s="94">
        <f t="shared" si="1"/>
        <v>6.147649675948904E-2</v>
      </c>
      <c r="R39" s="94">
        <f>O39/'סכום נכסי הקרן'!$C$42</f>
        <v>9.451062412118065E-3</v>
      </c>
    </row>
    <row r="40" spans="2:18">
      <c r="B40" s="85" t="s">
        <v>310</v>
      </c>
      <c r="C40" s="83" t="s">
        <v>311</v>
      </c>
      <c r="D40" s="96" t="s">
        <v>127</v>
      </c>
      <c r="E40" s="83" t="s">
        <v>267</v>
      </c>
      <c r="F40" s="83"/>
      <c r="G40" s="83"/>
      <c r="H40" s="93">
        <v>2.5599999999999996</v>
      </c>
      <c r="I40" s="96" t="s">
        <v>171</v>
      </c>
      <c r="J40" s="97">
        <v>0.01</v>
      </c>
      <c r="K40" s="94">
        <v>6.8999999999999981E-3</v>
      </c>
      <c r="L40" s="93">
        <v>5505911.9999999991</v>
      </c>
      <c r="M40" s="95">
        <v>101.21</v>
      </c>
      <c r="N40" s="83"/>
      <c r="O40" s="93">
        <v>5572.5337800000007</v>
      </c>
      <c r="P40" s="94">
        <v>3.7805974249641378E-4</v>
      </c>
      <c r="Q40" s="94">
        <f t="shared" si="1"/>
        <v>5.7137869736581949E-2</v>
      </c>
      <c r="R40" s="94">
        <f>O40/'סכום נכסי הקרן'!$C$42</f>
        <v>8.784065479341999E-3</v>
      </c>
    </row>
    <row r="41" spans="2:18">
      <c r="B41" s="85" t="s">
        <v>312</v>
      </c>
      <c r="C41" s="83" t="s">
        <v>313</v>
      </c>
      <c r="D41" s="96" t="s">
        <v>127</v>
      </c>
      <c r="E41" s="83" t="s">
        <v>267</v>
      </c>
      <c r="F41" s="83"/>
      <c r="G41" s="83"/>
      <c r="H41" s="93">
        <v>6.5799999999999992</v>
      </c>
      <c r="I41" s="96" t="s">
        <v>171</v>
      </c>
      <c r="J41" s="97">
        <v>1.7500000000000002E-2</v>
      </c>
      <c r="K41" s="94">
        <v>1.7799999999999996E-2</v>
      </c>
      <c r="L41" s="93">
        <v>2673612.9999999995</v>
      </c>
      <c r="M41" s="95">
        <v>99.93</v>
      </c>
      <c r="N41" s="83"/>
      <c r="O41" s="93">
        <v>2671.7414699999999</v>
      </c>
      <c r="P41" s="94">
        <v>1.5385251475937697E-4</v>
      </c>
      <c r="Q41" s="94">
        <f t="shared" si="1"/>
        <v>2.7394650639997367E-2</v>
      </c>
      <c r="R41" s="94">
        <f>O41/'סכום נכסי הקרן'!$C$42</f>
        <v>4.2115046660791073E-3</v>
      </c>
    </row>
    <row r="42" spans="2:18">
      <c r="B42" s="85" t="s">
        <v>314</v>
      </c>
      <c r="C42" s="83" t="s">
        <v>315</v>
      </c>
      <c r="D42" s="96" t="s">
        <v>127</v>
      </c>
      <c r="E42" s="83" t="s">
        <v>267</v>
      </c>
      <c r="F42" s="83"/>
      <c r="G42" s="83"/>
      <c r="H42" s="93">
        <v>9.08</v>
      </c>
      <c r="I42" s="96" t="s">
        <v>171</v>
      </c>
      <c r="J42" s="97">
        <v>2.2499999999999999E-2</v>
      </c>
      <c r="K42" s="94">
        <v>2.1999999999999999E-2</v>
      </c>
      <c r="L42" s="93">
        <v>3207812.9999999995</v>
      </c>
      <c r="M42" s="95">
        <v>100.4</v>
      </c>
      <c r="N42" s="83"/>
      <c r="O42" s="93">
        <v>3220.6442499999994</v>
      </c>
      <c r="P42" s="94">
        <v>1.0100166876574306E-3</v>
      </c>
      <c r="Q42" s="94">
        <f t="shared" si="1"/>
        <v>3.3022814914972415E-2</v>
      </c>
      <c r="R42" s="94">
        <f>O42/'סכום נכסי הקרן'!$C$42</f>
        <v>5.0767480457814826E-3</v>
      </c>
    </row>
    <row r="43" spans="2:18">
      <c r="B43" s="85" t="s">
        <v>316</v>
      </c>
      <c r="C43" s="83" t="s">
        <v>317</v>
      </c>
      <c r="D43" s="96" t="s">
        <v>127</v>
      </c>
      <c r="E43" s="83" t="s">
        <v>267</v>
      </c>
      <c r="F43" s="83"/>
      <c r="G43" s="83"/>
      <c r="H43" s="93">
        <v>1.3</v>
      </c>
      <c r="I43" s="96" t="s">
        <v>171</v>
      </c>
      <c r="J43" s="97">
        <v>0.05</v>
      </c>
      <c r="K43" s="94">
        <v>2.8000000000000004E-3</v>
      </c>
      <c r="L43" s="93">
        <v>3889717.9999999995</v>
      </c>
      <c r="M43" s="95">
        <v>109.6</v>
      </c>
      <c r="N43" s="83"/>
      <c r="O43" s="93">
        <v>4263.130869999999</v>
      </c>
      <c r="P43" s="94">
        <v>2.1015086035732557E-4</v>
      </c>
      <c r="Q43" s="94">
        <f t="shared" si="1"/>
        <v>4.3711931759714016E-2</v>
      </c>
      <c r="R43" s="94">
        <f>O43/'סכום נכסי הקרן'!$C$42</f>
        <v>6.7200347611143978E-3</v>
      </c>
    </row>
    <row r="44" spans="2:18">
      <c r="C44" s="1"/>
      <c r="D44" s="1"/>
    </row>
    <row r="45" spans="2:18">
      <c r="C45" s="1"/>
      <c r="D45" s="1"/>
    </row>
    <row r="46" spans="2:18">
      <c r="C46" s="1"/>
      <c r="D46" s="1"/>
    </row>
    <row r="47" spans="2:18">
      <c r="B47" s="98" t="s">
        <v>119</v>
      </c>
      <c r="C47" s="99"/>
      <c r="D47" s="99"/>
    </row>
    <row r="48" spans="2:18">
      <c r="B48" s="98" t="s">
        <v>244</v>
      </c>
      <c r="C48" s="99"/>
      <c r="D48" s="99"/>
    </row>
    <row r="49" spans="2:4">
      <c r="B49" s="211" t="s">
        <v>252</v>
      </c>
      <c r="C49" s="211"/>
      <c r="D49" s="211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9:D49"/>
  </mergeCells>
  <phoneticPr fontId="6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186</v>
      </c>
      <c r="C1" s="77" t="s" vm="1">
        <v>262</v>
      </c>
    </row>
    <row r="2" spans="2:67">
      <c r="B2" s="56" t="s">
        <v>185</v>
      </c>
      <c r="C2" s="77" t="s">
        <v>263</v>
      </c>
    </row>
    <row r="3" spans="2:67">
      <c r="B3" s="56" t="s">
        <v>187</v>
      </c>
      <c r="C3" s="77" t="s">
        <v>264</v>
      </c>
    </row>
    <row r="4" spans="2:67">
      <c r="B4" s="56" t="s">
        <v>188</v>
      </c>
      <c r="C4" s="77">
        <v>8803</v>
      </c>
    </row>
    <row r="6" spans="2:67" ht="26.25" customHeight="1">
      <c r="B6" s="208" t="s">
        <v>216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3"/>
      <c r="BO6" s="3"/>
    </row>
    <row r="7" spans="2:67" ht="26.25" customHeight="1">
      <c r="B7" s="208" t="s">
        <v>94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3"/>
      <c r="AZ7" s="43"/>
      <c r="BJ7" s="3"/>
      <c r="BO7" s="3"/>
    </row>
    <row r="8" spans="2:67" s="3" customFormat="1" ht="78.75">
      <c r="B8" s="37" t="s">
        <v>122</v>
      </c>
      <c r="C8" s="13" t="s">
        <v>47</v>
      </c>
      <c r="D8" s="13" t="s">
        <v>126</v>
      </c>
      <c r="E8" s="13" t="s">
        <v>232</v>
      </c>
      <c r="F8" s="13" t="s">
        <v>124</v>
      </c>
      <c r="G8" s="13" t="s">
        <v>66</v>
      </c>
      <c r="H8" s="13" t="s">
        <v>15</v>
      </c>
      <c r="I8" s="13" t="s">
        <v>67</v>
      </c>
      <c r="J8" s="13" t="s">
        <v>109</v>
      </c>
      <c r="K8" s="13" t="s">
        <v>18</v>
      </c>
      <c r="L8" s="13" t="s">
        <v>108</v>
      </c>
      <c r="M8" s="13" t="s">
        <v>17</v>
      </c>
      <c r="N8" s="13" t="s">
        <v>19</v>
      </c>
      <c r="O8" s="13" t="s">
        <v>246</v>
      </c>
      <c r="P8" s="13" t="s">
        <v>245</v>
      </c>
      <c r="Q8" s="13" t="s">
        <v>63</v>
      </c>
      <c r="R8" s="13" t="s">
        <v>60</v>
      </c>
      <c r="S8" s="13" t="s">
        <v>189</v>
      </c>
      <c r="T8" s="38" t="s">
        <v>191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253</v>
      </c>
      <c r="P9" s="16"/>
      <c r="Q9" s="16" t="s">
        <v>249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120</v>
      </c>
      <c r="R10" s="19" t="s">
        <v>121</v>
      </c>
      <c r="S10" s="45" t="s">
        <v>192</v>
      </c>
      <c r="T10" s="72" t="s">
        <v>233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252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G829"/>
  <sheetViews>
    <sheetView rightToLeft="1" zoomScale="80" zoomScaleNormal="80" workbookViewId="0">
      <selection activeCell="V1" sqref="V1:AB1048576"/>
    </sheetView>
  </sheetViews>
  <sheetFormatPr defaultColWidth="9.140625" defaultRowHeight="18"/>
  <cols>
    <col min="1" max="1" width="6.28515625" style="1" customWidth="1"/>
    <col min="2" max="2" width="34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7.42578125" style="1" bestFit="1" customWidth="1"/>
    <col min="14" max="14" width="7.5703125" style="1" bestFit="1" customWidth="1"/>
    <col min="15" max="15" width="13.140625" style="1" bestFit="1" customWidth="1"/>
    <col min="16" max="16" width="13" style="1" bestFit="1" customWidth="1"/>
    <col min="17" max="17" width="8.28515625" style="1" bestFit="1" customWidth="1"/>
    <col min="18" max="18" width="12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6" t="s">
        <v>186</v>
      </c>
      <c r="C1" s="77" t="s" vm="1">
        <v>262</v>
      </c>
    </row>
    <row r="2" spans="2:59">
      <c r="B2" s="56" t="s">
        <v>185</v>
      </c>
      <c r="C2" s="77" t="s">
        <v>263</v>
      </c>
    </row>
    <row r="3" spans="2:59">
      <c r="B3" s="56" t="s">
        <v>187</v>
      </c>
      <c r="C3" s="77" t="s">
        <v>264</v>
      </c>
    </row>
    <row r="4" spans="2:59">
      <c r="B4" s="56" t="s">
        <v>188</v>
      </c>
      <c r="C4" s="77">
        <v>8803</v>
      </c>
    </row>
    <row r="6" spans="2:59" ht="26.25" customHeight="1">
      <c r="B6" s="214" t="s">
        <v>216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6"/>
    </row>
    <row r="7" spans="2:59" ht="26.25" customHeight="1">
      <c r="B7" s="214" t="s">
        <v>95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6"/>
      <c r="BG7" s="3"/>
    </row>
    <row r="8" spans="2:59" s="3" customFormat="1" ht="78.75">
      <c r="B8" s="22" t="s">
        <v>122</v>
      </c>
      <c r="C8" s="30" t="s">
        <v>47</v>
      </c>
      <c r="D8" s="30" t="s">
        <v>126</v>
      </c>
      <c r="E8" s="30" t="s">
        <v>232</v>
      </c>
      <c r="F8" s="30" t="s">
        <v>124</v>
      </c>
      <c r="G8" s="30" t="s">
        <v>66</v>
      </c>
      <c r="H8" s="30" t="s">
        <v>15</v>
      </c>
      <c r="I8" s="30" t="s">
        <v>67</v>
      </c>
      <c r="J8" s="30" t="s">
        <v>109</v>
      </c>
      <c r="K8" s="30" t="s">
        <v>18</v>
      </c>
      <c r="L8" s="30" t="s">
        <v>108</v>
      </c>
      <c r="M8" s="30" t="s">
        <v>17</v>
      </c>
      <c r="N8" s="30" t="s">
        <v>19</v>
      </c>
      <c r="O8" s="13" t="s">
        <v>246</v>
      </c>
      <c r="P8" s="30" t="s">
        <v>245</v>
      </c>
      <c r="Q8" s="30" t="s">
        <v>260</v>
      </c>
      <c r="R8" s="30" t="s">
        <v>63</v>
      </c>
      <c r="S8" s="13" t="s">
        <v>60</v>
      </c>
      <c r="T8" s="30" t="s">
        <v>189</v>
      </c>
      <c r="U8" s="14" t="s">
        <v>191</v>
      </c>
      <c r="BC8" s="1"/>
      <c r="BD8" s="1"/>
    </row>
    <row r="9" spans="2:59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253</v>
      </c>
      <c r="P9" s="32"/>
      <c r="Q9" s="16" t="s">
        <v>249</v>
      </c>
      <c r="R9" s="32" t="s">
        <v>249</v>
      </c>
      <c r="S9" s="16" t="s">
        <v>20</v>
      </c>
      <c r="T9" s="32" t="s">
        <v>249</v>
      </c>
      <c r="U9" s="17" t="s">
        <v>20</v>
      </c>
      <c r="BB9" s="1"/>
      <c r="BC9" s="1"/>
      <c r="BD9" s="1"/>
      <c r="BG9" s="4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120</v>
      </c>
      <c r="R10" s="19" t="s">
        <v>121</v>
      </c>
      <c r="S10" s="19" t="s">
        <v>192</v>
      </c>
      <c r="T10" s="20" t="s">
        <v>233</v>
      </c>
      <c r="U10" s="20" t="s">
        <v>255</v>
      </c>
      <c r="BB10" s="1"/>
      <c r="BC10" s="3"/>
      <c r="BD10" s="1"/>
    </row>
    <row r="11" spans="2:59" s="131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4.2471744743447948</v>
      </c>
      <c r="L11" s="79"/>
      <c r="M11" s="79"/>
      <c r="N11" s="102">
        <v>1.0627673142491498E-2</v>
      </c>
      <c r="O11" s="87"/>
      <c r="P11" s="89"/>
      <c r="Q11" s="87">
        <f>Q12</f>
        <v>39.134979999999992</v>
      </c>
      <c r="R11" s="87">
        <f>R12</f>
        <v>123734.51651999995</v>
      </c>
      <c r="S11" s="79"/>
      <c r="T11" s="88">
        <f>R11/$R$11</f>
        <v>1</v>
      </c>
      <c r="U11" s="88">
        <f>R11/'סכום נכסי הקרן'!$C$42</f>
        <v>0.19504450543975058</v>
      </c>
      <c r="BB11" s="130"/>
      <c r="BC11" s="144"/>
      <c r="BD11" s="130"/>
      <c r="BG11" s="130"/>
    </row>
    <row r="12" spans="2:59" s="130" customFormat="1">
      <c r="B12" s="80" t="s">
        <v>240</v>
      </c>
      <c r="C12" s="81"/>
      <c r="D12" s="81"/>
      <c r="E12" s="81"/>
      <c r="F12" s="81"/>
      <c r="G12" s="81"/>
      <c r="H12" s="81"/>
      <c r="I12" s="81"/>
      <c r="J12" s="81"/>
      <c r="K12" s="90">
        <v>4.2471744743447966</v>
      </c>
      <c r="L12" s="81"/>
      <c r="M12" s="81"/>
      <c r="N12" s="103">
        <v>1.0627673142491505E-2</v>
      </c>
      <c r="O12" s="90"/>
      <c r="P12" s="92"/>
      <c r="Q12" s="90">
        <f>Q13+Q106</f>
        <v>39.134979999999992</v>
      </c>
      <c r="R12" s="90">
        <f>R13+R106+R163</f>
        <v>123734.51651999995</v>
      </c>
      <c r="S12" s="81"/>
      <c r="T12" s="91">
        <f t="shared" ref="T12:T74" si="0">R12/$R$11</f>
        <v>1</v>
      </c>
      <c r="U12" s="91">
        <f>R12/'סכום נכסי הקרן'!$C$42</f>
        <v>0.19504450543975058</v>
      </c>
      <c r="BC12" s="144"/>
    </row>
    <row r="13" spans="2:59" s="130" customFormat="1" ht="20.25">
      <c r="B13" s="101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4.3978866250071675</v>
      </c>
      <c r="L13" s="81"/>
      <c r="M13" s="81"/>
      <c r="N13" s="103">
        <v>7.1369489188594336E-3</v>
      </c>
      <c r="O13" s="90"/>
      <c r="P13" s="92"/>
      <c r="Q13" s="90">
        <f>SUM(Q14:Q104)</f>
        <v>33.669259999999994</v>
      </c>
      <c r="R13" s="90">
        <f>SUM(R14:R104)</f>
        <v>96414.292769999942</v>
      </c>
      <c r="S13" s="81"/>
      <c r="T13" s="91">
        <f t="shared" si="0"/>
        <v>0.77920288923112191</v>
      </c>
      <c r="U13" s="91">
        <f>R13/'סכום נכסי הקרן'!$C$42</f>
        <v>0.1519792421673089</v>
      </c>
      <c r="BC13" s="131"/>
    </row>
    <row r="14" spans="2:59" s="130" customFormat="1">
      <c r="B14" s="86" t="s">
        <v>323</v>
      </c>
      <c r="C14" s="83" t="s">
        <v>324</v>
      </c>
      <c r="D14" s="96" t="s">
        <v>127</v>
      </c>
      <c r="E14" s="96" t="s">
        <v>320</v>
      </c>
      <c r="F14" s="83" t="s">
        <v>325</v>
      </c>
      <c r="G14" s="96" t="s">
        <v>326</v>
      </c>
      <c r="H14" s="83" t="s">
        <v>321</v>
      </c>
      <c r="I14" s="83" t="s">
        <v>167</v>
      </c>
      <c r="J14" s="83"/>
      <c r="K14" s="93">
        <v>1.7499999999999996</v>
      </c>
      <c r="L14" s="96" t="s">
        <v>171</v>
      </c>
      <c r="M14" s="97">
        <v>5.8999999999999999E-3</v>
      </c>
      <c r="N14" s="97">
        <v>-3.0999999999999995E-3</v>
      </c>
      <c r="O14" s="93">
        <v>5582491.9999999991</v>
      </c>
      <c r="P14" s="95">
        <v>102.13</v>
      </c>
      <c r="Q14" s="83"/>
      <c r="R14" s="93">
        <v>5701.3989800000008</v>
      </c>
      <c r="S14" s="94">
        <v>1.0457725905468015E-3</v>
      </c>
      <c r="T14" s="94">
        <f t="shared" si="0"/>
        <v>4.6077676143652685E-2</v>
      </c>
      <c r="U14" s="94">
        <f>R14/'סכום נכסי הקרן'!$C$42</f>
        <v>8.9871975552517306E-3</v>
      </c>
    </row>
    <row r="15" spans="2:59" s="130" customFormat="1">
      <c r="B15" s="86" t="s">
        <v>327</v>
      </c>
      <c r="C15" s="83" t="s">
        <v>328</v>
      </c>
      <c r="D15" s="96" t="s">
        <v>127</v>
      </c>
      <c r="E15" s="96" t="s">
        <v>320</v>
      </c>
      <c r="F15" s="83" t="s">
        <v>325</v>
      </c>
      <c r="G15" s="96" t="s">
        <v>326</v>
      </c>
      <c r="H15" s="83" t="s">
        <v>321</v>
      </c>
      <c r="I15" s="83" t="s">
        <v>167</v>
      </c>
      <c r="J15" s="83"/>
      <c r="K15" s="93">
        <v>6.5799999999999992</v>
      </c>
      <c r="L15" s="96" t="s">
        <v>171</v>
      </c>
      <c r="M15" s="97">
        <v>8.3000000000000001E-3</v>
      </c>
      <c r="N15" s="97">
        <v>7.6999999999999994E-3</v>
      </c>
      <c r="O15" s="93">
        <v>712110.99999999988</v>
      </c>
      <c r="P15" s="95">
        <v>100.83</v>
      </c>
      <c r="Q15" s="83"/>
      <c r="R15" s="93">
        <v>718.02157999999986</v>
      </c>
      <c r="S15" s="94">
        <v>5.5375397559818647E-4</v>
      </c>
      <c r="T15" s="94">
        <f t="shared" si="0"/>
        <v>5.8029206416621978E-3</v>
      </c>
      <c r="U15" s="94">
        <f>R15/'סכום נכסי הקרן'!$C$42</f>
        <v>1.1318277866591232E-3</v>
      </c>
    </row>
    <row r="16" spans="2:59" s="130" customFormat="1" ht="20.25">
      <c r="B16" s="86" t="s">
        <v>329</v>
      </c>
      <c r="C16" s="83" t="s">
        <v>330</v>
      </c>
      <c r="D16" s="96" t="s">
        <v>127</v>
      </c>
      <c r="E16" s="96" t="s">
        <v>320</v>
      </c>
      <c r="F16" s="83" t="s">
        <v>331</v>
      </c>
      <c r="G16" s="96" t="s">
        <v>326</v>
      </c>
      <c r="H16" s="83" t="s">
        <v>321</v>
      </c>
      <c r="I16" s="83" t="s">
        <v>167</v>
      </c>
      <c r="J16" s="83"/>
      <c r="K16" s="93">
        <v>2.7399999999999998</v>
      </c>
      <c r="L16" s="96" t="s">
        <v>171</v>
      </c>
      <c r="M16" s="97">
        <v>0.04</v>
      </c>
      <c r="N16" s="97">
        <v>-1.2999999999999997E-3</v>
      </c>
      <c r="O16" s="93">
        <v>2157556.9999999995</v>
      </c>
      <c r="P16" s="95">
        <v>114.32</v>
      </c>
      <c r="Q16" s="83"/>
      <c r="R16" s="93">
        <v>2466.51917</v>
      </c>
      <c r="S16" s="94">
        <v>1.0414447872660851E-3</v>
      </c>
      <c r="T16" s="94">
        <f t="shared" si="0"/>
        <v>1.9933962158419409E-2</v>
      </c>
      <c r="U16" s="94">
        <f>R16/'סכום נכסי הקרן'!$C$42</f>
        <v>3.8880097906436161E-3</v>
      </c>
      <c r="BB16" s="131"/>
    </row>
    <row r="17" spans="2:54" s="130" customFormat="1">
      <c r="B17" s="86" t="s">
        <v>332</v>
      </c>
      <c r="C17" s="83" t="s">
        <v>333</v>
      </c>
      <c r="D17" s="96" t="s">
        <v>127</v>
      </c>
      <c r="E17" s="96" t="s">
        <v>320</v>
      </c>
      <c r="F17" s="83" t="s">
        <v>331</v>
      </c>
      <c r="G17" s="96" t="s">
        <v>326</v>
      </c>
      <c r="H17" s="83" t="s">
        <v>321</v>
      </c>
      <c r="I17" s="83" t="s">
        <v>167</v>
      </c>
      <c r="J17" s="83"/>
      <c r="K17" s="93">
        <v>3.9399999999999986</v>
      </c>
      <c r="L17" s="96" t="s">
        <v>171</v>
      </c>
      <c r="M17" s="97">
        <v>9.8999999999999991E-3</v>
      </c>
      <c r="N17" s="97">
        <v>2.1999999999999993E-3</v>
      </c>
      <c r="O17" s="93">
        <v>4534493.9999999991</v>
      </c>
      <c r="P17" s="95">
        <v>104.2</v>
      </c>
      <c r="Q17" s="83"/>
      <c r="R17" s="93">
        <v>4724.9427300000007</v>
      </c>
      <c r="S17" s="94">
        <v>1.5045400039948582E-3</v>
      </c>
      <c r="T17" s="94">
        <f t="shared" si="0"/>
        <v>3.8186133205897158E-2</v>
      </c>
      <c r="U17" s="94">
        <f>R17/'סכום נכסי הקרן'!$C$42</f>
        <v>7.4479954658006487E-3</v>
      </c>
    </row>
    <row r="18" spans="2:54" s="130" customFormat="1">
      <c r="B18" s="86" t="s">
        <v>334</v>
      </c>
      <c r="C18" s="83" t="s">
        <v>335</v>
      </c>
      <c r="D18" s="96" t="s">
        <v>127</v>
      </c>
      <c r="E18" s="96" t="s">
        <v>320</v>
      </c>
      <c r="F18" s="83" t="s">
        <v>331</v>
      </c>
      <c r="G18" s="96" t="s">
        <v>326</v>
      </c>
      <c r="H18" s="83" t="s">
        <v>321</v>
      </c>
      <c r="I18" s="83" t="s">
        <v>167</v>
      </c>
      <c r="J18" s="83"/>
      <c r="K18" s="93">
        <v>5.88</v>
      </c>
      <c r="L18" s="96" t="s">
        <v>171</v>
      </c>
      <c r="M18" s="97">
        <v>8.6E-3</v>
      </c>
      <c r="N18" s="97">
        <v>7.1999999999999998E-3</v>
      </c>
      <c r="O18" s="93">
        <v>2835781.9999999995</v>
      </c>
      <c r="P18" s="95">
        <v>102.01</v>
      </c>
      <c r="Q18" s="83"/>
      <c r="R18" s="93">
        <v>2892.7810599999998</v>
      </c>
      <c r="S18" s="94">
        <v>1.1337001484397829E-3</v>
      </c>
      <c r="T18" s="94">
        <f t="shared" si="0"/>
        <v>2.3378933715172537E-2</v>
      </c>
      <c r="U18" s="94">
        <f>R18/'סכום נכסי הקרן'!$C$42</f>
        <v>4.5599325641845377E-3</v>
      </c>
      <c r="BB18" s="144"/>
    </row>
    <row r="19" spans="2:54" s="130" customFormat="1">
      <c r="B19" s="86" t="s">
        <v>336</v>
      </c>
      <c r="C19" s="83" t="s">
        <v>337</v>
      </c>
      <c r="D19" s="96" t="s">
        <v>127</v>
      </c>
      <c r="E19" s="96" t="s">
        <v>320</v>
      </c>
      <c r="F19" s="83" t="s">
        <v>331</v>
      </c>
      <c r="G19" s="96" t="s">
        <v>326</v>
      </c>
      <c r="H19" s="83" t="s">
        <v>321</v>
      </c>
      <c r="I19" s="83" t="s">
        <v>167</v>
      </c>
      <c r="J19" s="83"/>
      <c r="K19" s="93">
        <v>11.180000000000001</v>
      </c>
      <c r="L19" s="96" t="s">
        <v>171</v>
      </c>
      <c r="M19" s="97">
        <v>9.8999999999999991E-3</v>
      </c>
      <c r="N19" s="97">
        <v>8.1000000000000013E-3</v>
      </c>
      <c r="O19" s="93">
        <v>887520.99999999988</v>
      </c>
      <c r="P19" s="95">
        <v>102.15</v>
      </c>
      <c r="Q19" s="83"/>
      <c r="R19" s="93">
        <v>906.6026999999998</v>
      </c>
      <c r="S19" s="94">
        <v>1.2644064126326525E-3</v>
      </c>
      <c r="T19" s="94">
        <f t="shared" si="0"/>
        <v>7.3269991712737667E-3</v>
      </c>
      <c r="U19" s="94">
        <f>R19/'סכום נכסי הקרן'!$C$42</f>
        <v>1.4290909297185541E-3</v>
      </c>
    </row>
    <row r="20" spans="2:54" s="130" customFormat="1">
      <c r="B20" s="86" t="s">
        <v>338</v>
      </c>
      <c r="C20" s="83" t="s">
        <v>339</v>
      </c>
      <c r="D20" s="96" t="s">
        <v>127</v>
      </c>
      <c r="E20" s="96" t="s">
        <v>320</v>
      </c>
      <c r="F20" s="83" t="s">
        <v>331</v>
      </c>
      <c r="G20" s="96" t="s">
        <v>326</v>
      </c>
      <c r="H20" s="83" t="s">
        <v>321</v>
      </c>
      <c r="I20" s="83" t="s">
        <v>167</v>
      </c>
      <c r="J20" s="83"/>
      <c r="K20" s="93">
        <v>0.32</v>
      </c>
      <c r="L20" s="96" t="s">
        <v>171</v>
      </c>
      <c r="M20" s="97">
        <v>2.58E-2</v>
      </c>
      <c r="N20" s="97">
        <v>6.0000000000000006E-4</v>
      </c>
      <c r="O20" s="93">
        <v>204746.99999999997</v>
      </c>
      <c r="P20" s="95">
        <v>106.12</v>
      </c>
      <c r="Q20" s="83"/>
      <c r="R20" s="93">
        <v>217.27751999999995</v>
      </c>
      <c r="S20" s="94">
        <v>7.5175439466086837E-5</v>
      </c>
      <c r="T20" s="94">
        <f t="shared" si="0"/>
        <v>1.7559976481168866E-3</v>
      </c>
      <c r="U20" s="94">
        <f>R20/'סכום נכסי הקרן'!$C$42</f>
        <v>3.4249769283032326E-4</v>
      </c>
    </row>
    <row r="21" spans="2:54" s="130" customFormat="1">
      <c r="B21" s="86" t="s">
        <v>340</v>
      </c>
      <c r="C21" s="83" t="s">
        <v>341</v>
      </c>
      <c r="D21" s="96" t="s">
        <v>127</v>
      </c>
      <c r="E21" s="96" t="s">
        <v>320</v>
      </c>
      <c r="F21" s="83" t="s">
        <v>331</v>
      </c>
      <c r="G21" s="96" t="s">
        <v>326</v>
      </c>
      <c r="H21" s="83" t="s">
        <v>321</v>
      </c>
      <c r="I21" s="83" t="s">
        <v>167</v>
      </c>
      <c r="J21" s="83"/>
      <c r="K21" s="93">
        <v>1.34</v>
      </c>
      <c r="L21" s="96" t="s">
        <v>171</v>
      </c>
      <c r="M21" s="97">
        <v>6.4000000000000003E-3</v>
      </c>
      <c r="N21" s="97">
        <v>-3.3999999999999998E-3</v>
      </c>
      <c r="O21" s="93">
        <v>2109282.9999999995</v>
      </c>
      <c r="P21" s="95">
        <v>101.93</v>
      </c>
      <c r="Q21" s="83"/>
      <c r="R21" s="93">
        <v>2149.9919999999997</v>
      </c>
      <c r="S21" s="94">
        <v>6.6959345670527387E-4</v>
      </c>
      <c r="T21" s="94">
        <f t="shared" si="0"/>
        <v>1.7375846776372085E-2</v>
      </c>
      <c r="U21" s="94">
        <f>R21/'סכום נכסי הקרן'!$C$42</f>
        <v>3.3890634410943779E-3</v>
      </c>
    </row>
    <row r="22" spans="2:54" s="130" customFormat="1">
      <c r="B22" s="86" t="s">
        <v>342</v>
      </c>
      <c r="C22" s="83" t="s">
        <v>343</v>
      </c>
      <c r="D22" s="96" t="s">
        <v>127</v>
      </c>
      <c r="E22" s="96" t="s">
        <v>320</v>
      </c>
      <c r="F22" s="83" t="s">
        <v>344</v>
      </c>
      <c r="G22" s="96" t="s">
        <v>326</v>
      </c>
      <c r="H22" s="83" t="s">
        <v>321</v>
      </c>
      <c r="I22" s="83" t="s">
        <v>167</v>
      </c>
      <c r="J22" s="83"/>
      <c r="K22" s="93">
        <v>3.58</v>
      </c>
      <c r="L22" s="96" t="s">
        <v>171</v>
      </c>
      <c r="M22" s="97">
        <v>0.05</v>
      </c>
      <c r="N22" s="97">
        <v>1.1999999999999999E-3</v>
      </c>
      <c r="O22" s="93">
        <v>268342.99999999994</v>
      </c>
      <c r="P22" s="95">
        <v>123.62</v>
      </c>
      <c r="Q22" s="83"/>
      <c r="R22" s="93">
        <v>331.7256099999999</v>
      </c>
      <c r="S22" s="94">
        <v>8.5144816596739362E-5</v>
      </c>
      <c r="T22" s="94">
        <f t="shared" si="0"/>
        <v>2.6809464273162705E-3</v>
      </c>
      <c r="U22" s="94">
        <f>R22/'סכום נכסי הקרן'!$C$42</f>
        <v>5.2290387002636813E-4</v>
      </c>
    </row>
    <row r="23" spans="2:54" s="130" customFormat="1">
      <c r="B23" s="86" t="s">
        <v>345</v>
      </c>
      <c r="C23" s="83" t="s">
        <v>346</v>
      </c>
      <c r="D23" s="96" t="s">
        <v>127</v>
      </c>
      <c r="E23" s="96" t="s">
        <v>320</v>
      </c>
      <c r="F23" s="83" t="s">
        <v>344</v>
      </c>
      <c r="G23" s="96" t="s">
        <v>326</v>
      </c>
      <c r="H23" s="83" t="s">
        <v>321</v>
      </c>
      <c r="I23" s="83" t="s">
        <v>167</v>
      </c>
      <c r="J23" s="83"/>
      <c r="K23" s="93">
        <v>2.48</v>
      </c>
      <c r="L23" s="96" t="s">
        <v>171</v>
      </c>
      <c r="M23" s="97">
        <v>6.9999999999999993E-3</v>
      </c>
      <c r="N23" s="97">
        <v>-1.4000000000000002E-3</v>
      </c>
      <c r="O23" s="93">
        <v>1281458.2499999998</v>
      </c>
      <c r="P23" s="95">
        <v>104.3</v>
      </c>
      <c r="Q23" s="83"/>
      <c r="R23" s="93">
        <v>1336.5609499999998</v>
      </c>
      <c r="S23" s="94">
        <v>3.6050667424669647E-4</v>
      </c>
      <c r="T23" s="94">
        <f t="shared" si="0"/>
        <v>1.0801844041504485E-2</v>
      </c>
      <c r="U23" s="94">
        <f>R23/'סכום נכסי הקרן'!$C$42</f>
        <v>2.1068403289125591E-3</v>
      </c>
    </row>
    <row r="24" spans="2:54" s="130" customFormat="1">
      <c r="B24" s="86" t="s">
        <v>347</v>
      </c>
      <c r="C24" s="83" t="s">
        <v>348</v>
      </c>
      <c r="D24" s="96" t="s">
        <v>127</v>
      </c>
      <c r="E24" s="96" t="s">
        <v>320</v>
      </c>
      <c r="F24" s="83" t="s">
        <v>344</v>
      </c>
      <c r="G24" s="96" t="s">
        <v>326</v>
      </c>
      <c r="H24" s="83" t="s">
        <v>321</v>
      </c>
      <c r="I24" s="83" t="s">
        <v>167</v>
      </c>
      <c r="J24" s="83"/>
      <c r="K24" s="93">
        <v>5</v>
      </c>
      <c r="L24" s="96" t="s">
        <v>171</v>
      </c>
      <c r="M24" s="97">
        <v>6.0000000000000001E-3</v>
      </c>
      <c r="N24" s="97">
        <v>5.3E-3</v>
      </c>
      <c r="O24" s="93">
        <v>808930.99999999988</v>
      </c>
      <c r="P24" s="95">
        <v>101.6</v>
      </c>
      <c r="Q24" s="83"/>
      <c r="R24" s="93">
        <v>821.87394999999981</v>
      </c>
      <c r="S24" s="94">
        <v>3.6370425489345336E-4</v>
      </c>
      <c r="T24" s="94">
        <f t="shared" si="0"/>
        <v>6.6422367267839561E-3</v>
      </c>
      <c r="U24" s="94">
        <f>R24/'סכום נכסי הקרן'!$C$42</f>
        <v>1.2955317773893243E-3</v>
      </c>
    </row>
    <row r="25" spans="2:54" s="130" customFormat="1">
      <c r="B25" s="86" t="s">
        <v>349</v>
      </c>
      <c r="C25" s="83" t="s">
        <v>350</v>
      </c>
      <c r="D25" s="96" t="s">
        <v>127</v>
      </c>
      <c r="E25" s="96" t="s">
        <v>320</v>
      </c>
      <c r="F25" s="83" t="s">
        <v>351</v>
      </c>
      <c r="G25" s="96" t="s">
        <v>326</v>
      </c>
      <c r="H25" s="83" t="s">
        <v>352</v>
      </c>
      <c r="I25" s="83" t="s">
        <v>167</v>
      </c>
      <c r="J25" s="83"/>
      <c r="K25" s="93">
        <v>1.4999999999999998</v>
      </c>
      <c r="L25" s="96" t="s">
        <v>171</v>
      </c>
      <c r="M25" s="97">
        <v>8.0000000000000002E-3</v>
      </c>
      <c r="N25" s="97">
        <v>-5.3E-3</v>
      </c>
      <c r="O25" s="93">
        <v>3554337.9999999995</v>
      </c>
      <c r="P25" s="95">
        <v>104.27</v>
      </c>
      <c r="Q25" s="83"/>
      <c r="R25" s="93">
        <v>3706.1082299999994</v>
      </c>
      <c r="S25" s="94">
        <v>5.5145343966239478E-3</v>
      </c>
      <c r="T25" s="94">
        <f t="shared" si="0"/>
        <v>2.9952096910654345E-2</v>
      </c>
      <c r="U25" s="94">
        <f>R25/'סכום נכסי הקרן'!$C$42</f>
        <v>5.8419919288220578E-3</v>
      </c>
    </row>
    <row r="26" spans="2:54" s="130" customFormat="1">
      <c r="B26" s="86" t="s">
        <v>353</v>
      </c>
      <c r="C26" s="83" t="s">
        <v>354</v>
      </c>
      <c r="D26" s="96" t="s">
        <v>127</v>
      </c>
      <c r="E26" s="96" t="s">
        <v>320</v>
      </c>
      <c r="F26" s="83" t="s">
        <v>325</v>
      </c>
      <c r="G26" s="96" t="s">
        <v>326</v>
      </c>
      <c r="H26" s="83" t="s">
        <v>352</v>
      </c>
      <c r="I26" s="83" t="s">
        <v>167</v>
      </c>
      <c r="J26" s="83"/>
      <c r="K26" s="93">
        <v>2.0299999999999998</v>
      </c>
      <c r="L26" s="96" t="s">
        <v>171</v>
      </c>
      <c r="M26" s="97">
        <v>3.4000000000000002E-2</v>
      </c>
      <c r="N26" s="97">
        <v>-3.0999999999999999E-3</v>
      </c>
      <c r="O26" s="93">
        <v>2810092.9999999995</v>
      </c>
      <c r="P26" s="95">
        <v>114.75</v>
      </c>
      <c r="Q26" s="83"/>
      <c r="R26" s="93">
        <v>3224.5816699999996</v>
      </c>
      <c r="S26" s="94">
        <v>1.5021250892024297E-3</v>
      </c>
      <c r="T26" s="94">
        <f t="shared" si="0"/>
        <v>2.6060486278934071E-2</v>
      </c>
      <c r="U26" s="94">
        <f>R26/'סכום נכסי הקרן'!$C$42</f>
        <v>5.0829546577941011E-3</v>
      </c>
    </row>
    <row r="27" spans="2:54" s="130" customFormat="1">
      <c r="B27" s="86" t="s">
        <v>355</v>
      </c>
      <c r="C27" s="83" t="s">
        <v>356</v>
      </c>
      <c r="D27" s="96" t="s">
        <v>127</v>
      </c>
      <c r="E27" s="96" t="s">
        <v>320</v>
      </c>
      <c r="F27" s="83" t="s">
        <v>357</v>
      </c>
      <c r="G27" s="96" t="s">
        <v>358</v>
      </c>
      <c r="H27" s="83" t="s">
        <v>352</v>
      </c>
      <c r="I27" s="83" t="s">
        <v>167</v>
      </c>
      <c r="J27" s="83"/>
      <c r="K27" s="93">
        <v>6.6799999999999988</v>
      </c>
      <c r="L27" s="96" t="s">
        <v>171</v>
      </c>
      <c r="M27" s="97">
        <v>8.3000000000000001E-3</v>
      </c>
      <c r="N27" s="97">
        <v>0.01</v>
      </c>
      <c r="O27" s="93">
        <v>1731999.9999999998</v>
      </c>
      <c r="P27" s="95">
        <v>100.28</v>
      </c>
      <c r="Q27" s="83"/>
      <c r="R27" s="93">
        <v>1736.8496100000002</v>
      </c>
      <c r="S27" s="94">
        <v>1.1309750023181069E-3</v>
      </c>
      <c r="T27" s="94">
        <f t="shared" si="0"/>
        <v>1.4036904647534328E-2</v>
      </c>
      <c r="U27" s="94">
        <f>R27/'סכום נכסי הקרן'!$C$42</f>
        <v>2.7378211248832692E-3</v>
      </c>
    </row>
    <row r="28" spans="2:54" s="130" customFormat="1">
      <c r="B28" s="86" t="s">
        <v>359</v>
      </c>
      <c r="C28" s="83" t="s">
        <v>360</v>
      </c>
      <c r="D28" s="96" t="s">
        <v>127</v>
      </c>
      <c r="E28" s="96" t="s">
        <v>320</v>
      </c>
      <c r="F28" s="83" t="s">
        <v>357</v>
      </c>
      <c r="G28" s="96" t="s">
        <v>358</v>
      </c>
      <c r="H28" s="83" t="s">
        <v>352</v>
      </c>
      <c r="I28" s="83" t="s">
        <v>167</v>
      </c>
      <c r="J28" s="83"/>
      <c r="K28" s="93">
        <v>10.24</v>
      </c>
      <c r="L28" s="96" t="s">
        <v>171</v>
      </c>
      <c r="M28" s="97">
        <v>1.6500000000000001E-2</v>
      </c>
      <c r="N28" s="97">
        <v>1.7399999999999999E-2</v>
      </c>
      <c r="O28" s="93">
        <v>255999.99999999997</v>
      </c>
      <c r="P28" s="95">
        <v>100.87</v>
      </c>
      <c r="Q28" s="83"/>
      <c r="R28" s="93">
        <v>258.22717999999998</v>
      </c>
      <c r="S28" s="94">
        <v>6.0539415652749689E-4</v>
      </c>
      <c r="T28" s="94">
        <f t="shared" si="0"/>
        <v>2.0869453994129534E-3</v>
      </c>
      <c r="U28" s="94">
        <f>R28/'סכום נכסי הקרן'!$C$42</f>
        <v>4.070472333082622E-4</v>
      </c>
    </row>
    <row r="29" spans="2:54" s="130" customFormat="1">
      <c r="B29" s="86" t="s">
        <v>361</v>
      </c>
      <c r="C29" s="83" t="s">
        <v>362</v>
      </c>
      <c r="D29" s="96" t="s">
        <v>127</v>
      </c>
      <c r="E29" s="96" t="s">
        <v>320</v>
      </c>
      <c r="F29" s="83" t="s">
        <v>363</v>
      </c>
      <c r="G29" s="96" t="s">
        <v>364</v>
      </c>
      <c r="H29" s="83" t="s">
        <v>352</v>
      </c>
      <c r="I29" s="83" t="s">
        <v>167</v>
      </c>
      <c r="J29" s="83"/>
      <c r="K29" s="93">
        <v>5.7300000000000013</v>
      </c>
      <c r="L29" s="96" t="s">
        <v>171</v>
      </c>
      <c r="M29" s="97">
        <v>1.34E-2</v>
      </c>
      <c r="N29" s="97">
        <v>1.2300000000000002E-2</v>
      </c>
      <c r="O29" s="93">
        <v>7770217.919999999</v>
      </c>
      <c r="P29" s="95">
        <v>102.49</v>
      </c>
      <c r="Q29" s="83"/>
      <c r="R29" s="93">
        <v>7963.6964599999992</v>
      </c>
      <c r="S29" s="94">
        <v>1.7809580410902115E-3</v>
      </c>
      <c r="T29" s="94">
        <f t="shared" si="0"/>
        <v>6.4361155512437623E-2</v>
      </c>
      <c r="U29" s="94">
        <f>R29/'סכום נכסי הקרן'!$C$42</f>
        <v>1.2553289746454272E-2</v>
      </c>
    </row>
    <row r="30" spans="2:54" s="130" customFormat="1">
      <c r="B30" s="86" t="s">
        <v>365</v>
      </c>
      <c r="C30" s="83" t="s">
        <v>366</v>
      </c>
      <c r="D30" s="96" t="s">
        <v>127</v>
      </c>
      <c r="E30" s="96" t="s">
        <v>320</v>
      </c>
      <c r="F30" s="83" t="s">
        <v>344</v>
      </c>
      <c r="G30" s="96" t="s">
        <v>326</v>
      </c>
      <c r="H30" s="83" t="s">
        <v>352</v>
      </c>
      <c r="I30" s="83" t="s">
        <v>167</v>
      </c>
      <c r="J30" s="83"/>
      <c r="K30" s="93">
        <v>3.47</v>
      </c>
      <c r="L30" s="96" t="s">
        <v>171</v>
      </c>
      <c r="M30" s="97">
        <v>4.2000000000000003E-2</v>
      </c>
      <c r="N30" s="97">
        <v>1E-3</v>
      </c>
      <c r="O30" s="93">
        <v>399999.99999999994</v>
      </c>
      <c r="P30" s="95">
        <v>118.95</v>
      </c>
      <c r="Q30" s="83"/>
      <c r="R30" s="93">
        <v>475.79998999999992</v>
      </c>
      <c r="S30" s="94">
        <v>4.00908458567113E-4</v>
      </c>
      <c r="T30" s="94">
        <f t="shared" si="0"/>
        <v>3.8453295279421368E-3</v>
      </c>
      <c r="U30" s="94">
        <f>R30/'סכום נכסי הקרן'!$C$42</f>
        <v>7.5001039603034357E-4</v>
      </c>
    </row>
    <row r="31" spans="2:54" s="130" customFormat="1">
      <c r="B31" s="86" t="s">
        <v>367</v>
      </c>
      <c r="C31" s="83" t="s">
        <v>368</v>
      </c>
      <c r="D31" s="96" t="s">
        <v>127</v>
      </c>
      <c r="E31" s="96" t="s">
        <v>320</v>
      </c>
      <c r="F31" s="83" t="s">
        <v>344</v>
      </c>
      <c r="G31" s="96" t="s">
        <v>326</v>
      </c>
      <c r="H31" s="83" t="s">
        <v>352</v>
      </c>
      <c r="I31" s="83" t="s">
        <v>167</v>
      </c>
      <c r="J31" s="83"/>
      <c r="K31" s="93">
        <v>1.4799999999999998</v>
      </c>
      <c r="L31" s="96" t="s">
        <v>171</v>
      </c>
      <c r="M31" s="97">
        <v>4.0999999999999995E-2</v>
      </c>
      <c r="N31" s="97">
        <v>-1.9999999999999996E-3</v>
      </c>
      <c r="O31" s="93">
        <v>2100484.2000000002</v>
      </c>
      <c r="P31" s="95">
        <v>131.94</v>
      </c>
      <c r="Q31" s="83"/>
      <c r="R31" s="93">
        <v>2771.3788299999997</v>
      </c>
      <c r="S31" s="94">
        <v>8.9866660916526197E-4</v>
      </c>
      <c r="T31" s="94">
        <f t="shared" si="0"/>
        <v>2.2397782833313493E-2</v>
      </c>
      <c r="U31" s="94">
        <f>R31/'סכום נכסי הקרן'!$C$42</f>
        <v>4.3685644756705656E-3</v>
      </c>
    </row>
    <row r="32" spans="2:54" s="130" customFormat="1">
      <c r="B32" s="86" t="s">
        <v>369</v>
      </c>
      <c r="C32" s="83" t="s">
        <v>370</v>
      </c>
      <c r="D32" s="96" t="s">
        <v>127</v>
      </c>
      <c r="E32" s="96" t="s">
        <v>320</v>
      </c>
      <c r="F32" s="83" t="s">
        <v>344</v>
      </c>
      <c r="G32" s="96" t="s">
        <v>326</v>
      </c>
      <c r="H32" s="83" t="s">
        <v>352</v>
      </c>
      <c r="I32" s="83" t="s">
        <v>167</v>
      </c>
      <c r="J32" s="83"/>
      <c r="K32" s="93">
        <v>2.58</v>
      </c>
      <c r="L32" s="96" t="s">
        <v>171</v>
      </c>
      <c r="M32" s="97">
        <v>0.04</v>
      </c>
      <c r="N32" s="97">
        <v>-1.2000000000000001E-3</v>
      </c>
      <c r="O32" s="93">
        <v>2291016.9999999995</v>
      </c>
      <c r="P32" s="95">
        <v>119.31</v>
      </c>
      <c r="Q32" s="83"/>
      <c r="R32" s="93">
        <v>2733.4124399999996</v>
      </c>
      <c r="S32" s="94">
        <v>7.8873708327810595E-4</v>
      </c>
      <c r="T32" s="94">
        <f t="shared" si="0"/>
        <v>2.2090945330991631E-2</v>
      </c>
      <c r="U32" s="94">
        <f>R32/'סכום נכסי הקרן'!$C$42</f>
        <v>4.3087175067798291E-3</v>
      </c>
    </row>
    <row r="33" spans="2:21" s="130" customFormat="1">
      <c r="B33" s="86" t="s">
        <v>371</v>
      </c>
      <c r="C33" s="83" t="s">
        <v>372</v>
      </c>
      <c r="D33" s="96" t="s">
        <v>127</v>
      </c>
      <c r="E33" s="96" t="s">
        <v>320</v>
      </c>
      <c r="F33" s="83" t="s">
        <v>373</v>
      </c>
      <c r="G33" s="96" t="s">
        <v>364</v>
      </c>
      <c r="H33" s="83" t="s">
        <v>374</v>
      </c>
      <c r="I33" s="83" t="s">
        <v>322</v>
      </c>
      <c r="J33" s="83"/>
      <c r="K33" s="93">
        <v>5.44</v>
      </c>
      <c r="L33" s="96" t="s">
        <v>171</v>
      </c>
      <c r="M33" s="97">
        <v>2.3399999999999997E-2</v>
      </c>
      <c r="N33" s="97">
        <v>1.2800000000000001E-2</v>
      </c>
      <c r="O33" s="93">
        <v>2971768.5099999993</v>
      </c>
      <c r="P33" s="95">
        <v>107.17</v>
      </c>
      <c r="Q33" s="83"/>
      <c r="R33" s="93">
        <v>3184.8441899999993</v>
      </c>
      <c r="S33" s="94">
        <v>1.4327433907243101E-3</v>
      </c>
      <c r="T33" s="94">
        <f t="shared" si="0"/>
        <v>2.5739335147320949E-2</v>
      </c>
      <c r="U33" s="94">
        <f>R33/'סכום נכסי הקרן'!$C$42</f>
        <v>5.020315894157204E-3</v>
      </c>
    </row>
    <row r="34" spans="2:21" s="130" customFormat="1">
      <c r="B34" s="86" t="s">
        <v>375</v>
      </c>
      <c r="C34" s="83" t="s">
        <v>376</v>
      </c>
      <c r="D34" s="96" t="s">
        <v>127</v>
      </c>
      <c r="E34" s="96" t="s">
        <v>320</v>
      </c>
      <c r="F34" s="83" t="s">
        <v>377</v>
      </c>
      <c r="G34" s="96" t="s">
        <v>364</v>
      </c>
      <c r="H34" s="83" t="s">
        <v>374</v>
      </c>
      <c r="I34" s="83" t="s">
        <v>167</v>
      </c>
      <c r="J34" s="83"/>
      <c r="K34" s="93">
        <v>2.4799999999999995</v>
      </c>
      <c r="L34" s="96" t="s">
        <v>171</v>
      </c>
      <c r="M34" s="97">
        <v>4.8000000000000001E-2</v>
      </c>
      <c r="N34" s="97">
        <v>4.0000000000000002E-4</v>
      </c>
      <c r="O34" s="93">
        <v>1704419.9999999998</v>
      </c>
      <c r="P34" s="95">
        <v>115.81</v>
      </c>
      <c r="Q34" s="83"/>
      <c r="R34" s="93">
        <v>1973.8887899999997</v>
      </c>
      <c r="S34" s="94">
        <v>1.2536685040447325E-3</v>
      </c>
      <c r="T34" s="94">
        <f t="shared" si="0"/>
        <v>1.5952612460250315E-2</v>
      </c>
      <c r="U34" s="94">
        <f>R34/'סכום נכסי הקרן'!$C$42</f>
        <v>3.1114694077815255E-3</v>
      </c>
    </row>
    <row r="35" spans="2:21" s="130" customFormat="1">
      <c r="B35" s="86" t="s">
        <v>378</v>
      </c>
      <c r="C35" s="83" t="s">
        <v>379</v>
      </c>
      <c r="D35" s="96" t="s">
        <v>127</v>
      </c>
      <c r="E35" s="96" t="s">
        <v>320</v>
      </c>
      <c r="F35" s="83" t="s">
        <v>377</v>
      </c>
      <c r="G35" s="96" t="s">
        <v>364</v>
      </c>
      <c r="H35" s="83" t="s">
        <v>374</v>
      </c>
      <c r="I35" s="83" t="s">
        <v>167</v>
      </c>
      <c r="J35" s="83"/>
      <c r="K35" s="93">
        <v>6.44</v>
      </c>
      <c r="L35" s="96" t="s">
        <v>171</v>
      </c>
      <c r="M35" s="97">
        <v>3.2000000000000001E-2</v>
      </c>
      <c r="N35" s="97">
        <v>1.43E-2</v>
      </c>
      <c r="O35" s="93">
        <v>3192453.9999999995</v>
      </c>
      <c r="P35" s="95">
        <v>112.5</v>
      </c>
      <c r="Q35" s="83"/>
      <c r="R35" s="93">
        <v>3591.5106899999996</v>
      </c>
      <c r="S35" s="94">
        <v>1.9352709964015865E-3</v>
      </c>
      <c r="T35" s="94">
        <f t="shared" si="0"/>
        <v>2.9025940303565031E-2</v>
      </c>
      <c r="U35" s="94">
        <f>R35/'סכום נכסי הקרן'!$C$42</f>
        <v>5.6613501714325651E-3</v>
      </c>
    </row>
    <row r="36" spans="2:21" s="130" customFormat="1">
      <c r="B36" s="86" t="s">
        <v>380</v>
      </c>
      <c r="C36" s="83" t="s">
        <v>381</v>
      </c>
      <c r="D36" s="96" t="s">
        <v>127</v>
      </c>
      <c r="E36" s="96" t="s">
        <v>320</v>
      </c>
      <c r="F36" s="83" t="s">
        <v>377</v>
      </c>
      <c r="G36" s="96" t="s">
        <v>364</v>
      </c>
      <c r="H36" s="83" t="s">
        <v>374</v>
      </c>
      <c r="I36" s="83" t="s">
        <v>167</v>
      </c>
      <c r="J36" s="83"/>
      <c r="K36" s="93">
        <v>1.23</v>
      </c>
      <c r="L36" s="96" t="s">
        <v>171</v>
      </c>
      <c r="M36" s="97">
        <v>4.9000000000000002E-2</v>
      </c>
      <c r="N36" s="97">
        <v>-1.8999999999999998E-3</v>
      </c>
      <c r="O36" s="93">
        <v>196362.74999999997</v>
      </c>
      <c r="P36" s="95">
        <v>119.44</v>
      </c>
      <c r="Q36" s="83"/>
      <c r="R36" s="93">
        <v>234.53565999999998</v>
      </c>
      <c r="S36" s="94">
        <v>6.6080784161835684E-4</v>
      </c>
      <c r="T36" s="94">
        <f t="shared" si="0"/>
        <v>1.895474816536666E-3</v>
      </c>
      <c r="U36" s="94">
        <f>R36/'סכום נכסי הקרן'!$C$42</f>
        <v>3.6970194816489599E-4</v>
      </c>
    </row>
    <row r="37" spans="2:21" s="130" customFormat="1">
      <c r="B37" s="86" t="s">
        <v>382</v>
      </c>
      <c r="C37" s="83" t="s">
        <v>383</v>
      </c>
      <c r="D37" s="96" t="s">
        <v>127</v>
      </c>
      <c r="E37" s="96" t="s">
        <v>320</v>
      </c>
      <c r="F37" s="83" t="s">
        <v>384</v>
      </c>
      <c r="G37" s="96" t="s">
        <v>385</v>
      </c>
      <c r="H37" s="83" t="s">
        <v>374</v>
      </c>
      <c r="I37" s="83" t="s">
        <v>167</v>
      </c>
      <c r="J37" s="83"/>
      <c r="K37" s="93">
        <v>2.13</v>
      </c>
      <c r="L37" s="96" t="s">
        <v>171</v>
      </c>
      <c r="M37" s="97">
        <v>3.7000000000000005E-2</v>
      </c>
      <c r="N37" s="97">
        <v>-9.9999999999999991E-5</v>
      </c>
      <c r="O37" s="93">
        <v>934981.99999999988</v>
      </c>
      <c r="P37" s="95">
        <v>113.5</v>
      </c>
      <c r="Q37" s="83"/>
      <c r="R37" s="93">
        <v>1061.2046200000002</v>
      </c>
      <c r="S37" s="94">
        <v>3.1166257726215278E-4</v>
      </c>
      <c r="T37" s="94">
        <f t="shared" si="0"/>
        <v>8.5764639475394196E-3</v>
      </c>
      <c r="U37" s="94">
        <f>R37/'סכום נכסי הקרן'!$C$42</f>
        <v>1.6727921690696769E-3</v>
      </c>
    </row>
    <row r="38" spans="2:21" s="130" customFormat="1">
      <c r="B38" s="86" t="s">
        <v>386</v>
      </c>
      <c r="C38" s="83" t="s">
        <v>387</v>
      </c>
      <c r="D38" s="96" t="s">
        <v>127</v>
      </c>
      <c r="E38" s="96" t="s">
        <v>320</v>
      </c>
      <c r="F38" s="83" t="s">
        <v>384</v>
      </c>
      <c r="G38" s="96" t="s">
        <v>385</v>
      </c>
      <c r="H38" s="83" t="s">
        <v>374</v>
      </c>
      <c r="I38" s="83" t="s">
        <v>167</v>
      </c>
      <c r="J38" s="83"/>
      <c r="K38" s="93">
        <v>5.6099999999999994</v>
      </c>
      <c r="L38" s="96" t="s">
        <v>171</v>
      </c>
      <c r="M38" s="97">
        <v>2.2000000000000002E-2</v>
      </c>
      <c r="N38" s="97">
        <v>1.3099999999999999E-2</v>
      </c>
      <c r="O38" s="93">
        <v>621011.99999999988</v>
      </c>
      <c r="P38" s="95">
        <v>106.26</v>
      </c>
      <c r="Q38" s="83"/>
      <c r="R38" s="93">
        <v>659.88739999999996</v>
      </c>
      <c r="S38" s="94">
        <v>7.0434774276811928E-4</v>
      </c>
      <c r="T38" s="94">
        <f t="shared" si="0"/>
        <v>5.3330907054810238E-3</v>
      </c>
      <c r="U38" s="94">
        <f>R38/'סכום נכסי הקרן'!$C$42</f>
        <v>1.0401900391158769E-3</v>
      </c>
    </row>
    <row r="39" spans="2:21" s="130" customFormat="1">
      <c r="B39" s="86" t="s">
        <v>388</v>
      </c>
      <c r="C39" s="83" t="s">
        <v>389</v>
      </c>
      <c r="D39" s="96" t="s">
        <v>127</v>
      </c>
      <c r="E39" s="96" t="s">
        <v>320</v>
      </c>
      <c r="F39" s="83" t="s">
        <v>390</v>
      </c>
      <c r="G39" s="96" t="s">
        <v>364</v>
      </c>
      <c r="H39" s="83" t="s">
        <v>374</v>
      </c>
      <c r="I39" s="83" t="s">
        <v>322</v>
      </c>
      <c r="J39" s="83"/>
      <c r="K39" s="93">
        <v>6.9799999999999995</v>
      </c>
      <c r="L39" s="96" t="s">
        <v>171</v>
      </c>
      <c r="M39" s="97">
        <v>1.8200000000000001E-2</v>
      </c>
      <c r="N39" s="97">
        <v>1.7899999999999999E-2</v>
      </c>
      <c r="O39" s="93">
        <v>372999.99999999994</v>
      </c>
      <c r="P39" s="95">
        <v>100.65</v>
      </c>
      <c r="Q39" s="83"/>
      <c r="R39" s="93">
        <v>375.42449999999997</v>
      </c>
      <c r="S39" s="94">
        <v>1.4182509505703421E-3</v>
      </c>
      <c r="T39" s="94">
        <f t="shared" si="0"/>
        <v>3.034112958604545E-3</v>
      </c>
      <c r="U39" s="94">
        <f>R39/'סכום נכסי הקרן'!$C$42</f>
        <v>5.9178706145936177E-4</v>
      </c>
    </row>
    <row r="40" spans="2:21" s="130" customFormat="1">
      <c r="B40" s="86" t="s">
        <v>391</v>
      </c>
      <c r="C40" s="83" t="s">
        <v>392</v>
      </c>
      <c r="D40" s="96" t="s">
        <v>127</v>
      </c>
      <c r="E40" s="96" t="s">
        <v>320</v>
      </c>
      <c r="F40" s="83" t="s">
        <v>351</v>
      </c>
      <c r="G40" s="96" t="s">
        <v>326</v>
      </c>
      <c r="H40" s="83" t="s">
        <v>374</v>
      </c>
      <c r="I40" s="83" t="s">
        <v>167</v>
      </c>
      <c r="J40" s="83"/>
      <c r="K40" s="93">
        <v>1.32</v>
      </c>
      <c r="L40" s="96" t="s">
        <v>171</v>
      </c>
      <c r="M40" s="97">
        <v>3.1E-2</v>
      </c>
      <c r="N40" s="97">
        <v>-4.3000000000000009E-3</v>
      </c>
      <c r="O40" s="93">
        <v>531839.39999999991</v>
      </c>
      <c r="P40" s="95">
        <v>113.33</v>
      </c>
      <c r="Q40" s="83"/>
      <c r="R40" s="93">
        <v>602.73361999999986</v>
      </c>
      <c r="S40" s="94">
        <v>1.0305922540394168E-3</v>
      </c>
      <c r="T40" s="94">
        <f t="shared" si="0"/>
        <v>4.8711841849123517E-3</v>
      </c>
      <c r="U40" s="94">
        <f>R40/'סכום נכסי הקרן'!$C$42</f>
        <v>9.5009771025216406E-4</v>
      </c>
    </row>
    <row r="41" spans="2:21" s="130" customFormat="1">
      <c r="B41" s="86" t="s">
        <v>393</v>
      </c>
      <c r="C41" s="83" t="s">
        <v>394</v>
      </c>
      <c r="D41" s="96" t="s">
        <v>127</v>
      </c>
      <c r="E41" s="96" t="s">
        <v>320</v>
      </c>
      <c r="F41" s="83" t="s">
        <v>351</v>
      </c>
      <c r="G41" s="96" t="s">
        <v>326</v>
      </c>
      <c r="H41" s="83" t="s">
        <v>374</v>
      </c>
      <c r="I41" s="83" t="s">
        <v>167</v>
      </c>
      <c r="J41" s="83"/>
      <c r="K41" s="93">
        <v>0.78</v>
      </c>
      <c r="L41" s="96" t="s">
        <v>171</v>
      </c>
      <c r="M41" s="97">
        <v>2.7999999999999997E-2</v>
      </c>
      <c r="N41" s="97">
        <v>-5.0000000000000001E-3</v>
      </c>
      <c r="O41" s="93">
        <v>2696299.9999999995</v>
      </c>
      <c r="P41" s="95">
        <v>105.47</v>
      </c>
      <c r="Q41" s="83"/>
      <c r="R41" s="93">
        <v>2843.7877799999992</v>
      </c>
      <c r="S41" s="94">
        <v>2.7414433476050113E-3</v>
      </c>
      <c r="T41" s="94">
        <f t="shared" si="0"/>
        <v>2.2982978880758311E-2</v>
      </c>
      <c r="U41" s="94">
        <f>R41/'סכום נכסי הקרן'!$C$42</f>
        <v>4.4827037493297365E-3</v>
      </c>
    </row>
    <row r="42" spans="2:21" s="130" customFormat="1">
      <c r="B42" s="86" t="s">
        <v>395</v>
      </c>
      <c r="C42" s="83" t="s">
        <v>396</v>
      </c>
      <c r="D42" s="96" t="s">
        <v>127</v>
      </c>
      <c r="E42" s="96" t="s">
        <v>320</v>
      </c>
      <c r="F42" s="83" t="s">
        <v>397</v>
      </c>
      <c r="G42" s="96" t="s">
        <v>364</v>
      </c>
      <c r="H42" s="83" t="s">
        <v>374</v>
      </c>
      <c r="I42" s="83" t="s">
        <v>167</v>
      </c>
      <c r="J42" s="83"/>
      <c r="K42" s="93">
        <v>4.5999999999999996</v>
      </c>
      <c r="L42" s="96" t="s">
        <v>171</v>
      </c>
      <c r="M42" s="97">
        <v>4.7500000000000001E-2</v>
      </c>
      <c r="N42" s="97">
        <v>8.8999999999999982E-3</v>
      </c>
      <c r="O42" s="93">
        <v>2432426.9999999995</v>
      </c>
      <c r="P42" s="95">
        <v>144.4</v>
      </c>
      <c r="Q42" s="83"/>
      <c r="R42" s="93">
        <v>3512.4245799999994</v>
      </c>
      <c r="S42" s="94">
        <v>1.288839612144333E-3</v>
      </c>
      <c r="T42" s="94">
        <f t="shared" si="0"/>
        <v>2.8386780655762011E-2</v>
      </c>
      <c r="U42" s="94">
        <f>R42/'סכום נכסי הקרן'!$C$42</f>
        <v>5.5366855940297798E-3</v>
      </c>
    </row>
    <row r="43" spans="2:21" s="130" customFormat="1">
      <c r="B43" s="86" t="s">
        <v>398</v>
      </c>
      <c r="C43" s="83" t="s">
        <v>399</v>
      </c>
      <c r="D43" s="96" t="s">
        <v>127</v>
      </c>
      <c r="E43" s="96" t="s">
        <v>320</v>
      </c>
      <c r="F43" s="83" t="s">
        <v>400</v>
      </c>
      <c r="G43" s="96" t="s">
        <v>326</v>
      </c>
      <c r="H43" s="83" t="s">
        <v>374</v>
      </c>
      <c r="I43" s="83" t="s">
        <v>167</v>
      </c>
      <c r="J43" s="83"/>
      <c r="K43" s="93">
        <v>2.14</v>
      </c>
      <c r="L43" s="96" t="s">
        <v>171</v>
      </c>
      <c r="M43" s="97">
        <v>3.85E-2</v>
      </c>
      <c r="N43" s="97">
        <v>-2.3E-3</v>
      </c>
      <c r="O43" s="93">
        <v>413509.99999999994</v>
      </c>
      <c r="P43" s="95">
        <v>119.12</v>
      </c>
      <c r="Q43" s="83"/>
      <c r="R43" s="93">
        <v>492.57311999999996</v>
      </c>
      <c r="S43" s="94">
        <v>9.7083344094024162E-4</v>
      </c>
      <c r="T43" s="94">
        <f t="shared" si="0"/>
        <v>3.9808869331976774E-3</v>
      </c>
      <c r="U43" s="94">
        <f>R43/'סכום נכסי הקרן'!$C$42</f>
        <v>7.7645012309710633E-4</v>
      </c>
    </row>
    <row r="44" spans="2:21" s="130" customFormat="1">
      <c r="B44" s="86" t="s">
        <v>401</v>
      </c>
      <c r="C44" s="83" t="s">
        <v>402</v>
      </c>
      <c r="D44" s="96" t="s">
        <v>127</v>
      </c>
      <c r="E44" s="96" t="s">
        <v>320</v>
      </c>
      <c r="F44" s="83" t="s">
        <v>403</v>
      </c>
      <c r="G44" s="96" t="s">
        <v>326</v>
      </c>
      <c r="H44" s="83" t="s">
        <v>374</v>
      </c>
      <c r="I44" s="83" t="s">
        <v>322</v>
      </c>
      <c r="J44" s="83"/>
      <c r="K44" s="93">
        <v>2.7800000000000002</v>
      </c>
      <c r="L44" s="96" t="s">
        <v>171</v>
      </c>
      <c r="M44" s="97">
        <v>3.5499999999999997E-2</v>
      </c>
      <c r="N44" s="97">
        <v>-1.2999999999999999E-3</v>
      </c>
      <c r="O44" s="93">
        <v>28777.499999999996</v>
      </c>
      <c r="P44" s="95">
        <v>120.06</v>
      </c>
      <c r="Q44" s="83"/>
      <c r="R44" s="93">
        <v>34.550259999999994</v>
      </c>
      <c r="S44" s="94">
        <v>8.075245489637609E-5</v>
      </c>
      <c r="T44" s="94">
        <f t="shared" si="0"/>
        <v>2.7922895705835993E-4</v>
      </c>
      <c r="U44" s="94">
        <f>R44/'סכום נכסי הקרן'!$C$42</f>
        <v>5.4462073833905164E-5</v>
      </c>
    </row>
    <row r="45" spans="2:21" s="130" customFormat="1">
      <c r="B45" s="86" t="s">
        <v>404</v>
      </c>
      <c r="C45" s="83" t="s">
        <v>405</v>
      </c>
      <c r="D45" s="96" t="s">
        <v>127</v>
      </c>
      <c r="E45" s="96" t="s">
        <v>320</v>
      </c>
      <c r="F45" s="83" t="s">
        <v>403</v>
      </c>
      <c r="G45" s="96" t="s">
        <v>326</v>
      </c>
      <c r="H45" s="83" t="s">
        <v>374</v>
      </c>
      <c r="I45" s="83" t="s">
        <v>322</v>
      </c>
      <c r="J45" s="83"/>
      <c r="K45" s="93">
        <v>5.6099999999999985</v>
      </c>
      <c r="L45" s="96" t="s">
        <v>171</v>
      </c>
      <c r="M45" s="97">
        <v>1.4999999999999999E-2</v>
      </c>
      <c r="N45" s="97">
        <v>6.2999999999999974E-3</v>
      </c>
      <c r="O45" s="93">
        <v>83854.819999999992</v>
      </c>
      <c r="P45" s="95">
        <v>106.12</v>
      </c>
      <c r="Q45" s="83"/>
      <c r="R45" s="93">
        <v>88.986740000000012</v>
      </c>
      <c r="S45" s="94">
        <v>1.5038974593791724E-4</v>
      </c>
      <c r="T45" s="94">
        <f t="shared" si="0"/>
        <v>7.1917475012412205E-4</v>
      </c>
      <c r="U45" s="94">
        <f>R45/'סכום נכסי הקרן'!$C$42</f>
        <v>1.4027108346271558E-4</v>
      </c>
    </row>
    <row r="46" spans="2:21" s="130" customFormat="1">
      <c r="B46" s="86" t="s">
        <v>406</v>
      </c>
      <c r="C46" s="83" t="s">
        <v>407</v>
      </c>
      <c r="D46" s="96" t="s">
        <v>127</v>
      </c>
      <c r="E46" s="96" t="s">
        <v>320</v>
      </c>
      <c r="F46" s="83" t="s">
        <v>408</v>
      </c>
      <c r="G46" s="96" t="s">
        <v>409</v>
      </c>
      <c r="H46" s="83" t="s">
        <v>374</v>
      </c>
      <c r="I46" s="83" t="s">
        <v>167</v>
      </c>
      <c r="J46" s="83"/>
      <c r="K46" s="93">
        <v>7.91</v>
      </c>
      <c r="L46" s="96" t="s">
        <v>171</v>
      </c>
      <c r="M46" s="97">
        <v>3.85E-2</v>
      </c>
      <c r="N46" s="97">
        <v>1.5200000000000002E-2</v>
      </c>
      <c r="O46" s="93">
        <v>576200.3899999999</v>
      </c>
      <c r="P46" s="95">
        <v>122.89</v>
      </c>
      <c r="Q46" s="83"/>
      <c r="R46" s="93">
        <v>708.09268999999983</v>
      </c>
      <c r="S46" s="94">
        <v>2.1172297875554253E-4</v>
      </c>
      <c r="T46" s="94">
        <f t="shared" si="0"/>
        <v>5.7226771471285184E-3</v>
      </c>
      <c r="U46" s="94">
        <f>R46/'סכום נכסי הקרן'!$C$42</f>
        <v>1.1161767339530446E-3</v>
      </c>
    </row>
    <row r="47" spans="2:21" s="130" customFormat="1">
      <c r="B47" s="86" t="s">
        <v>410</v>
      </c>
      <c r="C47" s="83" t="s">
        <v>411</v>
      </c>
      <c r="D47" s="96" t="s">
        <v>127</v>
      </c>
      <c r="E47" s="96" t="s">
        <v>320</v>
      </c>
      <c r="F47" s="83" t="s">
        <v>408</v>
      </c>
      <c r="G47" s="96" t="s">
        <v>409</v>
      </c>
      <c r="H47" s="83" t="s">
        <v>374</v>
      </c>
      <c r="I47" s="83" t="s">
        <v>167</v>
      </c>
      <c r="J47" s="83"/>
      <c r="K47" s="93">
        <v>6.11</v>
      </c>
      <c r="L47" s="96" t="s">
        <v>171</v>
      </c>
      <c r="M47" s="97">
        <v>4.4999999999999998E-2</v>
      </c>
      <c r="N47" s="97">
        <v>1.1900000000000001E-2</v>
      </c>
      <c r="O47" s="93">
        <v>5044391.9999999991</v>
      </c>
      <c r="P47" s="95">
        <v>124.25</v>
      </c>
      <c r="Q47" s="83"/>
      <c r="R47" s="93">
        <v>6267.6572399999986</v>
      </c>
      <c r="S47" s="94">
        <v>1.7149139685954434E-3</v>
      </c>
      <c r="T47" s="94">
        <f t="shared" si="0"/>
        <v>5.0654073061229606E-2</v>
      </c>
      <c r="U47" s="94">
        <f>R47/'סכום נכסי הקרן'!$C$42</f>
        <v>9.8797986287365198E-3</v>
      </c>
    </row>
    <row r="48" spans="2:21" s="130" customFormat="1">
      <c r="B48" s="86" t="s">
        <v>412</v>
      </c>
      <c r="C48" s="83" t="s">
        <v>413</v>
      </c>
      <c r="D48" s="96" t="s">
        <v>127</v>
      </c>
      <c r="E48" s="96" t="s">
        <v>320</v>
      </c>
      <c r="F48" s="83" t="s">
        <v>325</v>
      </c>
      <c r="G48" s="96" t="s">
        <v>326</v>
      </c>
      <c r="H48" s="83" t="s">
        <v>374</v>
      </c>
      <c r="I48" s="83" t="s">
        <v>322</v>
      </c>
      <c r="J48" s="83"/>
      <c r="K48" s="93">
        <v>4.6499999999999995</v>
      </c>
      <c r="L48" s="96" t="s">
        <v>171</v>
      </c>
      <c r="M48" s="97">
        <v>1.6399999999999998E-2</v>
      </c>
      <c r="N48" s="97">
        <v>1.4100000000000001E-2</v>
      </c>
      <c r="O48" s="93">
        <f>950000/50000</f>
        <v>19</v>
      </c>
      <c r="P48" s="95">
        <v>5085000</v>
      </c>
      <c r="Q48" s="83"/>
      <c r="R48" s="93">
        <v>966.15002999999979</v>
      </c>
      <c r="S48" s="94">
        <f>7738.6770935158%/50000</f>
        <v>1.54773541870316E-3</v>
      </c>
      <c r="T48" s="94">
        <f t="shared" si="0"/>
        <v>7.8082499303566213E-3</v>
      </c>
      <c r="U48" s="94">
        <f>R48/'סכום נכסי הקרן'!$C$42</f>
        <v>1.5229562460163739E-3</v>
      </c>
    </row>
    <row r="49" spans="2:21" s="130" customFormat="1">
      <c r="B49" s="86" t="s">
        <v>414</v>
      </c>
      <c r="C49" s="83" t="s">
        <v>415</v>
      </c>
      <c r="D49" s="96" t="s">
        <v>127</v>
      </c>
      <c r="E49" s="96" t="s">
        <v>320</v>
      </c>
      <c r="F49" s="83" t="s">
        <v>325</v>
      </c>
      <c r="G49" s="96" t="s">
        <v>326</v>
      </c>
      <c r="H49" s="83" t="s">
        <v>374</v>
      </c>
      <c r="I49" s="83" t="s">
        <v>322</v>
      </c>
      <c r="J49" s="83"/>
      <c r="K49" s="93">
        <v>8.6</v>
      </c>
      <c r="L49" s="96" t="s">
        <v>171</v>
      </c>
      <c r="M49" s="97">
        <v>2.7799999999999998E-2</v>
      </c>
      <c r="N49" s="97">
        <v>2.7000000000000003E-2</v>
      </c>
      <c r="O49" s="93">
        <f>300000/50000</f>
        <v>6</v>
      </c>
      <c r="P49" s="95">
        <v>5086469</v>
      </c>
      <c r="Q49" s="83"/>
      <c r="R49" s="93">
        <v>305.18812999999994</v>
      </c>
      <c r="S49" s="94">
        <f>7173.60114777618%/50000</f>
        <v>1.4347202295552362E-3</v>
      </c>
      <c r="T49" s="94">
        <f t="shared" si="0"/>
        <v>2.4664753100697699E-3</v>
      </c>
      <c r="U49" s="94">
        <f>R49/'סכום נכסי הקרן'!$C$42</f>
        <v>4.810724570319137E-4</v>
      </c>
    </row>
    <row r="50" spans="2:21" s="130" customFormat="1">
      <c r="B50" s="86" t="s">
        <v>416</v>
      </c>
      <c r="C50" s="83" t="s">
        <v>417</v>
      </c>
      <c r="D50" s="96" t="s">
        <v>127</v>
      </c>
      <c r="E50" s="96" t="s">
        <v>320</v>
      </c>
      <c r="F50" s="83" t="s">
        <v>325</v>
      </c>
      <c r="G50" s="96" t="s">
        <v>326</v>
      </c>
      <c r="H50" s="83" t="s">
        <v>374</v>
      </c>
      <c r="I50" s="83" t="s">
        <v>167</v>
      </c>
      <c r="J50" s="83"/>
      <c r="K50" s="93">
        <v>1.7900000000000005</v>
      </c>
      <c r="L50" s="96" t="s">
        <v>171</v>
      </c>
      <c r="M50" s="97">
        <v>0.05</v>
      </c>
      <c r="N50" s="97">
        <v>-2.5000000000000001E-3</v>
      </c>
      <c r="O50" s="93">
        <v>63616.999999999993</v>
      </c>
      <c r="P50" s="95">
        <v>122.01</v>
      </c>
      <c r="Q50" s="83"/>
      <c r="R50" s="93">
        <v>77.619089999999986</v>
      </c>
      <c r="S50" s="94">
        <v>6.3617063617063614E-5</v>
      </c>
      <c r="T50" s="94">
        <f t="shared" si="0"/>
        <v>6.2730345729725264E-4</v>
      </c>
      <c r="U50" s="94">
        <f>R50/'סכום נכסי הקרן'!$C$42</f>
        <v>1.2235209258918832E-4</v>
      </c>
    </row>
    <row r="51" spans="2:21" s="130" customFormat="1">
      <c r="B51" s="86" t="s">
        <v>418</v>
      </c>
      <c r="C51" s="83" t="s">
        <v>419</v>
      </c>
      <c r="D51" s="96" t="s">
        <v>127</v>
      </c>
      <c r="E51" s="96" t="s">
        <v>320</v>
      </c>
      <c r="F51" s="83" t="s">
        <v>420</v>
      </c>
      <c r="G51" s="96" t="s">
        <v>364</v>
      </c>
      <c r="H51" s="83" t="s">
        <v>374</v>
      </c>
      <c r="I51" s="83" t="s">
        <v>322</v>
      </c>
      <c r="J51" s="83"/>
      <c r="K51" s="93">
        <v>7.17</v>
      </c>
      <c r="L51" s="96" t="s">
        <v>171</v>
      </c>
      <c r="M51" s="97">
        <v>2.35E-2</v>
      </c>
      <c r="N51" s="97">
        <v>1.7999999999999995E-2</v>
      </c>
      <c r="O51" s="93">
        <f>772140-7960.21</f>
        <v>764179.79</v>
      </c>
      <c r="P51" s="95">
        <v>105.47</v>
      </c>
      <c r="Q51" s="145">
        <v>17.271319999999999</v>
      </c>
      <c r="R51" s="93">
        <v>823.57573999999988</v>
      </c>
      <c r="S51" s="94">
        <v>9.5305043296673591E-4</v>
      </c>
      <c r="T51" s="94">
        <f t="shared" si="0"/>
        <v>6.6559902859997877E-3</v>
      </c>
      <c r="U51" s="94">
        <f>R51/'סכום נכסי הקרן'!$C$42</f>
        <v>1.2982143335446125E-3</v>
      </c>
    </row>
    <row r="52" spans="2:21" s="130" customFormat="1">
      <c r="B52" s="86" t="s">
        <v>421</v>
      </c>
      <c r="C52" s="83" t="s">
        <v>422</v>
      </c>
      <c r="D52" s="96" t="s">
        <v>127</v>
      </c>
      <c r="E52" s="96" t="s">
        <v>320</v>
      </c>
      <c r="F52" s="83" t="s">
        <v>420</v>
      </c>
      <c r="G52" s="96" t="s">
        <v>364</v>
      </c>
      <c r="H52" s="83" t="s">
        <v>374</v>
      </c>
      <c r="I52" s="83" t="s">
        <v>322</v>
      </c>
      <c r="J52" s="83"/>
      <c r="K52" s="93">
        <v>6.44</v>
      </c>
      <c r="L52" s="96" t="s">
        <v>171</v>
      </c>
      <c r="M52" s="97">
        <v>2.1499999999999998E-2</v>
      </c>
      <c r="N52" s="97">
        <v>1.66E-2</v>
      </c>
      <c r="O52" s="93">
        <v>1072496.7199999997</v>
      </c>
      <c r="P52" s="95">
        <v>106.26</v>
      </c>
      <c r="Q52" s="83"/>
      <c r="R52" s="93">
        <v>1139.6350199999997</v>
      </c>
      <c r="S52" s="94">
        <v>1.3394093791026754E-3</v>
      </c>
      <c r="T52" s="94">
        <f t="shared" si="0"/>
        <v>9.2103242656287731E-3</v>
      </c>
      <c r="U52" s="94">
        <f>R52/'סכום נכסי הקרן'!$C$42</f>
        <v>1.7964231413292978E-3</v>
      </c>
    </row>
    <row r="53" spans="2:21" s="130" customFormat="1">
      <c r="B53" s="86" t="s">
        <v>423</v>
      </c>
      <c r="C53" s="83" t="s">
        <v>424</v>
      </c>
      <c r="D53" s="96" t="s">
        <v>127</v>
      </c>
      <c r="E53" s="96" t="s">
        <v>320</v>
      </c>
      <c r="F53" s="83" t="s">
        <v>344</v>
      </c>
      <c r="G53" s="96" t="s">
        <v>326</v>
      </c>
      <c r="H53" s="83" t="s">
        <v>374</v>
      </c>
      <c r="I53" s="83" t="s">
        <v>322</v>
      </c>
      <c r="J53" s="83"/>
      <c r="K53" s="93">
        <v>1.68</v>
      </c>
      <c r="L53" s="96" t="s">
        <v>171</v>
      </c>
      <c r="M53" s="97">
        <v>6.5000000000000002E-2</v>
      </c>
      <c r="N53" s="97">
        <v>-2.7000000000000006E-3</v>
      </c>
      <c r="O53" s="93">
        <v>129999.99999999999</v>
      </c>
      <c r="P53" s="95">
        <v>124.62</v>
      </c>
      <c r="Q53" s="93">
        <v>2.3530899999999999</v>
      </c>
      <c r="R53" s="93">
        <v>164.35910999999996</v>
      </c>
      <c r="S53" s="94">
        <v>8.2539682539682532E-5</v>
      </c>
      <c r="T53" s="94">
        <f t="shared" si="0"/>
        <v>1.3283206224306346E-3</v>
      </c>
      <c r="U53" s="94">
        <f>R53/'סכום נכסי הקרן'!$C$42</f>
        <v>2.5908163886740476E-4</v>
      </c>
    </row>
    <row r="54" spans="2:21" s="130" customFormat="1">
      <c r="B54" s="86" t="s">
        <v>425</v>
      </c>
      <c r="C54" s="83" t="s">
        <v>426</v>
      </c>
      <c r="D54" s="96" t="s">
        <v>127</v>
      </c>
      <c r="E54" s="96" t="s">
        <v>320</v>
      </c>
      <c r="F54" s="83" t="s">
        <v>427</v>
      </c>
      <c r="G54" s="96" t="s">
        <v>364</v>
      </c>
      <c r="H54" s="83" t="s">
        <v>374</v>
      </c>
      <c r="I54" s="83" t="s">
        <v>322</v>
      </c>
      <c r="J54" s="83"/>
      <c r="K54" s="93">
        <v>8.16</v>
      </c>
      <c r="L54" s="96" t="s">
        <v>171</v>
      </c>
      <c r="M54" s="97">
        <v>3.5000000000000003E-2</v>
      </c>
      <c r="N54" s="97">
        <v>2.07E-2</v>
      </c>
      <c r="O54" s="93">
        <v>365891.49999999994</v>
      </c>
      <c r="P54" s="95">
        <v>114.24</v>
      </c>
      <c r="Q54" s="83"/>
      <c r="R54" s="93">
        <v>417.99445999999989</v>
      </c>
      <c r="S54" s="94">
        <v>1.3508644588866533E-3</v>
      </c>
      <c r="T54" s="94">
        <f t="shared" si="0"/>
        <v>3.378155681664113E-3</v>
      </c>
      <c r="U54" s="94">
        <f>R54/'סכום נכסי הקרן'!$C$42</f>
        <v>6.5889070422866039E-4</v>
      </c>
    </row>
    <row r="55" spans="2:21" s="130" customFormat="1">
      <c r="B55" s="86" t="s">
        <v>428</v>
      </c>
      <c r="C55" s="83" t="s">
        <v>429</v>
      </c>
      <c r="D55" s="96" t="s">
        <v>127</v>
      </c>
      <c r="E55" s="96" t="s">
        <v>320</v>
      </c>
      <c r="F55" s="83" t="s">
        <v>427</v>
      </c>
      <c r="G55" s="96" t="s">
        <v>364</v>
      </c>
      <c r="H55" s="83" t="s">
        <v>374</v>
      </c>
      <c r="I55" s="83" t="s">
        <v>322</v>
      </c>
      <c r="J55" s="83"/>
      <c r="K55" s="93">
        <v>4.1100000000000003</v>
      </c>
      <c r="L55" s="96" t="s">
        <v>171</v>
      </c>
      <c r="M55" s="97">
        <v>0.04</v>
      </c>
      <c r="N55" s="97">
        <v>4.4000000000000003E-3</v>
      </c>
      <c r="O55" s="93">
        <v>489647.5199999999</v>
      </c>
      <c r="P55" s="95">
        <v>115.51</v>
      </c>
      <c r="Q55" s="83"/>
      <c r="R55" s="93">
        <v>565.59185999999988</v>
      </c>
      <c r="S55" s="94">
        <v>7.1602928487306413E-4</v>
      </c>
      <c r="T55" s="94">
        <f t="shared" si="0"/>
        <v>4.5710111932152735E-3</v>
      </c>
      <c r="U55" s="94">
        <f>R55/'סכום נכסי הקרן'!$C$42</f>
        <v>8.9155061754023711E-4</v>
      </c>
    </row>
    <row r="56" spans="2:21" s="130" customFormat="1">
      <c r="B56" s="86" t="s">
        <v>430</v>
      </c>
      <c r="C56" s="83" t="s">
        <v>431</v>
      </c>
      <c r="D56" s="96" t="s">
        <v>127</v>
      </c>
      <c r="E56" s="96" t="s">
        <v>320</v>
      </c>
      <c r="F56" s="83" t="s">
        <v>427</v>
      </c>
      <c r="G56" s="96" t="s">
        <v>364</v>
      </c>
      <c r="H56" s="83" t="s">
        <v>374</v>
      </c>
      <c r="I56" s="83" t="s">
        <v>322</v>
      </c>
      <c r="J56" s="83"/>
      <c r="K56" s="93">
        <v>6.8100000000000005</v>
      </c>
      <c r="L56" s="96" t="s">
        <v>171</v>
      </c>
      <c r="M56" s="97">
        <v>0.04</v>
      </c>
      <c r="N56" s="97">
        <v>1.4799999999999997E-2</v>
      </c>
      <c r="O56" s="93">
        <v>988285.08999999985</v>
      </c>
      <c r="P56" s="95">
        <v>119.27</v>
      </c>
      <c r="Q56" s="83"/>
      <c r="R56" s="93">
        <v>1178.72759</v>
      </c>
      <c r="S56" s="94">
        <v>1.364486263143816E-3</v>
      </c>
      <c r="T56" s="94">
        <f t="shared" si="0"/>
        <v>9.5262633511763485E-3</v>
      </c>
      <c r="U56" s="94">
        <f>R56/'סכום נכסי הקרן'!$C$42</f>
        <v>1.8580453240190117E-3</v>
      </c>
    </row>
    <row r="57" spans="2:21" s="130" customFormat="1">
      <c r="B57" s="86" t="s">
        <v>432</v>
      </c>
      <c r="C57" s="83" t="s">
        <v>433</v>
      </c>
      <c r="D57" s="96" t="s">
        <v>127</v>
      </c>
      <c r="E57" s="96" t="s">
        <v>320</v>
      </c>
      <c r="F57" s="83" t="s">
        <v>434</v>
      </c>
      <c r="G57" s="96" t="s">
        <v>435</v>
      </c>
      <c r="H57" s="83" t="s">
        <v>436</v>
      </c>
      <c r="I57" s="83" t="s">
        <v>322</v>
      </c>
      <c r="J57" s="83"/>
      <c r="K57" s="93">
        <v>8.19</v>
      </c>
      <c r="L57" s="96" t="s">
        <v>171</v>
      </c>
      <c r="M57" s="97">
        <v>5.1500000000000004E-2</v>
      </c>
      <c r="N57" s="97">
        <v>2.5099999999999997E-2</v>
      </c>
      <c r="O57" s="93">
        <v>2356560.9999999995</v>
      </c>
      <c r="P57" s="95">
        <v>150.72999999999999</v>
      </c>
      <c r="Q57" s="83"/>
      <c r="R57" s="93">
        <v>3552.0442899999994</v>
      </c>
      <c r="S57" s="94">
        <v>6.6362894963759717E-4</v>
      </c>
      <c r="T57" s="94">
        <f t="shared" si="0"/>
        <v>2.8706979991519676E-2</v>
      </c>
      <c r="U57" s="94">
        <f>R57/'סכום נכסי הקרן'!$C$42</f>
        <v>5.5991387151147704E-3</v>
      </c>
    </row>
    <row r="58" spans="2:21" s="130" customFormat="1">
      <c r="B58" s="86" t="s">
        <v>437</v>
      </c>
      <c r="C58" s="83" t="s">
        <v>438</v>
      </c>
      <c r="D58" s="96" t="s">
        <v>127</v>
      </c>
      <c r="E58" s="96" t="s">
        <v>320</v>
      </c>
      <c r="F58" s="83" t="s">
        <v>390</v>
      </c>
      <c r="G58" s="96" t="s">
        <v>364</v>
      </c>
      <c r="H58" s="83" t="s">
        <v>436</v>
      </c>
      <c r="I58" s="83" t="s">
        <v>167</v>
      </c>
      <c r="J58" s="83"/>
      <c r="K58" s="93">
        <v>0.5</v>
      </c>
      <c r="L58" s="96" t="s">
        <v>171</v>
      </c>
      <c r="M58" s="97">
        <v>4.8499999999999995E-2</v>
      </c>
      <c r="N58" s="97">
        <v>1.2200000000000003E-2</v>
      </c>
      <c r="O58" s="93">
        <v>4113.329999999999</v>
      </c>
      <c r="P58" s="95">
        <v>123.77</v>
      </c>
      <c r="Q58" s="83"/>
      <c r="R58" s="93">
        <v>5.0910699999999984</v>
      </c>
      <c r="S58" s="94">
        <v>3.284550977655242E-5</v>
      </c>
      <c r="T58" s="94">
        <f t="shared" si="0"/>
        <v>4.1145107631928225E-5</v>
      </c>
      <c r="U58" s="94">
        <f>R58/'סכום נכסי הקרן'!$C$42</f>
        <v>8.0251271693347468E-6</v>
      </c>
    </row>
    <row r="59" spans="2:21" s="130" customFormat="1">
      <c r="B59" s="86" t="s">
        <v>439</v>
      </c>
      <c r="C59" s="83" t="s">
        <v>440</v>
      </c>
      <c r="D59" s="96" t="s">
        <v>127</v>
      </c>
      <c r="E59" s="96" t="s">
        <v>320</v>
      </c>
      <c r="F59" s="83" t="s">
        <v>390</v>
      </c>
      <c r="G59" s="96" t="s">
        <v>364</v>
      </c>
      <c r="H59" s="83" t="s">
        <v>436</v>
      </c>
      <c r="I59" s="83" t="s">
        <v>167</v>
      </c>
      <c r="J59" s="83"/>
      <c r="K59" s="93">
        <v>4.84</v>
      </c>
      <c r="L59" s="96" t="s">
        <v>171</v>
      </c>
      <c r="M59" s="97">
        <v>2.5000000000000001E-2</v>
      </c>
      <c r="N59" s="97">
        <v>1.1900000000000001E-2</v>
      </c>
      <c r="O59" s="93">
        <v>140490.28999999998</v>
      </c>
      <c r="P59" s="95">
        <v>107.88</v>
      </c>
      <c r="Q59" s="83"/>
      <c r="R59" s="93">
        <v>151.56092999999996</v>
      </c>
      <c r="S59" s="94">
        <v>3.0016236787106415E-4</v>
      </c>
      <c r="T59" s="94">
        <f t="shared" si="0"/>
        <v>1.2248880446831686E-3</v>
      </c>
      <c r="U59" s="94">
        <f>R59/'סכום נכסי הקרן'!$C$42</f>
        <v>2.3890768289429171E-4</v>
      </c>
    </row>
    <row r="60" spans="2:21" s="130" customFormat="1">
      <c r="B60" s="86" t="s">
        <v>441</v>
      </c>
      <c r="C60" s="83" t="s">
        <v>442</v>
      </c>
      <c r="D60" s="96" t="s">
        <v>127</v>
      </c>
      <c r="E60" s="96" t="s">
        <v>320</v>
      </c>
      <c r="F60" s="83" t="s">
        <v>390</v>
      </c>
      <c r="G60" s="96" t="s">
        <v>364</v>
      </c>
      <c r="H60" s="83" t="s">
        <v>436</v>
      </c>
      <c r="I60" s="83" t="s">
        <v>167</v>
      </c>
      <c r="J60" s="83"/>
      <c r="K60" s="93">
        <v>5.7099999999999982</v>
      </c>
      <c r="L60" s="96" t="s">
        <v>171</v>
      </c>
      <c r="M60" s="97">
        <v>1.34E-2</v>
      </c>
      <c r="N60" s="97">
        <v>1.2399999999999998E-2</v>
      </c>
      <c r="O60" s="93">
        <v>731551.49999999988</v>
      </c>
      <c r="P60" s="95">
        <v>102.39</v>
      </c>
      <c r="Q60" s="83"/>
      <c r="R60" s="93">
        <v>749.03556000000003</v>
      </c>
      <c r="S60" s="94">
        <v>2.1367621350928613E-3</v>
      </c>
      <c r="T60" s="94">
        <f t="shared" si="0"/>
        <v>6.0535700228717421E-3</v>
      </c>
      <c r="U60" s="94">
        <f>R60/'סכום נכסי הקרן'!$C$42</f>
        <v>1.1807155712559184E-3</v>
      </c>
    </row>
    <row r="61" spans="2:21" s="130" customFormat="1">
      <c r="B61" s="86" t="s">
        <v>443</v>
      </c>
      <c r="C61" s="83" t="s">
        <v>444</v>
      </c>
      <c r="D61" s="96" t="s">
        <v>127</v>
      </c>
      <c r="E61" s="96" t="s">
        <v>320</v>
      </c>
      <c r="F61" s="83" t="s">
        <v>390</v>
      </c>
      <c r="G61" s="96" t="s">
        <v>364</v>
      </c>
      <c r="H61" s="83" t="s">
        <v>436</v>
      </c>
      <c r="I61" s="83" t="s">
        <v>167</v>
      </c>
      <c r="J61" s="83"/>
      <c r="K61" s="93">
        <v>5.6899999999999995</v>
      </c>
      <c r="L61" s="96" t="s">
        <v>171</v>
      </c>
      <c r="M61" s="97">
        <v>1.95E-2</v>
      </c>
      <c r="N61" s="97">
        <v>1.5800000000000002E-2</v>
      </c>
      <c r="O61" s="93">
        <v>151574.99999999997</v>
      </c>
      <c r="P61" s="95">
        <v>103.8</v>
      </c>
      <c r="Q61" s="83"/>
      <c r="R61" s="93">
        <v>157.33483999999996</v>
      </c>
      <c r="S61" s="94">
        <v>2.1308166056790845E-4</v>
      </c>
      <c r="T61" s="94">
        <f t="shared" si="0"/>
        <v>1.2715517417855591E-3</v>
      </c>
      <c r="U61" s="94">
        <f>R61/'סכום נכסי הקרן'!$C$42</f>
        <v>2.4800918061761775E-4</v>
      </c>
    </row>
    <row r="62" spans="2:21" s="130" customFormat="1">
      <c r="B62" s="86" t="s">
        <v>445</v>
      </c>
      <c r="C62" s="83" t="s">
        <v>446</v>
      </c>
      <c r="D62" s="96" t="s">
        <v>127</v>
      </c>
      <c r="E62" s="96" t="s">
        <v>320</v>
      </c>
      <c r="F62" s="83" t="s">
        <v>447</v>
      </c>
      <c r="G62" s="96" t="s">
        <v>364</v>
      </c>
      <c r="H62" s="83" t="s">
        <v>436</v>
      </c>
      <c r="I62" s="83" t="s">
        <v>167</v>
      </c>
      <c r="J62" s="83"/>
      <c r="K62" s="93">
        <v>6.41</v>
      </c>
      <c r="L62" s="96" t="s">
        <v>171</v>
      </c>
      <c r="M62" s="97">
        <v>0.04</v>
      </c>
      <c r="N62" s="97">
        <v>2.3099999999999999E-2</v>
      </c>
      <c r="O62" s="93">
        <v>236515.99999999997</v>
      </c>
      <c r="P62" s="95">
        <v>112.32</v>
      </c>
      <c r="Q62" s="83"/>
      <c r="R62" s="93">
        <v>265.65476999999998</v>
      </c>
      <c r="S62" s="94">
        <v>7.9963459340232822E-5</v>
      </c>
      <c r="T62" s="94">
        <f t="shared" si="0"/>
        <v>2.1469738394060854E-3</v>
      </c>
      <c r="U62" s="94">
        <f>R62/'סכום נכסי הקרן'!$C$42</f>
        <v>4.1875545069904236E-4</v>
      </c>
    </row>
    <row r="63" spans="2:21" s="130" customFormat="1">
      <c r="B63" s="86" t="s">
        <v>448</v>
      </c>
      <c r="C63" s="83" t="s">
        <v>449</v>
      </c>
      <c r="D63" s="96" t="s">
        <v>127</v>
      </c>
      <c r="E63" s="96" t="s">
        <v>320</v>
      </c>
      <c r="F63" s="83" t="s">
        <v>447</v>
      </c>
      <c r="G63" s="96" t="s">
        <v>364</v>
      </c>
      <c r="H63" s="83" t="s">
        <v>436</v>
      </c>
      <c r="I63" s="83" t="s">
        <v>167</v>
      </c>
      <c r="J63" s="83"/>
      <c r="K63" s="93">
        <v>6.7</v>
      </c>
      <c r="L63" s="96" t="s">
        <v>171</v>
      </c>
      <c r="M63" s="97">
        <v>2.7799999999999998E-2</v>
      </c>
      <c r="N63" s="97">
        <v>2.5300000000000003E-2</v>
      </c>
      <c r="O63" s="93">
        <v>534079.99999999988</v>
      </c>
      <c r="P63" s="95">
        <v>104.02</v>
      </c>
      <c r="Q63" s="83"/>
      <c r="R63" s="93">
        <v>555.55002999999988</v>
      </c>
      <c r="S63" s="94">
        <v>4.2371899738031724E-4</v>
      </c>
      <c r="T63" s="94">
        <f t="shared" si="0"/>
        <v>4.489854938013218E-3</v>
      </c>
      <c r="U63" s="94">
        <f>R63/'סכום נכסי הקרן'!$C$42</f>
        <v>8.7572153588101002E-4</v>
      </c>
    </row>
    <row r="64" spans="2:21" s="130" customFormat="1">
      <c r="B64" s="86" t="s">
        <v>450</v>
      </c>
      <c r="C64" s="83" t="s">
        <v>451</v>
      </c>
      <c r="D64" s="96" t="s">
        <v>127</v>
      </c>
      <c r="E64" s="96" t="s">
        <v>320</v>
      </c>
      <c r="F64" s="83" t="s">
        <v>447</v>
      </c>
      <c r="G64" s="96" t="s">
        <v>364</v>
      </c>
      <c r="H64" s="83" t="s">
        <v>436</v>
      </c>
      <c r="I64" s="83" t="s">
        <v>167</v>
      </c>
      <c r="J64" s="83"/>
      <c r="K64" s="93">
        <v>1.57</v>
      </c>
      <c r="L64" s="96" t="s">
        <v>171</v>
      </c>
      <c r="M64" s="97">
        <v>5.0999999999999997E-2</v>
      </c>
      <c r="N64" s="97">
        <v>2.3999999999999998E-3</v>
      </c>
      <c r="O64" s="93">
        <v>40736.999999999993</v>
      </c>
      <c r="P64" s="95">
        <v>131.21</v>
      </c>
      <c r="Q64" s="83"/>
      <c r="R64" s="93">
        <v>53.451019999999993</v>
      </c>
      <c r="S64" s="94">
        <v>2.397009667332928E-5</v>
      </c>
      <c r="T64" s="94">
        <f t="shared" si="0"/>
        <v>4.3198148344775233E-4</v>
      </c>
      <c r="U64" s="94">
        <f>R64/'סכום נכסי הקרן'!$C$42</f>
        <v>8.4255614798196644E-5</v>
      </c>
    </row>
    <row r="65" spans="2:21" s="130" customFormat="1">
      <c r="B65" s="86" t="s">
        <v>452</v>
      </c>
      <c r="C65" s="83" t="s">
        <v>453</v>
      </c>
      <c r="D65" s="96" t="s">
        <v>127</v>
      </c>
      <c r="E65" s="96" t="s">
        <v>320</v>
      </c>
      <c r="F65" s="83" t="s">
        <v>400</v>
      </c>
      <c r="G65" s="96" t="s">
        <v>326</v>
      </c>
      <c r="H65" s="83" t="s">
        <v>436</v>
      </c>
      <c r="I65" s="83" t="s">
        <v>322</v>
      </c>
      <c r="J65" s="83"/>
      <c r="K65" s="93">
        <v>1.4900000000000004</v>
      </c>
      <c r="L65" s="96" t="s">
        <v>171</v>
      </c>
      <c r="M65" s="97">
        <v>6.4000000000000001E-2</v>
      </c>
      <c r="N65" s="97">
        <v>-2.3000000000000004E-3</v>
      </c>
      <c r="O65" s="93">
        <v>299999.99999999994</v>
      </c>
      <c r="P65" s="95">
        <v>126.64</v>
      </c>
      <c r="Q65" s="83"/>
      <c r="R65" s="93">
        <v>379.91999999999996</v>
      </c>
      <c r="S65" s="94">
        <v>2.3962034552455085E-4</v>
      </c>
      <c r="T65" s="94">
        <f t="shared" si="0"/>
        <v>3.070444777133721E-3</v>
      </c>
      <c r="U65" s="94">
        <f>R65/'סכום נכסי הקרן'!$C$42</f>
        <v>5.9887338303611171E-4</v>
      </c>
    </row>
    <row r="66" spans="2:21" s="130" customFormat="1">
      <c r="B66" s="86" t="s">
        <v>454</v>
      </c>
      <c r="C66" s="83" t="s">
        <v>455</v>
      </c>
      <c r="D66" s="96" t="s">
        <v>127</v>
      </c>
      <c r="E66" s="96" t="s">
        <v>320</v>
      </c>
      <c r="F66" s="83" t="s">
        <v>456</v>
      </c>
      <c r="G66" s="96" t="s">
        <v>457</v>
      </c>
      <c r="H66" s="83" t="s">
        <v>436</v>
      </c>
      <c r="I66" s="83" t="s">
        <v>322</v>
      </c>
      <c r="J66" s="83"/>
      <c r="K66" s="93">
        <v>4.3099999999999996</v>
      </c>
      <c r="L66" s="96" t="s">
        <v>171</v>
      </c>
      <c r="M66" s="97">
        <v>3.85E-2</v>
      </c>
      <c r="N66" s="97">
        <v>4.0000000000000001E-3</v>
      </c>
      <c r="O66" s="93">
        <v>32674.999999999996</v>
      </c>
      <c r="P66" s="95">
        <v>121.27</v>
      </c>
      <c r="Q66" s="83"/>
      <c r="R66" s="93">
        <v>39.62496999999999</v>
      </c>
      <c r="S66" s="94">
        <v>1.364033628824554E-4</v>
      </c>
      <c r="T66" s="94">
        <f t="shared" si="0"/>
        <v>3.2024184612702768E-4</v>
      </c>
      <c r="U66" s="94">
        <f>R66/'סכום נכסי הקרן'!$C$42</f>
        <v>6.2461412498958816E-5</v>
      </c>
    </row>
    <row r="67" spans="2:21" s="130" customFormat="1">
      <c r="B67" s="86" t="s">
        <v>458</v>
      </c>
      <c r="C67" s="83" t="s">
        <v>459</v>
      </c>
      <c r="D67" s="96" t="s">
        <v>127</v>
      </c>
      <c r="E67" s="96" t="s">
        <v>320</v>
      </c>
      <c r="F67" s="83" t="s">
        <v>456</v>
      </c>
      <c r="G67" s="96" t="s">
        <v>457</v>
      </c>
      <c r="H67" s="83" t="s">
        <v>436</v>
      </c>
      <c r="I67" s="83" t="s">
        <v>322</v>
      </c>
      <c r="J67" s="83"/>
      <c r="K67" s="93">
        <v>2.5400000000000005</v>
      </c>
      <c r="L67" s="96" t="s">
        <v>171</v>
      </c>
      <c r="M67" s="97">
        <v>3.9E-2</v>
      </c>
      <c r="N67" s="97">
        <v>1.0000000000000002E-3</v>
      </c>
      <c r="O67" s="93">
        <v>30043.999999999996</v>
      </c>
      <c r="P67" s="95">
        <v>120.92</v>
      </c>
      <c r="Q67" s="83"/>
      <c r="R67" s="93">
        <v>36.329199999999993</v>
      </c>
      <c r="S67" s="94">
        <v>7.5292112797829735E-5</v>
      </c>
      <c r="T67" s="94">
        <f t="shared" si="0"/>
        <v>2.9360602863088642E-4</v>
      </c>
      <c r="U67" s="94">
        <f>R67/'סכום נכסי הקרן'!$C$42</f>
        <v>5.7266242648440488E-5</v>
      </c>
    </row>
    <row r="68" spans="2:21" s="130" customFormat="1">
      <c r="B68" s="86" t="s">
        <v>460</v>
      </c>
      <c r="C68" s="83" t="s">
        <v>461</v>
      </c>
      <c r="D68" s="96" t="s">
        <v>127</v>
      </c>
      <c r="E68" s="96" t="s">
        <v>320</v>
      </c>
      <c r="F68" s="83" t="s">
        <v>456</v>
      </c>
      <c r="G68" s="96" t="s">
        <v>457</v>
      </c>
      <c r="H68" s="83" t="s">
        <v>436</v>
      </c>
      <c r="I68" s="83" t="s">
        <v>322</v>
      </c>
      <c r="J68" s="83"/>
      <c r="K68" s="93">
        <v>5.1499999999999995</v>
      </c>
      <c r="L68" s="96" t="s">
        <v>171</v>
      </c>
      <c r="M68" s="97">
        <v>3.85E-2</v>
      </c>
      <c r="N68" s="97">
        <v>8.4000000000000012E-3</v>
      </c>
      <c r="O68" s="93">
        <v>21990.999999999996</v>
      </c>
      <c r="P68" s="95">
        <v>121.97</v>
      </c>
      <c r="Q68" s="83"/>
      <c r="R68" s="93">
        <v>26.822419999999994</v>
      </c>
      <c r="S68" s="94">
        <v>8.7963999999999987E-5</v>
      </c>
      <c r="T68" s="94">
        <f t="shared" si="0"/>
        <v>2.1677395082935107E-4</v>
      </c>
      <c r="U68" s="94">
        <f>R68/'סכום נכסי הקרן'!$C$42</f>
        <v>4.2280568031731584E-5</v>
      </c>
    </row>
    <row r="69" spans="2:21" s="130" customFormat="1">
      <c r="B69" s="86" t="s">
        <v>462</v>
      </c>
      <c r="C69" s="83" t="s">
        <v>463</v>
      </c>
      <c r="D69" s="96" t="s">
        <v>127</v>
      </c>
      <c r="E69" s="96" t="s">
        <v>320</v>
      </c>
      <c r="F69" s="83" t="s">
        <v>464</v>
      </c>
      <c r="G69" s="96" t="s">
        <v>364</v>
      </c>
      <c r="H69" s="83" t="s">
        <v>436</v>
      </c>
      <c r="I69" s="83" t="s">
        <v>167</v>
      </c>
      <c r="J69" s="83"/>
      <c r="K69" s="93">
        <v>6.2600000000000007</v>
      </c>
      <c r="L69" s="96" t="s">
        <v>171</v>
      </c>
      <c r="M69" s="97">
        <v>1.5800000000000002E-2</v>
      </c>
      <c r="N69" s="97">
        <v>1.2899999999999998E-2</v>
      </c>
      <c r="O69" s="93">
        <v>432734.78</v>
      </c>
      <c r="P69" s="95">
        <v>103.65</v>
      </c>
      <c r="Q69" s="83"/>
      <c r="R69" s="93">
        <v>448.52956999999992</v>
      </c>
      <c r="S69" s="94">
        <v>1.0704791660482284E-3</v>
      </c>
      <c r="T69" s="94">
        <f t="shared" si="0"/>
        <v>3.624934922079737E-3</v>
      </c>
      <c r="U69" s="94">
        <f>R69/'סכום נכסי הקרן'!$C$42</f>
        <v>7.0702363912832306E-4</v>
      </c>
    </row>
    <row r="70" spans="2:21" s="130" customFormat="1">
      <c r="B70" s="86" t="s">
        <v>465</v>
      </c>
      <c r="C70" s="83" t="s">
        <v>466</v>
      </c>
      <c r="D70" s="96" t="s">
        <v>127</v>
      </c>
      <c r="E70" s="96" t="s">
        <v>320</v>
      </c>
      <c r="F70" s="83" t="s">
        <v>464</v>
      </c>
      <c r="G70" s="96" t="s">
        <v>364</v>
      </c>
      <c r="H70" s="83" t="s">
        <v>436</v>
      </c>
      <c r="I70" s="83" t="s">
        <v>167</v>
      </c>
      <c r="J70" s="83"/>
      <c r="K70" s="93">
        <v>7.160000000000001</v>
      </c>
      <c r="L70" s="96" t="s">
        <v>171</v>
      </c>
      <c r="M70" s="97">
        <v>2.4E-2</v>
      </c>
      <c r="N70" s="97">
        <v>2.3000000000000003E-2</v>
      </c>
      <c r="O70" s="93">
        <v>647664.99999999988</v>
      </c>
      <c r="P70" s="95">
        <v>102.27</v>
      </c>
      <c r="Q70" s="83"/>
      <c r="R70" s="93">
        <v>662.3669799999999</v>
      </c>
      <c r="S70" s="94">
        <v>1.4058514992244453E-3</v>
      </c>
      <c r="T70" s="94">
        <f t="shared" si="0"/>
        <v>5.353130222907022E-3</v>
      </c>
      <c r="U70" s="94">
        <f>R70/'סכום נכסי הקרן'!$C$42</f>
        <v>1.0440986368814818E-3</v>
      </c>
    </row>
    <row r="71" spans="2:21" s="130" customFormat="1">
      <c r="B71" s="86" t="s">
        <v>467</v>
      </c>
      <c r="C71" s="83" t="s">
        <v>468</v>
      </c>
      <c r="D71" s="96" t="s">
        <v>127</v>
      </c>
      <c r="E71" s="96" t="s">
        <v>320</v>
      </c>
      <c r="F71" s="83" t="s">
        <v>469</v>
      </c>
      <c r="G71" s="96" t="s">
        <v>457</v>
      </c>
      <c r="H71" s="83" t="s">
        <v>436</v>
      </c>
      <c r="I71" s="83" t="s">
        <v>167</v>
      </c>
      <c r="J71" s="83"/>
      <c r="K71" s="93">
        <v>2.72</v>
      </c>
      <c r="L71" s="96" t="s">
        <v>171</v>
      </c>
      <c r="M71" s="97">
        <v>3.7499999999999999E-2</v>
      </c>
      <c r="N71" s="97">
        <v>1.1000000000000001E-3</v>
      </c>
      <c r="O71" s="93">
        <v>236038.99999999997</v>
      </c>
      <c r="P71" s="95">
        <v>119.58</v>
      </c>
      <c r="Q71" s="83"/>
      <c r="R71" s="93">
        <v>282.25544999999994</v>
      </c>
      <c r="S71" s="94">
        <v>3.0468388071193446E-4</v>
      </c>
      <c r="T71" s="94">
        <f t="shared" si="0"/>
        <v>2.2811375349284799E-3</v>
      </c>
      <c r="U71" s="94">
        <f>R71/'סכום נכסי הקרן'!$C$42</f>
        <v>4.4492334234017705E-4</v>
      </c>
    </row>
    <row r="72" spans="2:21" s="130" customFormat="1">
      <c r="B72" s="86" t="s">
        <v>470</v>
      </c>
      <c r="C72" s="83" t="s">
        <v>471</v>
      </c>
      <c r="D72" s="96" t="s">
        <v>127</v>
      </c>
      <c r="E72" s="96" t="s">
        <v>320</v>
      </c>
      <c r="F72" s="83" t="s">
        <v>469</v>
      </c>
      <c r="G72" s="96" t="s">
        <v>457</v>
      </c>
      <c r="H72" s="83" t="s">
        <v>436</v>
      </c>
      <c r="I72" s="83" t="s">
        <v>167</v>
      </c>
      <c r="J72" s="83"/>
      <c r="K72" s="93">
        <v>6.34</v>
      </c>
      <c r="L72" s="96" t="s">
        <v>171</v>
      </c>
      <c r="M72" s="97">
        <v>2.4799999999999999E-2</v>
      </c>
      <c r="N72" s="97">
        <v>1.2799999999999999E-2</v>
      </c>
      <c r="O72" s="93">
        <v>28828.999999999996</v>
      </c>
      <c r="P72" s="95">
        <v>108.66</v>
      </c>
      <c r="Q72" s="83"/>
      <c r="R72" s="93">
        <v>31.325589999999998</v>
      </c>
      <c r="S72" s="94">
        <v>6.8075416037571989E-5</v>
      </c>
      <c r="T72" s="94">
        <f t="shared" si="0"/>
        <v>2.5316775691232979E-4</v>
      </c>
      <c r="U72" s="94">
        <f>R72/'סכום נכסי הקרן'!$C$42</f>
        <v>4.9378979940256355E-5</v>
      </c>
    </row>
    <row r="73" spans="2:21" s="130" customFormat="1">
      <c r="B73" s="86" t="s">
        <v>472</v>
      </c>
      <c r="C73" s="83" t="s">
        <v>473</v>
      </c>
      <c r="D73" s="96" t="s">
        <v>127</v>
      </c>
      <c r="E73" s="96" t="s">
        <v>320</v>
      </c>
      <c r="F73" s="83" t="s">
        <v>474</v>
      </c>
      <c r="G73" s="96" t="s">
        <v>364</v>
      </c>
      <c r="H73" s="83" t="s">
        <v>436</v>
      </c>
      <c r="I73" s="83" t="s">
        <v>322</v>
      </c>
      <c r="J73" s="83"/>
      <c r="K73" s="93">
        <v>4.8899999999999997</v>
      </c>
      <c r="L73" s="96" t="s">
        <v>171</v>
      </c>
      <c r="M73" s="97">
        <v>2.8500000000000001E-2</v>
      </c>
      <c r="N73" s="97">
        <v>1.04E-2</v>
      </c>
      <c r="O73" s="93">
        <v>1475742.9999999998</v>
      </c>
      <c r="P73" s="95">
        <v>112.89</v>
      </c>
      <c r="Q73" s="83"/>
      <c r="R73" s="93">
        <v>1665.9662399999997</v>
      </c>
      <c r="S73" s="94">
        <v>2.1606778916544653E-3</v>
      </c>
      <c r="T73" s="94">
        <f t="shared" si="0"/>
        <v>1.346403806193173E-2</v>
      </c>
      <c r="U73" s="94">
        <f>R73/'סכום נכסי הקרן'!$C$42</f>
        <v>2.6260866450114519E-3</v>
      </c>
    </row>
    <row r="74" spans="2:21" s="130" customFormat="1">
      <c r="B74" s="86" t="s">
        <v>475</v>
      </c>
      <c r="C74" s="83" t="s">
        <v>476</v>
      </c>
      <c r="D74" s="96" t="s">
        <v>127</v>
      </c>
      <c r="E74" s="96" t="s">
        <v>320</v>
      </c>
      <c r="F74" s="83" t="s">
        <v>477</v>
      </c>
      <c r="G74" s="96" t="s">
        <v>364</v>
      </c>
      <c r="H74" s="83" t="s">
        <v>436</v>
      </c>
      <c r="I74" s="83" t="s">
        <v>322</v>
      </c>
      <c r="J74" s="83"/>
      <c r="K74" s="93">
        <v>6.96</v>
      </c>
      <c r="L74" s="96" t="s">
        <v>171</v>
      </c>
      <c r="M74" s="97">
        <v>1.3999999999999999E-2</v>
      </c>
      <c r="N74" s="97">
        <v>1.4500000000000004E-2</v>
      </c>
      <c r="O74" s="93">
        <v>366999.99999999994</v>
      </c>
      <c r="P74" s="95">
        <v>100.34</v>
      </c>
      <c r="Q74" s="83"/>
      <c r="R74" s="93">
        <v>368.24779999999993</v>
      </c>
      <c r="S74" s="94">
        <v>1.4471608832807568E-3</v>
      </c>
      <c r="T74" s="94">
        <f t="shared" si="0"/>
        <v>2.9761121662481129E-3</v>
      </c>
      <c r="U74" s="94">
        <f>R74/'סכום נכסי הקרן'!$C$42</f>
        <v>5.8047432559908782E-4</v>
      </c>
    </row>
    <row r="75" spans="2:21" s="130" customFormat="1">
      <c r="B75" s="86" t="s">
        <v>478</v>
      </c>
      <c r="C75" s="83" t="s">
        <v>479</v>
      </c>
      <c r="D75" s="96" t="s">
        <v>127</v>
      </c>
      <c r="E75" s="96" t="s">
        <v>320</v>
      </c>
      <c r="F75" s="83" t="s">
        <v>331</v>
      </c>
      <c r="G75" s="96" t="s">
        <v>326</v>
      </c>
      <c r="H75" s="83" t="s">
        <v>436</v>
      </c>
      <c r="I75" s="83" t="s">
        <v>167</v>
      </c>
      <c r="J75" s="83"/>
      <c r="K75" s="93">
        <v>4.1199999999999992</v>
      </c>
      <c r="L75" s="96" t="s">
        <v>171</v>
      </c>
      <c r="M75" s="97">
        <v>1.06E-2</v>
      </c>
      <c r="N75" s="97">
        <v>1.3699999999999999E-2</v>
      </c>
      <c r="O75" s="93">
        <f>600000/50000</f>
        <v>12</v>
      </c>
      <c r="P75" s="95">
        <v>5033000</v>
      </c>
      <c r="Q75" s="83"/>
      <c r="R75" s="93">
        <v>603.95997999999997</v>
      </c>
      <c r="S75" s="94">
        <f>4418.58752485455%/50000</f>
        <v>8.8371750497091004E-4</v>
      </c>
      <c r="T75" s="94">
        <f t="shared" ref="T75:T104" si="1">R75/$R$11</f>
        <v>4.881095404792553E-3</v>
      </c>
      <c r="U75" s="94">
        <f>R75/'סכום נכסי הקרן'!$C$42</f>
        <v>9.5203083923200255E-4</v>
      </c>
    </row>
    <row r="76" spans="2:21" s="130" customFormat="1">
      <c r="B76" s="86" t="s">
        <v>480</v>
      </c>
      <c r="C76" s="83" t="s">
        <v>481</v>
      </c>
      <c r="D76" s="96" t="s">
        <v>127</v>
      </c>
      <c r="E76" s="96" t="s">
        <v>320</v>
      </c>
      <c r="F76" s="83" t="s">
        <v>420</v>
      </c>
      <c r="G76" s="96" t="s">
        <v>364</v>
      </c>
      <c r="H76" s="83" t="s">
        <v>436</v>
      </c>
      <c r="I76" s="83" t="s">
        <v>322</v>
      </c>
      <c r="J76" s="83"/>
      <c r="K76" s="93">
        <v>5.87</v>
      </c>
      <c r="L76" s="96" t="s">
        <v>171</v>
      </c>
      <c r="M76" s="97">
        <v>2.3E-2</v>
      </c>
      <c r="N76" s="97">
        <v>1.8100000000000002E-2</v>
      </c>
      <c r="O76" s="93">
        <v>78163.00999999998</v>
      </c>
      <c r="P76" s="95">
        <v>105.3</v>
      </c>
      <c r="Q76" s="83"/>
      <c r="R76" s="93">
        <v>82.305639999999983</v>
      </c>
      <c r="S76" s="94">
        <v>5.5420171411420832E-5</v>
      </c>
      <c r="T76" s="94">
        <f t="shared" si="1"/>
        <v>6.6517930739800018E-4</v>
      </c>
      <c r="U76" s="94">
        <f>R76/'סכום נכסי הקרן'!$C$42</f>
        <v>1.2973956904019878E-4</v>
      </c>
    </row>
    <row r="77" spans="2:21" s="130" customFormat="1">
      <c r="B77" s="86" t="s">
        <v>482</v>
      </c>
      <c r="C77" s="83" t="s">
        <v>483</v>
      </c>
      <c r="D77" s="96" t="s">
        <v>127</v>
      </c>
      <c r="E77" s="96" t="s">
        <v>320</v>
      </c>
      <c r="F77" s="83" t="s">
        <v>420</v>
      </c>
      <c r="G77" s="96" t="s">
        <v>364</v>
      </c>
      <c r="H77" s="83" t="s">
        <v>436</v>
      </c>
      <c r="I77" s="83" t="s">
        <v>322</v>
      </c>
      <c r="J77" s="83"/>
      <c r="K77" s="93">
        <v>2.3199999999999998</v>
      </c>
      <c r="L77" s="96" t="s">
        <v>171</v>
      </c>
      <c r="M77" s="97">
        <v>5.8499999999999996E-2</v>
      </c>
      <c r="N77" s="97">
        <v>3.3999999999999998E-3</v>
      </c>
      <c r="O77" s="93">
        <v>392627.60999999993</v>
      </c>
      <c r="P77" s="95">
        <v>125.02</v>
      </c>
      <c r="Q77" s="83"/>
      <c r="R77" s="93">
        <v>490.8630399999999</v>
      </c>
      <c r="S77" s="94">
        <v>3.3336289322375356E-4</v>
      </c>
      <c r="T77" s="94">
        <f t="shared" si="1"/>
        <v>3.967066375700096E-3</v>
      </c>
      <c r="U77" s="94">
        <f>R77/'סכום נכסי הקרן'!$C$42</f>
        <v>7.7375449929508898E-4</v>
      </c>
    </row>
    <row r="78" spans="2:21" s="130" customFormat="1">
      <c r="B78" s="86" t="s">
        <v>484</v>
      </c>
      <c r="C78" s="83" t="s">
        <v>485</v>
      </c>
      <c r="D78" s="96" t="s">
        <v>127</v>
      </c>
      <c r="E78" s="96" t="s">
        <v>320</v>
      </c>
      <c r="F78" s="83" t="s">
        <v>420</v>
      </c>
      <c r="G78" s="96" t="s">
        <v>364</v>
      </c>
      <c r="H78" s="83" t="s">
        <v>436</v>
      </c>
      <c r="I78" s="83" t="s">
        <v>322</v>
      </c>
      <c r="J78" s="83"/>
      <c r="K78" s="93">
        <v>7.27</v>
      </c>
      <c r="L78" s="96" t="s">
        <v>171</v>
      </c>
      <c r="M78" s="97">
        <v>2.2499999999999999E-2</v>
      </c>
      <c r="N78" s="97">
        <v>2.4099999999999996E-2</v>
      </c>
      <c r="O78" s="93">
        <v>253999.99999999997</v>
      </c>
      <c r="P78" s="95">
        <v>100.94</v>
      </c>
      <c r="Q78" s="83"/>
      <c r="R78" s="93">
        <v>256.38757999999996</v>
      </c>
      <c r="S78" s="94">
        <v>1.3508267165869819E-3</v>
      </c>
      <c r="T78" s="94">
        <f t="shared" si="1"/>
        <v>2.0720780846834965E-3</v>
      </c>
      <c r="U78" s="94">
        <f>R78/'סכום נכסי הקרן'!$C$42</f>
        <v>4.0414744525963818E-4</v>
      </c>
    </row>
    <row r="79" spans="2:21" s="130" customFormat="1">
      <c r="B79" s="86" t="s">
        <v>486</v>
      </c>
      <c r="C79" s="83" t="s">
        <v>487</v>
      </c>
      <c r="D79" s="96" t="s">
        <v>127</v>
      </c>
      <c r="E79" s="96" t="s">
        <v>320</v>
      </c>
      <c r="F79" s="83" t="s">
        <v>488</v>
      </c>
      <c r="G79" s="96" t="s">
        <v>364</v>
      </c>
      <c r="H79" s="83" t="s">
        <v>436</v>
      </c>
      <c r="I79" s="83" t="s">
        <v>167</v>
      </c>
      <c r="J79" s="83"/>
      <c r="K79" s="93">
        <v>6.8999999999999986</v>
      </c>
      <c r="L79" s="96" t="s">
        <v>171</v>
      </c>
      <c r="M79" s="97">
        <v>1.9599999999999999E-2</v>
      </c>
      <c r="N79" s="97">
        <v>1.8499999999999996E-2</v>
      </c>
      <c r="O79" s="93">
        <v>331811.49999999994</v>
      </c>
      <c r="P79" s="95">
        <v>102.53</v>
      </c>
      <c r="Q79" s="83"/>
      <c r="R79" s="93">
        <v>340.20633000000004</v>
      </c>
      <c r="S79" s="94">
        <v>5.1516117402994528E-4</v>
      </c>
      <c r="T79" s="94">
        <f t="shared" si="1"/>
        <v>2.7494860736374271E-3</v>
      </c>
      <c r="U79" s="94">
        <f>R79/'סכום נכסי הקרן'!$C$42</f>
        <v>5.3627215144609359E-4</v>
      </c>
    </row>
    <row r="80" spans="2:21" s="130" customFormat="1">
      <c r="B80" s="86" t="s">
        <v>489</v>
      </c>
      <c r="C80" s="83" t="s">
        <v>490</v>
      </c>
      <c r="D80" s="96" t="s">
        <v>127</v>
      </c>
      <c r="E80" s="96" t="s">
        <v>320</v>
      </c>
      <c r="F80" s="83" t="s">
        <v>488</v>
      </c>
      <c r="G80" s="96" t="s">
        <v>364</v>
      </c>
      <c r="H80" s="83" t="s">
        <v>436</v>
      </c>
      <c r="I80" s="83" t="s">
        <v>167</v>
      </c>
      <c r="J80" s="83"/>
      <c r="K80" s="93">
        <v>4.12</v>
      </c>
      <c r="L80" s="96" t="s">
        <v>171</v>
      </c>
      <c r="M80" s="97">
        <v>2.75E-2</v>
      </c>
      <c r="N80" s="97">
        <v>7.9000000000000008E-3</v>
      </c>
      <c r="O80" s="93">
        <v>94956.519999999975</v>
      </c>
      <c r="P80" s="95">
        <v>108.86</v>
      </c>
      <c r="Q80" s="83"/>
      <c r="R80" s="93">
        <v>103.36966999999999</v>
      </c>
      <c r="S80" s="94">
        <v>2.0413030722967148E-4</v>
      </c>
      <c r="T80" s="94">
        <f t="shared" si="1"/>
        <v>8.3541499096003444E-4</v>
      </c>
      <c r="U80" s="94">
        <f>R80/'סכום נכסי הקרן'!$C$42</f>
        <v>1.6294310374875359E-4</v>
      </c>
    </row>
    <row r="81" spans="2:21" s="130" customFormat="1">
      <c r="B81" s="86" t="s">
        <v>491</v>
      </c>
      <c r="C81" s="83" t="s">
        <v>492</v>
      </c>
      <c r="D81" s="96" t="s">
        <v>127</v>
      </c>
      <c r="E81" s="96" t="s">
        <v>320</v>
      </c>
      <c r="F81" s="83" t="s">
        <v>344</v>
      </c>
      <c r="G81" s="96" t="s">
        <v>326</v>
      </c>
      <c r="H81" s="83" t="s">
        <v>436</v>
      </c>
      <c r="I81" s="83" t="s">
        <v>167</v>
      </c>
      <c r="J81" s="83"/>
      <c r="K81" s="93">
        <v>4.4599999999999991</v>
      </c>
      <c r="L81" s="96" t="s">
        <v>171</v>
      </c>
      <c r="M81" s="97">
        <v>1.4199999999999999E-2</v>
      </c>
      <c r="N81" s="97">
        <v>1.4399999999999998E-2</v>
      </c>
      <c r="O81" s="93">
        <f>700000/50000</f>
        <v>14</v>
      </c>
      <c r="P81" s="95">
        <v>5070000</v>
      </c>
      <c r="Q81" s="83"/>
      <c r="R81" s="93">
        <v>709.80005000000006</v>
      </c>
      <c r="S81" s="94">
        <f>3302.97739819752%/50000</f>
        <v>6.6059547963950394E-4</v>
      </c>
      <c r="T81" s="94">
        <f t="shared" si="1"/>
        <v>5.7364757220776863E-3</v>
      </c>
      <c r="U81" s="94">
        <f>R81/'סכום נכסי הקרן'!$C$42</f>
        <v>1.1188680701797783E-3</v>
      </c>
    </row>
    <row r="82" spans="2:21" s="130" customFormat="1">
      <c r="B82" s="86" t="s">
        <v>493</v>
      </c>
      <c r="C82" s="83" t="s">
        <v>494</v>
      </c>
      <c r="D82" s="96" t="s">
        <v>127</v>
      </c>
      <c r="E82" s="96" t="s">
        <v>320</v>
      </c>
      <c r="F82" s="83" t="s">
        <v>344</v>
      </c>
      <c r="G82" s="96" t="s">
        <v>326</v>
      </c>
      <c r="H82" s="83" t="s">
        <v>436</v>
      </c>
      <c r="I82" s="83" t="s">
        <v>167</v>
      </c>
      <c r="J82" s="83"/>
      <c r="K82" s="93">
        <v>5.07</v>
      </c>
      <c r="L82" s="96" t="s">
        <v>171</v>
      </c>
      <c r="M82" s="97">
        <v>1.5900000000000001E-2</v>
      </c>
      <c r="N82" s="97">
        <v>1.5600000000000001E-2</v>
      </c>
      <c r="O82" s="93">
        <f>800000/50000</f>
        <v>16</v>
      </c>
      <c r="P82" s="95">
        <v>5039000</v>
      </c>
      <c r="Q82" s="83"/>
      <c r="R82" s="93">
        <v>806.23998999999992</v>
      </c>
      <c r="S82" s="94">
        <f>5344.0213760855%/50000</f>
        <v>1.0688042752171E-3</v>
      </c>
      <c r="T82" s="94">
        <f t="shared" si="1"/>
        <v>6.5158858875864487E-3</v>
      </c>
      <c r="U82" s="94">
        <f>R82/'סכום נכסי הקרן'!$C$42</f>
        <v>1.2708877404461489E-3</v>
      </c>
    </row>
    <row r="83" spans="2:21" s="130" customFormat="1">
      <c r="B83" s="86" t="s">
        <v>495</v>
      </c>
      <c r="C83" s="83" t="s">
        <v>496</v>
      </c>
      <c r="D83" s="96" t="s">
        <v>127</v>
      </c>
      <c r="E83" s="96" t="s">
        <v>320</v>
      </c>
      <c r="F83" s="83" t="s">
        <v>497</v>
      </c>
      <c r="G83" s="96" t="s">
        <v>498</v>
      </c>
      <c r="H83" s="83" t="s">
        <v>436</v>
      </c>
      <c r="I83" s="83" t="s">
        <v>322</v>
      </c>
      <c r="J83" s="83"/>
      <c r="K83" s="93">
        <v>4.9399999999999995</v>
      </c>
      <c r="L83" s="96" t="s">
        <v>171</v>
      </c>
      <c r="M83" s="97">
        <v>1.9400000000000001E-2</v>
      </c>
      <c r="N83" s="97">
        <v>8.8999999999999999E-3</v>
      </c>
      <c r="O83" s="93">
        <v>316783.09999999992</v>
      </c>
      <c r="P83" s="95">
        <v>106.94</v>
      </c>
      <c r="Q83" s="83"/>
      <c r="R83" s="93">
        <v>338.76780999999994</v>
      </c>
      <c r="S83" s="94">
        <v>4.782273526140834E-4</v>
      </c>
      <c r="T83" s="94">
        <f t="shared" si="1"/>
        <v>2.7378602149808608E-3</v>
      </c>
      <c r="U83" s="94">
        <f>R83/'סכום נכסי הקרן'!$C$42</f>
        <v>5.3400459159411119E-4</v>
      </c>
    </row>
    <row r="84" spans="2:21" s="130" customFormat="1">
      <c r="B84" s="86" t="s">
        <v>499</v>
      </c>
      <c r="C84" s="83" t="s">
        <v>500</v>
      </c>
      <c r="D84" s="96" t="s">
        <v>127</v>
      </c>
      <c r="E84" s="96" t="s">
        <v>320</v>
      </c>
      <c r="F84" s="83" t="s">
        <v>497</v>
      </c>
      <c r="G84" s="96" t="s">
        <v>498</v>
      </c>
      <c r="H84" s="83" t="s">
        <v>436</v>
      </c>
      <c r="I84" s="83" t="s">
        <v>322</v>
      </c>
      <c r="J84" s="83"/>
      <c r="K84" s="93">
        <v>6.84</v>
      </c>
      <c r="L84" s="96" t="s">
        <v>171</v>
      </c>
      <c r="M84" s="97">
        <v>1.23E-2</v>
      </c>
      <c r="N84" s="97">
        <v>1.3999999999999999E-2</v>
      </c>
      <c r="O84" s="93">
        <v>732655.99999999988</v>
      </c>
      <c r="P84" s="95">
        <v>100.07</v>
      </c>
      <c r="Q84" s="83"/>
      <c r="R84" s="93">
        <v>733.16886999999986</v>
      </c>
      <c r="S84" s="94">
        <v>6.9145822735590758E-4</v>
      </c>
      <c r="T84" s="94">
        <f t="shared" si="1"/>
        <v>5.9253383018754791E-3</v>
      </c>
      <c r="U84" s="94">
        <f>R84/'סכום נכסי הקרן'!$C$42</f>
        <v>1.1557046786525142E-3</v>
      </c>
    </row>
    <row r="85" spans="2:21" s="130" customFormat="1">
      <c r="B85" s="86" t="s">
        <v>501</v>
      </c>
      <c r="C85" s="83" t="s">
        <v>502</v>
      </c>
      <c r="D85" s="96" t="s">
        <v>127</v>
      </c>
      <c r="E85" s="96" t="s">
        <v>320</v>
      </c>
      <c r="F85" s="83" t="s">
        <v>503</v>
      </c>
      <c r="G85" s="96" t="s">
        <v>457</v>
      </c>
      <c r="H85" s="83" t="s">
        <v>436</v>
      </c>
      <c r="I85" s="83" t="s">
        <v>167</v>
      </c>
      <c r="J85" s="83"/>
      <c r="K85" s="93">
        <v>1</v>
      </c>
      <c r="L85" s="96" t="s">
        <v>171</v>
      </c>
      <c r="M85" s="97">
        <v>3.6000000000000004E-2</v>
      </c>
      <c r="N85" s="97">
        <v>-9.8000000000000014E-3</v>
      </c>
      <c r="O85" s="93">
        <v>152471.99999999997</v>
      </c>
      <c r="P85" s="95">
        <v>111.75</v>
      </c>
      <c r="Q85" s="83"/>
      <c r="R85" s="93">
        <v>170.38745999999998</v>
      </c>
      <c r="S85" s="94">
        <v>3.6854623506207211E-4</v>
      </c>
      <c r="T85" s="94">
        <f t="shared" si="1"/>
        <v>1.3770406576281344E-3</v>
      </c>
      <c r="U85" s="94">
        <f>R85/'סכום נכסי הקרן'!$C$42</f>
        <v>2.6858421403750835E-4</v>
      </c>
    </row>
    <row r="86" spans="2:21" s="130" customFormat="1">
      <c r="B86" s="86" t="s">
        <v>504</v>
      </c>
      <c r="C86" s="83" t="s">
        <v>505</v>
      </c>
      <c r="D86" s="96" t="s">
        <v>127</v>
      </c>
      <c r="E86" s="96" t="s">
        <v>320</v>
      </c>
      <c r="F86" s="83" t="s">
        <v>503</v>
      </c>
      <c r="G86" s="96" t="s">
        <v>457</v>
      </c>
      <c r="H86" s="83" t="s">
        <v>436</v>
      </c>
      <c r="I86" s="83" t="s">
        <v>167</v>
      </c>
      <c r="J86" s="83"/>
      <c r="K86" s="93">
        <v>7.41</v>
      </c>
      <c r="L86" s="96" t="s">
        <v>171</v>
      </c>
      <c r="M86" s="97">
        <v>2.2499999999999999E-2</v>
      </c>
      <c r="N86" s="97">
        <v>1.47E-2</v>
      </c>
      <c r="O86" s="93">
        <v>148837.99999999997</v>
      </c>
      <c r="P86" s="95">
        <v>108.5</v>
      </c>
      <c r="Q86" s="83"/>
      <c r="R86" s="93">
        <v>161.48921999999996</v>
      </c>
      <c r="S86" s="94">
        <v>3.6380378886792124E-4</v>
      </c>
      <c r="T86" s="94">
        <f t="shared" si="1"/>
        <v>1.3051266901252852E-3</v>
      </c>
      <c r="U86" s="94">
        <f>R86/'סכום נכסי הקרן'!$C$42</f>
        <v>2.5455778981170484E-4</v>
      </c>
    </row>
    <row r="87" spans="2:21" s="130" customFormat="1">
      <c r="B87" s="86" t="s">
        <v>506</v>
      </c>
      <c r="C87" s="83" t="s">
        <v>507</v>
      </c>
      <c r="D87" s="96" t="s">
        <v>127</v>
      </c>
      <c r="E87" s="96" t="s">
        <v>320</v>
      </c>
      <c r="F87" s="83" t="s">
        <v>351</v>
      </c>
      <c r="G87" s="96" t="s">
        <v>326</v>
      </c>
      <c r="H87" s="83" t="s">
        <v>508</v>
      </c>
      <c r="I87" s="83" t="s">
        <v>167</v>
      </c>
      <c r="J87" s="83"/>
      <c r="K87" s="93">
        <v>2.67</v>
      </c>
      <c r="L87" s="96" t="s">
        <v>171</v>
      </c>
      <c r="M87" s="97">
        <v>2.7999999999999997E-2</v>
      </c>
      <c r="N87" s="97">
        <v>1.0200000000000001E-2</v>
      </c>
      <c r="O87" s="93">
        <f>1300000/50000</f>
        <v>26</v>
      </c>
      <c r="P87" s="95">
        <v>5355000</v>
      </c>
      <c r="Q87" s="83"/>
      <c r="R87" s="93">
        <v>1392.3000199999997</v>
      </c>
      <c r="S87" s="94">
        <f>7350.03109628541%/50000</f>
        <v>1.4700062192570819E-3</v>
      </c>
      <c r="T87" s="94">
        <f t="shared" si="1"/>
        <v>1.1252317131533414E-2</v>
      </c>
      <c r="U87" s="94">
        <f>R87/'סכום נכסי הקרן'!$C$42</f>
        <v>2.1947026299711674E-3</v>
      </c>
    </row>
    <row r="88" spans="2:21" s="130" customFormat="1">
      <c r="B88" s="86" t="s">
        <v>509</v>
      </c>
      <c r="C88" s="83" t="s">
        <v>510</v>
      </c>
      <c r="D88" s="96" t="s">
        <v>127</v>
      </c>
      <c r="E88" s="96" t="s">
        <v>320</v>
      </c>
      <c r="F88" s="83" t="s">
        <v>351</v>
      </c>
      <c r="G88" s="96" t="s">
        <v>326</v>
      </c>
      <c r="H88" s="83" t="s">
        <v>508</v>
      </c>
      <c r="I88" s="83" t="s">
        <v>167</v>
      </c>
      <c r="J88" s="83"/>
      <c r="K88" s="93">
        <v>3.93</v>
      </c>
      <c r="L88" s="96" t="s">
        <v>171</v>
      </c>
      <c r="M88" s="97">
        <v>1.49E-2</v>
      </c>
      <c r="N88" s="97">
        <v>1.34E-2</v>
      </c>
      <c r="O88" s="93">
        <f>150000/50000</f>
        <v>3</v>
      </c>
      <c r="P88" s="95">
        <v>5089000</v>
      </c>
      <c r="Q88" s="93">
        <v>2.2865500000000001</v>
      </c>
      <c r="R88" s="93">
        <v>154.95654999999996</v>
      </c>
      <c r="S88" s="94">
        <f>2480.15873015873%/50000</f>
        <v>4.96031746031746E-4</v>
      </c>
      <c r="T88" s="94">
        <f t="shared" si="1"/>
        <v>1.2523308318334392E-3</v>
      </c>
      <c r="U88" s="94">
        <f>R88/'סכום נכסי הקרן'!$C$42</f>
        <v>2.4426024774190457E-4</v>
      </c>
    </row>
    <row r="89" spans="2:21" s="130" customFormat="1">
      <c r="B89" s="86" t="s">
        <v>511</v>
      </c>
      <c r="C89" s="83" t="s">
        <v>512</v>
      </c>
      <c r="D89" s="96" t="s">
        <v>127</v>
      </c>
      <c r="E89" s="96" t="s">
        <v>320</v>
      </c>
      <c r="F89" s="83" t="s">
        <v>351</v>
      </c>
      <c r="G89" s="96" t="s">
        <v>326</v>
      </c>
      <c r="H89" s="83" t="s">
        <v>508</v>
      </c>
      <c r="I89" s="83" t="s">
        <v>167</v>
      </c>
      <c r="J89" s="83"/>
      <c r="K89" s="93">
        <v>5.4799999999999995</v>
      </c>
      <c r="L89" s="96" t="s">
        <v>171</v>
      </c>
      <c r="M89" s="97">
        <v>2.2000000000000002E-2</v>
      </c>
      <c r="N89" s="97">
        <v>1.67E-2</v>
      </c>
      <c r="O89" s="93">
        <f>200000/50000</f>
        <v>4</v>
      </c>
      <c r="P89" s="95">
        <v>5177777</v>
      </c>
      <c r="Q89" s="83"/>
      <c r="R89" s="93">
        <v>207.11107999999996</v>
      </c>
      <c r="S89" s="94">
        <f>3972.98371076679%/50000</f>
        <v>7.9459674215335793E-4</v>
      </c>
      <c r="T89" s="94">
        <f t="shared" si="1"/>
        <v>1.6738343174155723E-3</v>
      </c>
      <c r="U89" s="94">
        <f>R89/'סכום נכסי הקרן'!$C$42</f>
        <v>3.2647218662840274E-4</v>
      </c>
    </row>
    <row r="90" spans="2:21" s="130" customFormat="1">
      <c r="B90" s="86" t="s">
        <v>513</v>
      </c>
      <c r="C90" s="83" t="s">
        <v>514</v>
      </c>
      <c r="D90" s="96" t="s">
        <v>127</v>
      </c>
      <c r="E90" s="96" t="s">
        <v>320</v>
      </c>
      <c r="F90" s="83" t="s">
        <v>515</v>
      </c>
      <c r="G90" s="96" t="s">
        <v>326</v>
      </c>
      <c r="H90" s="83" t="s">
        <v>508</v>
      </c>
      <c r="I90" s="83" t="s">
        <v>322</v>
      </c>
      <c r="J90" s="83"/>
      <c r="K90" s="93">
        <v>1.74</v>
      </c>
      <c r="L90" s="96" t="s">
        <v>171</v>
      </c>
      <c r="M90" s="97">
        <v>0.02</v>
      </c>
      <c r="N90" s="97">
        <v>-5.9999999999999995E-4</v>
      </c>
      <c r="O90" s="93">
        <v>118928.79999999999</v>
      </c>
      <c r="P90" s="95">
        <v>107.21</v>
      </c>
      <c r="Q90" s="83"/>
      <c r="R90" s="93">
        <v>127.50355999999998</v>
      </c>
      <c r="S90" s="94">
        <v>2.0902046744569595E-4</v>
      </c>
      <c r="T90" s="94">
        <f t="shared" si="1"/>
        <v>1.0304607282268794E-3</v>
      </c>
      <c r="U90" s="94">
        <f>R90/'סכום נכסי הקרן'!$C$42</f>
        <v>2.0098570311209691E-4</v>
      </c>
    </row>
    <row r="91" spans="2:21" s="130" customFormat="1">
      <c r="B91" s="86" t="s">
        <v>516</v>
      </c>
      <c r="C91" s="83" t="s">
        <v>517</v>
      </c>
      <c r="D91" s="96" t="s">
        <v>127</v>
      </c>
      <c r="E91" s="96" t="s">
        <v>320</v>
      </c>
      <c r="F91" s="83" t="s">
        <v>474</v>
      </c>
      <c r="G91" s="96" t="s">
        <v>364</v>
      </c>
      <c r="H91" s="83" t="s">
        <v>508</v>
      </c>
      <c r="I91" s="83" t="s">
        <v>322</v>
      </c>
      <c r="J91" s="83"/>
      <c r="K91" s="93">
        <v>7.06</v>
      </c>
      <c r="L91" s="96" t="s">
        <v>171</v>
      </c>
      <c r="M91" s="97">
        <v>2.81E-2</v>
      </c>
      <c r="N91" s="97">
        <v>2.5100000000000001E-2</v>
      </c>
      <c r="O91" s="93">
        <v>8019.9999999999991</v>
      </c>
      <c r="P91" s="95">
        <v>104.36</v>
      </c>
      <c r="Q91" s="83"/>
      <c r="R91" s="93">
        <v>8.3696699999999975</v>
      </c>
      <c r="S91" s="94">
        <v>1.5319347265916744E-5</v>
      </c>
      <c r="T91" s="94">
        <f t="shared" si="1"/>
        <v>6.7642160291200222E-5</v>
      </c>
      <c r="U91" s="94">
        <f>R91/'סכום נכסי הקרן'!$C$42</f>
        <v>1.3193231700873479E-5</v>
      </c>
    </row>
    <row r="92" spans="2:21" s="130" customFormat="1">
      <c r="B92" s="86" t="s">
        <v>518</v>
      </c>
      <c r="C92" s="83" t="s">
        <v>519</v>
      </c>
      <c r="D92" s="96" t="s">
        <v>127</v>
      </c>
      <c r="E92" s="96" t="s">
        <v>320</v>
      </c>
      <c r="F92" s="83" t="s">
        <v>474</v>
      </c>
      <c r="G92" s="96" t="s">
        <v>364</v>
      </c>
      <c r="H92" s="83" t="s">
        <v>508</v>
      </c>
      <c r="I92" s="83" t="s">
        <v>322</v>
      </c>
      <c r="J92" s="83"/>
      <c r="K92" s="93">
        <v>5.1899999999999995</v>
      </c>
      <c r="L92" s="96" t="s">
        <v>171</v>
      </c>
      <c r="M92" s="97">
        <v>3.7000000000000005E-2</v>
      </c>
      <c r="N92" s="97">
        <v>1.6799999999999999E-2</v>
      </c>
      <c r="O92" s="93">
        <v>393219.47999999992</v>
      </c>
      <c r="P92" s="95">
        <v>112.06</v>
      </c>
      <c r="Q92" s="83"/>
      <c r="R92" s="93">
        <v>440.64175999999998</v>
      </c>
      <c r="S92" s="94">
        <v>5.8110477012027488E-4</v>
      </c>
      <c r="T92" s="94">
        <f t="shared" si="1"/>
        <v>3.5611870672220746E-3</v>
      </c>
      <c r="U92" s="94">
        <f>R92/'סכום נכסי הקרן'!$C$42</f>
        <v>6.9458997030476537E-4</v>
      </c>
    </row>
    <row r="93" spans="2:21" s="130" customFormat="1">
      <c r="B93" s="86" t="s">
        <v>520</v>
      </c>
      <c r="C93" s="83" t="s">
        <v>521</v>
      </c>
      <c r="D93" s="96" t="s">
        <v>127</v>
      </c>
      <c r="E93" s="96" t="s">
        <v>320</v>
      </c>
      <c r="F93" s="83" t="s">
        <v>522</v>
      </c>
      <c r="G93" s="96" t="s">
        <v>385</v>
      </c>
      <c r="H93" s="83" t="s">
        <v>508</v>
      </c>
      <c r="I93" s="83" t="s">
        <v>322</v>
      </c>
      <c r="J93" s="83"/>
      <c r="K93" s="93">
        <v>3.3500000000000005</v>
      </c>
      <c r="L93" s="96" t="s">
        <v>171</v>
      </c>
      <c r="M93" s="97">
        <v>1.9799999999999998E-2</v>
      </c>
      <c r="N93" s="97">
        <v>5.5000000000000005E-3</v>
      </c>
      <c r="O93" s="93">
        <v>363514.79999999993</v>
      </c>
      <c r="P93" s="95">
        <v>105.63</v>
      </c>
      <c r="Q93" s="83"/>
      <c r="R93" s="93">
        <v>383.98067999999995</v>
      </c>
      <c r="S93" s="94">
        <v>4.3499862727920479E-4</v>
      </c>
      <c r="T93" s="94">
        <f t="shared" si="1"/>
        <v>3.1032624590078294E-3</v>
      </c>
      <c r="U93" s="94">
        <f>R93/'סכום נכסי הקרן'!$C$42</f>
        <v>6.0527429156692636E-4</v>
      </c>
    </row>
    <row r="94" spans="2:21" s="130" customFormat="1">
      <c r="B94" s="86" t="s">
        <v>523</v>
      </c>
      <c r="C94" s="83" t="s">
        <v>524</v>
      </c>
      <c r="D94" s="96" t="s">
        <v>127</v>
      </c>
      <c r="E94" s="96" t="s">
        <v>320</v>
      </c>
      <c r="F94" s="83" t="s">
        <v>503</v>
      </c>
      <c r="G94" s="96" t="s">
        <v>457</v>
      </c>
      <c r="H94" s="83" t="s">
        <v>508</v>
      </c>
      <c r="I94" s="83" t="s">
        <v>322</v>
      </c>
      <c r="J94" s="83"/>
      <c r="K94" s="93">
        <v>0.49000000000000005</v>
      </c>
      <c r="L94" s="96" t="s">
        <v>171</v>
      </c>
      <c r="M94" s="97">
        <v>4.4999999999999998E-2</v>
      </c>
      <c r="N94" s="97">
        <v>6.0999999999999995E-3</v>
      </c>
      <c r="O94" s="93">
        <v>25890.999999999996</v>
      </c>
      <c r="P94" s="95">
        <v>126.67</v>
      </c>
      <c r="Q94" s="83"/>
      <c r="R94" s="93">
        <v>32.796129999999991</v>
      </c>
      <c r="S94" s="94">
        <v>4.9631864258777784E-4</v>
      </c>
      <c r="T94" s="94">
        <f t="shared" si="1"/>
        <v>2.6505239542192708E-4</v>
      </c>
      <c r="U94" s="94">
        <f>R94/'סכום נכסי הקרן'!$C$42</f>
        <v>5.1697013380690968E-5</v>
      </c>
    </row>
    <row r="95" spans="2:21" s="130" customFormat="1">
      <c r="B95" s="86" t="s">
        <v>525</v>
      </c>
      <c r="C95" s="83" t="s">
        <v>526</v>
      </c>
      <c r="D95" s="96" t="s">
        <v>127</v>
      </c>
      <c r="E95" s="96" t="s">
        <v>320</v>
      </c>
      <c r="F95" s="83" t="s">
        <v>527</v>
      </c>
      <c r="G95" s="96" t="s">
        <v>364</v>
      </c>
      <c r="H95" s="83" t="s">
        <v>508</v>
      </c>
      <c r="I95" s="83" t="s">
        <v>167</v>
      </c>
      <c r="J95" s="83"/>
      <c r="K95" s="93">
        <v>5.42</v>
      </c>
      <c r="L95" s="96" t="s">
        <v>171</v>
      </c>
      <c r="M95" s="97">
        <v>1.6E-2</v>
      </c>
      <c r="N95" s="97">
        <v>1.1200000000000002E-2</v>
      </c>
      <c r="O95" s="93">
        <v>107364.99999999999</v>
      </c>
      <c r="P95" s="95">
        <v>104.12</v>
      </c>
      <c r="Q95" s="83"/>
      <c r="R95" s="93">
        <v>111.78842999999998</v>
      </c>
      <c r="S95" s="94">
        <v>7.9177714015908173E-4</v>
      </c>
      <c r="T95" s="94">
        <f t="shared" si="1"/>
        <v>9.0345388775920862E-4</v>
      </c>
      <c r="U95" s="94">
        <f>R95/'סכום נכסי הקרן'!$C$42</f>
        <v>1.7621371672561477E-4</v>
      </c>
    </row>
    <row r="96" spans="2:21" s="130" customFormat="1">
      <c r="B96" s="86" t="s">
        <v>528</v>
      </c>
      <c r="C96" s="83" t="s">
        <v>529</v>
      </c>
      <c r="D96" s="96" t="s">
        <v>127</v>
      </c>
      <c r="E96" s="96" t="s">
        <v>320</v>
      </c>
      <c r="F96" s="83" t="s">
        <v>530</v>
      </c>
      <c r="G96" s="96" t="s">
        <v>364</v>
      </c>
      <c r="H96" s="83" t="s">
        <v>531</v>
      </c>
      <c r="I96" s="83" t="s">
        <v>322</v>
      </c>
      <c r="J96" s="83"/>
      <c r="K96" s="93">
        <v>2.0999999999999996</v>
      </c>
      <c r="L96" s="96" t="s">
        <v>171</v>
      </c>
      <c r="M96" s="97">
        <v>4.5999999999999999E-2</v>
      </c>
      <c r="N96" s="97">
        <v>4.7999999999999996E-3</v>
      </c>
      <c r="O96" s="93">
        <v>0.76999999999999991</v>
      </c>
      <c r="P96" s="95">
        <v>112.06</v>
      </c>
      <c r="Q96" s="83"/>
      <c r="R96" s="93">
        <v>8.5999999999999987E-4</v>
      </c>
      <c r="S96" s="94">
        <v>2.1808269174538315E-9</v>
      </c>
      <c r="T96" s="94">
        <f t="shared" si="1"/>
        <v>6.9503645723704989E-9</v>
      </c>
      <c r="U96" s="94">
        <f>R96/'סכום נכסי הקרן'!$C$42</f>
        <v>1.3556304206439674E-9</v>
      </c>
    </row>
    <row r="97" spans="2:21" s="130" customFormat="1">
      <c r="B97" s="86" t="s">
        <v>532</v>
      </c>
      <c r="C97" s="83" t="s">
        <v>533</v>
      </c>
      <c r="D97" s="96" t="s">
        <v>127</v>
      </c>
      <c r="E97" s="96" t="s">
        <v>320</v>
      </c>
      <c r="F97" s="83" t="s">
        <v>534</v>
      </c>
      <c r="G97" s="96" t="s">
        <v>364</v>
      </c>
      <c r="H97" s="83" t="s">
        <v>531</v>
      </c>
      <c r="I97" s="83" t="s">
        <v>167</v>
      </c>
      <c r="J97" s="83"/>
      <c r="K97" s="93">
        <v>7.1499999999999986</v>
      </c>
      <c r="L97" s="96" t="s">
        <v>171</v>
      </c>
      <c r="M97" s="97">
        <v>1.9E-2</v>
      </c>
      <c r="N97" s="97">
        <v>2.5899999999999989E-2</v>
      </c>
      <c r="O97" s="93">
        <v>438114.99999999994</v>
      </c>
      <c r="P97" s="95">
        <v>96.48</v>
      </c>
      <c r="Q97" s="83"/>
      <c r="R97" s="93">
        <v>422.69334000000003</v>
      </c>
      <c r="S97" s="94">
        <v>1.6622970101684623E-3</v>
      </c>
      <c r="T97" s="94">
        <f t="shared" si="1"/>
        <v>3.4161311805964633E-3</v>
      </c>
      <c r="U97" s="94">
        <f>R97/'סכום נכסי הקרן'!$C$42</f>
        <v>6.6629761663674844E-4</v>
      </c>
    </row>
    <row r="98" spans="2:21" s="130" customFormat="1">
      <c r="B98" s="86" t="s">
        <v>535</v>
      </c>
      <c r="C98" s="83" t="s">
        <v>536</v>
      </c>
      <c r="D98" s="96" t="s">
        <v>127</v>
      </c>
      <c r="E98" s="96" t="s">
        <v>320</v>
      </c>
      <c r="F98" s="83" t="s">
        <v>400</v>
      </c>
      <c r="G98" s="96" t="s">
        <v>326</v>
      </c>
      <c r="H98" s="83" t="s">
        <v>531</v>
      </c>
      <c r="I98" s="83" t="s">
        <v>322</v>
      </c>
      <c r="J98" s="83"/>
      <c r="K98" s="93">
        <v>3.0500000000000003</v>
      </c>
      <c r="L98" s="96" t="s">
        <v>171</v>
      </c>
      <c r="M98" s="97">
        <v>5.0999999999999997E-2</v>
      </c>
      <c r="N98" s="97">
        <v>5.5999999999999991E-3</v>
      </c>
      <c r="O98" s="93">
        <v>761874.99999999988</v>
      </c>
      <c r="P98" s="95">
        <v>138.74</v>
      </c>
      <c r="Q98" s="93">
        <v>11.758299999999997</v>
      </c>
      <c r="R98" s="93">
        <v>1068.78368</v>
      </c>
      <c r="S98" s="94">
        <v>6.6409244228161088E-4</v>
      </c>
      <c r="T98" s="94">
        <f t="shared" si="1"/>
        <v>8.6377165406974054E-3</v>
      </c>
      <c r="U98" s="94">
        <f>R98/'סכום נכסי הקרן'!$C$42</f>
        <v>1.6847391508090788E-3</v>
      </c>
    </row>
    <row r="99" spans="2:21" s="130" customFormat="1">
      <c r="B99" s="86" t="s">
        <v>537</v>
      </c>
      <c r="C99" s="83" t="s">
        <v>538</v>
      </c>
      <c r="D99" s="96" t="s">
        <v>127</v>
      </c>
      <c r="E99" s="96" t="s">
        <v>320</v>
      </c>
      <c r="F99" s="83" t="s">
        <v>539</v>
      </c>
      <c r="G99" s="96" t="s">
        <v>364</v>
      </c>
      <c r="H99" s="83" t="s">
        <v>531</v>
      </c>
      <c r="I99" s="83" t="s">
        <v>167</v>
      </c>
      <c r="J99" s="83"/>
      <c r="K99" s="93">
        <v>7.0299999999999994</v>
      </c>
      <c r="L99" s="96" t="s">
        <v>171</v>
      </c>
      <c r="M99" s="97">
        <v>2.6000000000000002E-2</v>
      </c>
      <c r="N99" s="97">
        <v>2.4099999999999996E-2</v>
      </c>
      <c r="O99" s="93">
        <v>909999.99999999988</v>
      </c>
      <c r="P99" s="95">
        <v>102.8</v>
      </c>
      <c r="Q99" s="83"/>
      <c r="R99" s="93">
        <v>935.47998999999993</v>
      </c>
      <c r="S99" s="94">
        <v>1.4849627127494654E-3</v>
      </c>
      <c r="T99" s="94">
        <f t="shared" si="1"/>
        <v>7.5603802100668712E-3</v>
      </c>
      <c r="U99" s="94">
        <f>R99/'סכום נכסי הקרן'!$C$42</f>
        <v>1.4746106190089703E-3</v>
      </c>
    </row>
    <row r="100" spans="2:21" s="130" customFormat="1">
      <c r="B100" s="86" t="s">
        <v>540</v>
      </c>
      <c r="C100" s="83" t="s">
        <v>541</v>
      </c>
      <c r="D100" s="96" t="s">
        <v>127</v>
      </c>
      <c r="E100" s="96" t="s">
        <v>320</v>
      </c>
      <c r="F100" s="83" t="s">
        <v>477</v>
      </c>
      <c r="G100" s="96" t="s">
        <v>364</v>
      </c>
      <c r="H100" s="83" t="s">
        <v>531</v>
      </c>
      <c r="I100" s="83" t="s">
        <v>322</v>
      </c>
      <c r="J100" s="83"/>
      <c r="K100" s="93">
        <v>4.88</v>
      </c>
      <c r="L100" s="96" t="s">
        <v>171</v>
      </c>
      <c r="M100" s="97">
        <v>2.0499999999999997E-2</v>
      </c>
      <c r="N100" s="97">
        <v>1.5399999999999999E-2</v>
      </c>
      <c r="O100" s="93">
        <v>29646.999999999996</v>
      </c>
      <c r="P100" s="95">
        <v>104.55</v>
      </c>
      <c r="Q100" s="83"/>
      <c r="R100" s="93">
        <v>30.995949999999997</v>
      </c>
      <c r="S100" s="94">
        <v>6.3530057150693964E-5</v>
      </c>
      <c r="T100" s="94">
        <f t="shared" si="1"/>
        <v>2.505036660081016E-4</v>
      </c>
      <c r="U100" s="94">
        <f>R100/'סכום נכסי הקרן'!$C$42</f>
        <v>4.8859363647394634E-5</v>
      </c>
    </row>
    <row r="101" spans="2:21" s="130" customFormat="1">
      <c r="B101" s="86" t="s">
        <v>542</v>
      </c>
      <c r="C101" s="83" t="s">
        <v>543</v>
      </c>
      <c r="D101" s="96" t="s">
        <v>127</v>
      </c>
      <c r="E101" s="96" t="s">
        <v>320</v>
      </c>
      <c r="F101" s="83" t="s">
        <v>544</v>
      </c>
      <c r="G101" s="96" t="s">
        <v>364</v>
      </c>
      <c r="H101" s="83" t="s">
        <v>545</v>
      </c>
      <c r="I101" s="83" t="s">
        <v>167</v>
      </c>
      <c r="J101" s="83"/>
      <c r="K101" s="93">
        <v>0.75</v>
      </c>
      <c r="L101" s="96" t="s">
        <v>171</v>
      </c>
      <c r="M101" s="97">
        <v>5.5999999999999994E-2</v>
      </c>
      <c r="N101" s="97">
        <v>7.4999999999999997E-3</v>
      </c>
      <c r="O101" s="93">
        <v>57681.339999999989</v>
      </c>
      <c r="P101" s="95">
        <v>111.42</v>
      </c>
      <c r="Q101" s="83"/>
      <c r="R101" s="93">
        <v>64.268549999999991</v>
      </c>
      <c r="S101" s="94">
        <v>4.5556122448979584E-4</v>
      </c>
      <c r="T101" s="94">
        <f t="shared" si="1"/>
        <v>5.1940680585770005E-4</v>
      </c>
      <c r="U101" s="94">
        <f>R101/'סכום נכסי הקרן'!$C$42</f>
        <v>1.0130744357055564E-4</v>
      </c>
    </row>
    <row r="102" spans="2:21" s="130" customFormat="1">
      <c r="B102" s="86" t="s">
        <v>546</v>
      </c>
      <c r="C102" s="83" t="s">
        <v>547</v>
      </c>
      <c r="D102" s="96" t="s">
        <v>127</v>
      </c>
      <c r="E102" s="96" t="s">
        <v>320</v>
      </c>
      <c r="F102" s="83" t="s">
        <v>548</v>
      </c>
      <c r="G102" s="96" t="s">
        <v>364</v>
      </c>
      <c r="H102" s="83" t="s">
        <v>545</v>
      </c>
      <c r="I102" s="83" t="s">
        <v>322</v>
      </c>
      <c r="J102" s="83"/>
      <c r="K102" s="93">
        <v>2.44</v>
      </c>
      <c r="L102" s="96" t="s">
        <v>171</v>
      </c>
      <c r="M102" s="97">
        <v>2.5000000000000001E-2</v>
      </c>
      <c r="N102" s="97">
        <v>4.3700000000000003E-2</v>
      </c>
      <c r="O102" s="93">
        <v>188336.15999999997</v>
      </c>
      <c r="P102" s="95">
        <v>97.15</v>
      </c>
      <c r="Q102" s="83"/>
      <c r="R102" s="93">
        <v>182.96855999999997</v>
      </c>
      <c r="S102" s="94">
        <v>3.8682653193639153E-4</v>
      </c>
      <c r="T102" s="94">
        <f t="shared" si="1"/>
        <v>1.4787188340484256E-3</v>
      </c>
      <c r="U102" s="94">
        <f>R102/'סכום נכסי הקרן'!$C$42</f>
        <v>2.8841598367141975E-4</v>
      </c>
    </row>
    <row r="103" spans="2:21" s="130" customFormat="1">
      <c r="B103" s="86" t="s">
        <v>549</v>
      </c>
      <c r="C103" s="83" t="s">
        <v>550</v>
      </c>
      <c r="D103" s="96" t="s">
        <v>127</v>
      </c>
      <c r="E103" s="96" t="s">
        <v>320</v>
      </c>
      <c r="F103" s="83" t="s">
        <v>515</v>
      </c>
      <c r="G103" s="96" t="s">
        <v>326</v>
      </c>
      <c r="H103" s="83" t="s">
        <v>545</v>
      </c>
      <c r="I103" s="83" t="s">
        <v>322</v>
      </c>
      <c r="J103" s="83"/>
      <c r="K103" s="93">
        <v>1.7299999999999995</v>
      </c>
      <c r="L103" s="96" t="s">
        <v>171</v>
      </c>
      <c r="M103" s="97">
        <v>2.4E-2</v>
      </c>
      <c r="N103" s="97">
        <v>1.8999999999999998E-3</v>
      </c>
      <c r="O103" s="93">
        <v>11326.999999999998</v>
      </c>
      <c r="P103" s="95">
        <v>106.54</v>
      </c>
      <c r="Q103" s="83"/>
      <c r="R103" s="93">
        <v>12.067780000000001</v>
      </c>
      <c r="S103" s="94">
        <v>8.6763027475852332E-5</v>
      </c>
      <c r="T103" s="94">
        <f t="shared" si="1"/>
        <v>9.7529616952513119E-5</v>
      </c>
      <c r="U103" s="94">
        <f>R103/'סכום נכסי הקרן'!$C$42</f>
        <v>1.9022615904231233E-5</v>
      </c>
    </row>
    <row r="104" spans="2:21" s="130" customFormat="1">
      <c r="B104" s="86" t="s">
        <v>551</v>
      </c>
      <c r="C104" s="83" t="s">
        <v>552</v>
      </c>
      <c r="D104" s="96" t="s">
        <v>127</v>
      </c>
      <c r="E104" s="96" t="s">
        <v>320</v>
      </c>
      <c r="F104" s="83" t="s">
        <v>553</v>
      </c>
      <c r="G104" s="96" t="s">
        <v>554</v>
      </c>
      <c r="H104" s="83" t="s">
        <v>555</v>
      </c>
      <c r="I104" s="83" t="s">
        <v>167</v>
      </c>
      <c r="J104" s="83"/>
      <c r="K104" s="93">
        <v>2</v>
      </c>
      <c r="L104" s="96" t="s">
        <v>171</v>
      </c>
      <c r="M104" s="97">
        <v>2.8500000000000001E-2</v>
      </c>
      <c r="N104" s="97">
        <v>2.6800000000000001E-2</v>
      </c>
      <c r="O104" s="93">
        <v>195270.99999999997</v>
      </c>
      <c r="P104" s="95">
        <v>102.85</v>
      </c>
      <c r="Q104" s="83"/>
      <c r="R104" s="93">
        <v>200.83623999999998</v>
      </c>
      <c r="S104" s="94">
        <v>5.3566162663969575E-4</v>
      </c>
      <c r="T104" s="94">
        <f t="shared" si="1"/>
        <v>1.6231221945861615E-3</v>
      </c>
      <c r="U104" s="94">
        <f>R104/'סכום נכסי הקרן'!$C$42</f>
        <v>3.1658106571134047E-4</v>
      </c>
    </row>
    <row r="105" spans="2:21" s="130" customFormat="1">
      <c r="B105" s="82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93"/>
      <c r="P105" s="95"/>
      <c r="Q105" s="83"/>
      <c r="R105" s="83"/>
      <c r="S105" s="83"/>
      <c r="T105" s="94"/>
      <c r="U105" s="83"/>
    </row>
    <row r="106" spans="2:21" s="130" customFormat="1">
      <c r="B106" s="101" t="s">
        <v>48</v>
      </c>
      <c r="C106" s="81"/>
      <c r="D106" s="81"/>
      <c r="E106" s="81"/>
      <c r="F106" s="81"/>
      <c r="G106" s="81"/>
      <c r="H106" s="81"/>
      <c r="I106" s="81"/>
      <c r="J106" s="81"/>
      <c r="K106" s="90">
        <v>3.5595189275413364</v>
      </c>
      <c r="L106" s="81"/>
      <c r="M106" s="81"/>
      <c r="N106" s="103">
        <v>1.9689281488619256E-2</v>
      </c>
      <c r="O106" s="90"/>
      <c r="P106" s="92"/>
      <c r="Q106" s="90">
        <f>SUM(Q107:Q161)</f>
        <v>5.4657199999999992</v>
      </c>
      <c r="R106" s="90">
        <f>SUM(R107:R161)</f>
        <v>24041.43158</v>
      </c>
      <c r="S106" s="81"/>
      <c r="T106" s="91">
        <f t="shared" ref="T106:T161" si="2">R106/$R$11</f>
        <v>0.19429850502639689</v>
      </c>
      <c r="U106" s="91">
        <f>R106/'סכום נכסי הקרן'!$C$42</f>
        <v>3.789685582055647E-2</v>
      </c>
    </row>
    <row r="107" spans="2:21" s="130" customFormat="1">
      <c r="B107" s="86" t="s">
        <v>556</v>
      </c>
      <c r="C107" s="83" t="s">
        <v>557</v>
      </c>
      <c r="D107" s="96" t="s">
        <v>127</v>
      </c>
      <c r="E107" s="96" t="s">
        <v>320</v>
      </c>
      <c r="F107" s="83" t="s">
        <v>331</v>
      </c>
      <c r="G107" s="96" t="s">
        <v>326</v>
      </c>
      <c r="H107" s="83" t="s">
        <v>321</v>
      </c>
      <c r="I107" s="83" t="s">
        <v>167</v>
      </c>
      <c r="J107" s="83"/>
      <c r="K107" s="93">
        <v>6.129999999999999</v>
      </c>
      <c r="L107" s="96" t="s">
        <v>171</v>
      </c>
      <c r="M107" s="97">
        <v>2.98E-2</v>
      </c>
      <c r="N107" s="97">
        <v>2.4399999999999998E-2</v>
      </c>
      <c r="O107" s="93">
        <v>999999.99999999988</v>
      </c>
      <c r="P107" s="95">
        <v>104.22</v>
      </c>
      <c r="Q107" s="83"/>
      <c r="R107" s="93">
        <v>1042.1999699999999</v>
      </c>
      <c r="S107" s="94">
        <v>3.9337385346273232E-4</v>
      </c>
      <c r="T107" s="94">
        <f t="shared" si="2"/>
        <v>8.422871800946044E-3</v>
      </c>
      <c r="U107" s="94">
        <f>R107/'סכום נכסי הקרן'!$C$42</f>
        <v>1.6428348647979422E-3</v>
      </c>
    </row>
    <row r="108" spans="2:21" s="130" customFormat="1">
      <c r="B108" s="86" t="s">
        <v>558</v>
      </c>
      <c r="C108" s="83" t="s">
        <v>559</v>
      </c>
      <c r="D108" s="96" t="s">
        <v>127</v>
      </c>
      <c r="E108" s="96" t="s">
        <v>320</v>
      </c>
      <c r="F108" s="83" t="s">
        <v>331</v>
      </c>
      <c r="G108" s="96" t="s">
        <v>326</v>
      </c>
      <c r="H108" s="83" t="s">
        <v>321</v>
      </c>
      <c r="I108" s="83" t="s">
        <v>167</v>
      </c>
      <c r="J108" s="83"/>
      <c r="K108" s="93">
        <v>3.5500000000000003</v>
      </c>
      <c r="L108" s="96" t="s">
        <v>171</v>
      </c>
      <c r="M108" s="97">
        <v>2.4700000000000003E-2</v>
      </c>
      <c r="N108" s="97">
        <v>1.5600000000000001E-2</v>
      </c>
      <c r="O108" s="93">
        <v>199999.99999999997</v>
      </c>
      <c r="P108" s="95">
        <v>104.01</v>
      </c>
      <c r="Q108" s="83"/>
      <c r="R108" s="93">
        <v>208.01998999999995</v>
      </c>
      <c r="S108" s="94">
        <v>6.0037883904743887E-5</v>
      </c>
      <c r="T108" s="94">
        <f t="shared" si="2"/>
        <v>1.6811799637684482E-3</v>
      </c>
      <c r="U108" s="94">
        <f>R108/'סכום נכסי הקרן'!$C$42</f>
        <v>3.2790491458843473E-4</v>
      </c>
    </row>
    <row r="109" spans="2:21" s="130" customFormat="1">
      <c r="B109" s="86" t="s">
        <v>560</v>
      </c>
      <c r="C109" s="83" t="s">
        <v>561</v>
      </c>
      <c r="D109" s="96" t="s">
        <v>127</v>
      </c>
      <c r="E109" s="96" t="s">
        <v>320</v>
      </c>
      <c r="F109" s="83" t="s">
        <v>562</v>
      </c>
      <c r="G109" s="96" t="s">
        <v>364</v>
      </c>
      <c r="H109" s="83" t="s">
        <v>321</v>
      </c>
      <c r="I109" s="83" t="s">
        <v>167</v>
      </c>
      <c r="J109" s="83"/>
      <c r="K109" s="93">
        <v>4.7799999999999994</v>
      </c>
      <c r="L109" s="96" t="s">
        <v>171</v>
      </c>
      <c r="M109" s="97">
        <v>1.44E-2</v>
      </c>
      <c r="N109" s="97">
        <v>1.7999999999999999E-2</v>
      </c>
      <c r="O109" s="93">
        <v>481654.74999999994</v>
      </c>
      <c r="P109" s="95">
        <v>98.35</v>
      </c>
      <c r="Q109" s="83"/>
      <c r="R109" s="93">
        <v>473.70744999999994</v>
      </c>
      <c r="S109" s="94">
        <v>5.0700499999999993E-4</v>
      </c>
      <c r="T109" s="94">
        <f t="shared" si="2"/>
        <v>3.8284179978464762E-3</v>
      </c>
      <c r="U109" s="94">
        <f>R109/'סכום נכסי הקרן'!$C$42</f>
        <v>7.4671189500660599E-4</v>
      </c>
    </row>
    <row r="110" spans="2:21" s="130" customFormat="1">
      <c r="B110" s="86" t="s">
        <v>563</v>
      </c>
      <c r="C110" s="83" t="s">
        <v>564</v>
      </c>
      <c r="D110" s="96" t="s">
        <v>127</v>
      </c>
      <c r="E110" s="96" t="s">
        <v>320</v>
      </c>
      <c r="F110" s="83" t="s">
        <v>344</v>
      </c>
      <c r="G110" s="96" t="s">
        <v>326</v>
      </c>
      <c r="H110" s="83" t="s">
        <v>321</v>
      </c>
      <c r="I110" s="83" t="s">
        <v>167</v>
      </c>
      <c r="J110" s="83"/>
      <c r="K110" s="93">
        <v>0.65</v>
      </c>
      <c r="L110" s="96" t="s">
        <v>171</v>
      </c>
      <c r="M110" s="97">
        <v>5.9000000000000004E-2</v>
      </c>
      <c r="N110" s="97">
        <v>2.5999999999999999E-3</v>
      </c>
      <c r="O110" s="93">
        <v>475839.65999999992</v>
      </c>
      <c r="P110" s="95">
        <v>105.72</v>
      </c>
      <c r="Q110" s="83"/>
      <c r="R110" s="93">
        <v>503.05766999999992</v>
      </c>
      <c r="S110" s="94">
        <v>8.8211931779397018E-4</v>
      </c>
      <c r="T110" s="94">
        <f t="shared" si="2"/>
        <v>4.0656211714270342E-3</v>
      </c>
      <c r="U110" s="94">
        <f>R110/'סכום נכסי הקרן'!$C$42</f>
        <v>7.9297707068636523E-4</v>
      </c>
    </row>
    <row r="111" spans="2:21" s="130" customFormat="1">
      <c r="B111" s="86" t="s">
        <v>565</v>
      </c>
      <c r="C111" s="83" t="s">
        <v>566</v>
      </c>
      <c r="D111" s="96" t="s">
        <v>127</v>
      </c>
      <c r="E111" s="96" t="s">
        <v>320</v>
      </c>
      <c r="F111" s="83" t="s">
        <v>351</v>
      </c>
      <c r="G111" s="96" t="s">
        <v>326</v>
      </c>
      <c r="H111" s="83" t="s">
        <v>352</v>
      </c>
      <c r="I111" s="83" t="s">
        <v>167</v>
      </c>
      <c r="J111" s="83"/>
      <c r="K111" s="93">
        <v>1.28</v>
      </c>
      <c r="L111" s="96" t="s">
        <v>171</v>
      </c>
      <c r="M111" s="97">
        <v>1.95E-2</v>
      </c>
      <c r="N111" s="97">
        <v>6.6999999999999994E-3</v>
      </c>
      <c r="O111" s="93">
        <v>499999.99999999994</v>
      </c>
      <c r="P111" s="95">
        <v>103.01</v>
      </c>
      <c r="Q111" s="83"/>
      <c r="R111" s="93">
        <v>515.04999999999995</v>
      </c>
      <c r="S111" s="94">
        <v>7.2992700729927003E-4</v>
      </c>
      <c r="T111" s="94">
        <f t="shared" si="2"/>
        <v>4.1625410151156115E-3</v>
      </c>
      <c r="U111" s="94">
        <f>R111/'סכום נכסי הקרן'!$C$42</f>
        <v>8.1188075366590167E-4</v>
      </c>
    </row>
    <row r="112" spans="2:21" s="130" customFormat="1">
      <c r="B112" s="86" t="s">
        <v>567</v>
      </c>
      <c r="C112" s="83" t="s">
        <v>568</v>
      </c>
      <c r="D112" s="96" t="s">
        <v>127</v>
      </c>
      <c r="E112" s="96" t="s">
        <v>320</v>
      </c>
      <c r="F112" s="83" t="s">
        <v>357</v>
      </c>
      <c r="G112" s="96" t="s">
        <v>358</v>
      </c>
      <c r="H112" s="83" t="s">
        <v>352</v>
      </c>
      <c r="I112" s="83" t="s">
        <v>167</v>
      </c>
      <c r="J112" s="83"/>
      <c r="K112" s="93">
        <v>4.5600000000000005</v>
      </c>
      <c r="L112" s="96" t="s">
        <v>171</v>
      </c>
      <c r="M112" s="97">
        <v>1.6299999999999999E-2</v>
      </c>
      <c r="N112" s="97">
        <v>1.8100000000000002E-2</v>
      </c>
      <c r="O112" s="93">
        <v>610999.99999999988</v>
      </c>
      <c r="P112" s="95">
        <v>99.86</v>
      </c>
      <c r="Q112" s="83"/>
      <c r="R112" s="93">
        <v>610.14458999999988</v>
      </c>
      <c r="S112" s="94">
        <v>1.1209877902230048E-3</v>
      </c>
      <c r="T112" s="94">
        <f t="shared" si="2"/>
        <v>4.9310783050692131E-3</v>
      </c>
      <c r="U112" s="94">
        <f>R112/'סכום נכסי הקרן'!$C$42</f>
        <v>9.6177972929690808E-4</v>
      </c>
    </row>
    <row r="113" spans="2:21" s="130" customFormat="1">
      <c r="B113" s="86" t="s">
        <v>569</v>
      </c>
      <c r="C113" s="83" t="s">
        <v>570</v>
      </c>
      <c r="D113" s="96" t="s">
        <v>127</v>
      </c>
      <c r="E113" s="96" t="s">
        <v>320</v>
      </c>
      <c r="F113" s="83" t="s">
        <v>344</v>
      </c>
      <c r="G113" s="96" t="s">
        <v>326</v>
      </c>
      <c r="H113" s="83" t="s">
        <v>352</v>
      </c>
      <c r="I113" s="83" t="s">
        <v>167</v>
      </c>
      <c r="J113" s="83"/>
      <c r="K113" s="93">
        <v>1.4599999999999997</v>
      </c>
      <c r="L113" s="96" t="s">
        <v>171</v>
      </c>
      <c r="M113" s="97">
        <v>6.0999999999999999E-2</v>
      </c>
      <c r="N113" s="97">
        <v>6.9999999999999993E-3</v>
      </c>
      <c r="O113" s="93">
        <v>1977047.3999999997</v>
      </c>
      <c r="P113" s="95">
        <v>111.07</v>
      </c>
      <c r="Q113" s="83"/>
      <c r="R113" s="93">
        <v>2195.90661</v>
      </c>
      <c r="S113" s="94">
        <v>1.9235612034187543E-3</v>
      </c>
      <c r="T113" s="94">
        <f t="shared" si="2"/>
        <v>1.7746920356253727E-2</v>
      </c>
      <c r="U113" s="94">
        <f>R113/'סכום נכסי הקרן'!$C$42</f>
        <v>3.46143930396415E-3</v>
      </c>
    </row>
    <row r="114" spans="2:21" s="130" customFormat="1">
      <c r="B114" s="86" t="s">
        <v>571</v>
      </c>
      <c r="C114" s="83" t="s">
        <v>572</v>
      </c>
      <c r="D114" s="96" t="s">
        <v>127</v>
      </c>
      <c r="E114" s="96" t="s">
        <v>320</v>
      </c>
      <c r="F114" s="83" t="s">
        <v>377</v>
      </c>
      <c r="G114" s="96" t="s">
        <v>364</v>
      </c>
      <c r="H114" s="83" t="s">
        <v>374</v>
      </c>
      <c r="I114" s="83" t="s">
        <v>167</v>
      </c>
      <c r="J114" s="83"/>
      <c r="K114" s="93">
        <v>4.71</v>
      </c>
      <c r="L114" s="96" t="s">
        <v>171</v>
      </c>
      <c r="M114" s="97">
        <v>3.39E-2</v>
      </c>
      <c r="N114" s="97">
        <v>2.5899999999999999E-2</v>
      </c>
      <c r="O114" s="93">
        <v>447088.99999999994</v>
      </c>
      <c r="P114" s="95">
        <v>106.27</v>
      </c>
      <c r="Q114" s="83"/>
      <c r="R114" s="93">
        <v>475.12148999999994</v>
      </c>
      <c r="S114" s="94">
        <v>4.1198275472029491E-4</v>
      </c>
      <c r="T114" s="94">
        <f t="shared" si="2"/>
        <v>3.8398460135673075E-3</v>
      </c>
      <c r="U114" s="94">
        <f>R114/'סכום נכסי הקרן'!$C$42</f>
        <v>7.4894086668103317E-4</v>
      </c>
    </row>
    <row r="115" spans="2:21" s="130" customFormat="1">
      <c r="B115" s="86" t="s">
        <v>573</v>
      </c>
      <c r="C115" s="83" t="s">
        <v>574</v>
      </c>
      <c r="D115" s="96" t="s">
        <v>127</v>
      </c>
      <c r="E115" s="96" t="s">
        <v>320</v>
      </c>
      <c r="F115" s="83" t="s">
        <v>384</v>
      </c>
      <c r="G115" s="96" t="s">
        <v>385</v>
      </c>
      <c r="H115" s="83" t="s">
        <v>374</v>
      </c>
      <c r="I115" s="83" t="s">
        <v>167</v>
      </c>
      <c r="J115" s="83"/>
      <c r="K115" s="93">
        <v>2.15</v>
      </c>
      <c r="L115" s="96" t="s">
        <v>171</v>
      </c>
      <c r="M115" s="97">
        <v>1.6E-2</v>
      </c>
      <c r="N115" s="97">
        <v>6.4999999999999988E-3</v>
      </c>
      <c r="O115" s="93">
        <v>1313176.9999999998</v>
      </c>
      <c r="P115" s="95">
        <v>102.14</v>
      </c>
      <c r="Q115" s="83"/>
      <c r="R115" s="93">
        <v>1340.9355699999999</v>
      </c>
      <c r="S115" s="94">
        <v>1.7896570944956039E-3</v>
      </c>
      <c r="T115" s="94">
        <f t="shared" si="2"/>
        <v>1.0837198929720281E-2</v>
      </c>
      <c r="U115" s="94">
        <f>R115/'סכום נכסי הקרן'!$C$42</f>
        <v>2.1137361055994864E-3</v>
      </c>
    </row>
    <row r="116" spans="2:21" s="130" customFormat="1">
      <c r="B116" s="86" t="s">
        <v>575</v>
      </c>
      <c r="C116" s="83" t="s">
        <v>576</v>
      </c>
      <c r="D116" s="96" t="s">
        <v>127</v>
      </c>
      <c r="E116" s="96" t="s">
        <v>320</v>
      </c>
      <c r="F116" s="83" t="s">
        <v>384</v>
      </c>
      <c r="G116" s="96" t="s">
        <v>385</v>
      </c>
      <c r="H116" s="83" t="s">
        <v>374</v>
      </c>
      <c r="I116" s="83" t="s">
        <v>167</v>
      </c>
      <c r="J116" s="83"/>
      <c r="K116" s="93">
        <v>5.379999999999999</v>
      </c>
      <c r="L116" s="96" t="s">
        <v>171</v>
      </c>
      <c r="M116" s="97">
        <v>3.6499999999999998E-2</v>
      </c>
      <c r="N116" s="97">
        <v>2.7500000000000004E-2</v>
      </c>
      <c r="O116" s="93">
        <v>418951.99999999994</v>
      </c>
      <c r="P116" s="95">
        <v>106.22</v>
      </c>
      <c r="Q116" s="83"/>
      <c r="R116" s="93">
        <v>445.0107999999999</v>
      </c>
      <c r="S116" s="94">
        <v>2.6267110061142291E-4</v>
      </c>
      <c r="T116" s="94">
        <f t="shared" si="2"/>
        <v>3.5964968588863412E-3</v>
      </c>
      <c r="U116" s="94">
        <f>R116/'סכום נכסי הקרן'!$C$42</f>
        <v>7.0147695115710276E-4</v>
      </c>
    </row>
    <row r="117" spans="2:21" s="130" customFormat="1">
      <c r="B117" s="86" t="s">
        <v>577</v>
      </c>
      <c r="C117" s="83" t="s">
        <v>578</v>
      </c>
      <c r="D117" s="96" t="s">
        <v>127</v>
      </c>
      <c r="E117" s="96" t="s">
        <v>320</v>
      </c>
      <c r="F117" s="83" t="s">
        <v>397</v>
      </c>
      <c r="G117" s="96" t="s">
        <v>364</v>
      </c>
      <c r="H117" s="83" t="s">
        <v>374</v>
      </c>
      <c r="I117" s="83" t="s">
        <v>322</v>
      </c>
      <c r="J117" s="83"/>
      <c r="K117" s="93">
        <v>5.9799999999999995</v>
      </c>
      <c r="L117" s="96" t="s">
        <v>171</v>
      </c>
      <c r="M117" s="97">
        <v>2.5499999999999998E-2</v>
      </c>
      <c r="N117" s="97">
        <v>3.0800000000000001E-2</v>
      </c>
      <c r="O117" s="93">
        <v>1417999.9999999998</v>
      </c>
      <c r="P117" s="95">
        <v>97.6</v>
      </c>
      <c r="Q117" s="83"/>
      <c r="R117" s="93">
        <v>1383.9680499999997</v>
      </c>
      <c r="S117" s="94">
        <v>1.3584821787831524E-3</v>
      </c>
      <c r="T117" s="94">
        <f t="shared" si="2"/>
        <v>1.1184979655828702E-2</v>
      </c>
      <c r="U117" s="94">
        <f>R117/'סכום נכסי הקרן'!$C$42</f>
        <v>2.1815688253247804E-3</v>
      </c>
    </row>
    <row r="118" spans="2:21" s="130" customFormat="1">
      <c r="B118" s="86" t="s">
        <v>579</v>
      </c>
      <c r="C118" s="83" t="s">
        <v>580</v>
      </c>
      <c r="D118" s="96" t="s">
        <v>127</v>
      </c>
      <c r="E118" s="96" t="s">
        <v>320</v>
      </c>
      <c r="F118" s="83" t="s">
        <v>581</v>
      </c>
      <c r="G118" s="96" t="s">
        <v>364</v>
      </c>
      <c r="H118" s="83" t="s">
        <v>374</v>
      </c>
      <c r="I118" s="83" t="s">
        <v>322</v>
      </c>
      <c r="J118" s="83"/>
      <c r="K118" s="93">
        <v>4.92</v>
      </c>
      <c r="L118" s="96" t="s">
        <v>171</v>
      </c>
      <c r="M118" s="97">
        <v>3.15E-2</v>
      </c>
      <c r="N118" s="97">
        <v>3.3300000000000003E-2</v>
      </c>
      <c r="O118" s="93">
        <v>62481.999999999993</v>
      </c>
      <c r="P118" s="95">
        <v>99.55</v>
      </c>
      <c r="Q118" s="83"/>
      <c r="R118" s="93">
        <v>62.200839999999992</v>
      </c>
      <c r="S118" s="94">
        <v>2.6226295590733959E-4</v>
      </c>
      <c r="T118" s="94">
        <f t="shared" si="2"/>
        <v>5.0269594733451839E-4</v>
      </c>
      <c r="U118" s="94">
        <f>R118/'סכום נכסי הקרן'!$C$42</f>
        <v>9.8048082434428038E-5</v>
      </c>
    </row>
    <row r="119" spans="2:21" s="130" customFormat="1">
      <c r="B119" s="86" t="s">
        <v>582</v>
      </c>
      <c r="C119" s="83" t="s">
        <v>583</v>
      </c>
      <c r="D119" s="96" t="s">
        <v>127</v>
      </c>
      <c r="E119" s="96" t="s">
        <v>320</v>
      </c>
      <c r="F119" s="83" t="s">
        <v>400</v>
      </c>
      <c r="G119" s="96" t="s">
        <v>326</v>
      </c>
      <c r="H119" s="83" t="s">
        <v>374</v>
      </c>
      <c r="I119" s="83" t="s">
        <v>167</v>
      </c>
      <c r="J119" s="83"/>
      <c r="K119" s="93">
        <v>2.0799999999999996</v>
      </c>
      <c r="L119" s="96" t="s">
        <v>171</v>
      </c>
      <c r="M119" s="97">
        <v>6.4000000000000001E-2</v>
      </c>
      <c r="N119" s="97">
        <v>9.7000000000000003E-3</v>
      </c>
      <c r="O119" s="93">
        <v>945652.99999999988</v>
      </c>
      <c r="P119" s="95">
        <v>113.68</v>
      </c>
      <c r="Q119" s="83"/>
      <c r="R119" s="93">
        <v>1075.0182999999997</v>
      </c>
      <c r="S119" s="94">
        <v>2.905981881653022E-3</v>
      </c>
      <c r="T119" s="94">
        <f t="shared" si="2"/>
        <v>8.6881036127557671E-3</v>
      </c>
      <c r="U119" s="94">
        <f>R119/'סכום נכסי הקרן'!$C$42</f>
        <v>1.6945668723592588E-3</v>
      </c>
    </row>
    <row r="120" spans="2:21" s="130" customFormat="1">
      <c r="B120" s="86" t="s">
        <v>584</v>
      </c>
      <c r="C120" s="83" t="s">
        <v>585</v>
      </c>
      <c r="D120" s="96" t="s">
        <v>127</v>
      </c>
      <c r="E120" s="96" t="s">
        <v>320</v>
      </c>
      <c r="F120" s="83" t="s">
        <v>408</v>
      </c>
      <c r="G120" s="96" t="s">
        <v>409</v>
      </c>
      <c r="H120" s="83" t="s">
        <v>374</v>
      </c>
      <c r="I120" s="83" t="s">
        <v>167</v>
      </c>
      <c r="J120" s="83"/>
      <c r="K120" s="93">
        <v>3.4799999999999995</v>
      </c>
      <c r="L120" s="96" t="s">
        <v>171</v>
      </c>
      <c r="M120" s="97">
        <v>4.8000000000000001E-2</v>
      </c>
      <c r="N120" s="97">
        <v>1.6199999999999999E-2</v>
      </c>
      <c r="O120" s="93">
        <v>524274.52999999991</v>
      </c>
      <c r="P120" s="95">
        <v>113.88</v>
      </c>
      <c r="Q120" s="83"/>
      <c r="R120" s="93">
        <v>597.04385000000002</v>
      </c>
      <c r="S120" s="94">
        <v>2.4685286155964002E-4</v>
      </c>
      <c r="T120" s="94">
        <f t="shared" si="2"/>
        <v>4.8252004920833567E-3</v>
      </c>
      <c r="U120" s="94">
        <f>R120/'סכום נכסי הקרן'!$C$42</f>
        <v>9.4112884362603942E-4</v>
      </c>
    </row>
    <row r="121" spans="2:21" s="130" customFormat="1">
      <c r="B121" s="86" t="s">
        <v>586</v>
      </c>
      <c r="C121" s="83" t="s">
        <v>587</v>
      </c>
      <c r="D121" s="96" t="s">
        <v>127</v>
      </c>
      <c r="E121" s="96" t="s">
        <v>320</v>
      </c>
      <c r="F121" s="83" t="s">
        <v>588</v>
      </c>
      <c r="G121" s="96" t="s">
        <v>435</v>
      </c>
      <c r="H121" s="83" t="s">
        <v>374</v>
      </c>
      <c r="I121" s="83" t="s">
        <v>322</v>
      </c>
      <c r="J121" s="83"/>
      <c r="K121" s="93">
        <v>3.8299999999999992</v>
      </c>
      <c r="L121" s="96" t="s">
        <v>171</v>
      </c>
      <c r="M121" s="97">
        <v>2.4500000000000001E-2</v>
      </c>
      <c r="N121" s="97">
        <v>1.9399999999999997E-2</v>
      </c>
      <c r="O121" s="93">
        <v>86844.999999999985</v>
      </c>
      <c r="P121" s="95">
        <v>101.96</v>
      </c>
      <c r="Q121" s="83"/>
      <c r="R121" s="93">
        <v>88.547160000000005</v>
      </c>
      <c r="S121" s="94">
        <v>5.5362468141639172E-5</v>
      </c>
      <c r="T121" s="94">
        <f t="shared" si="2"/>
        <v>7.1562214400932818E-4</v>
      </c>
      <c r="U121" s="94">
        <f>R121/'סכום נכסי הקרן'!$C$42</f>
        <v>1.3957816716003338E-4</v>
      </c>
    </row>
    <row r="122" spans="2:21" s="130" customFormat="1">
      <c r="B122" s="86" t="s">
        <v>589</v>
      </c>
      <c r="C122" s="83" t="s">
        <v>590</v>
      </c>
      <c r="D122" s="96" t="s">
        <v>127</v>
      </c>
      <c r="E122" s="96" t="s">
        <v>320</v>
      </c>
      <c r="F122" s="83" t="s">
        <v>325</v>
      </c>
      <c r="G122" s="96" t="s">
        <v>326</v>
      </c>
      <c r="H122" s="83" t="s">
        <v>374</v>
      </c>
      <c r="I122" s="83" t="s">
        <v>167</v>
      </c>
      <c r="J122" s="83"/>
      <c r="K122" s="93">
        <v>1.83</v>
      </c>
      <c r="L122" s="96" t="s">
        <v>171</v>
      </c>
      <c r="M122" s="97">
        <v>2.2000000000000002E-2</v>
      </c>
      <c r="N122" s="97">
        <v>6.5000000000000006E-3</v>
      </c>
      <c r="O122" s="93">
        <v>649999.99999999988</v>
      </c>
      <c r="P122" s="95">
        <v>103.15</v>
      </c>
      <c r="Q122" s="83"/>
      <c r="R122" s="93">
        <v>670.47500999999988</v>
      </c>
      <c r="S122" s="94">
        <v>6.5000065000064985E-4</v>
      </c>
      <c r="T122" s="94">
        <f t="shared" si="2"/>
        <v>5.4186578560043675E-3</v>
      </c>
      <c r="U122" s="94">
        <f>R122/'סכום נכסי הקרן'!$C$42</f>
        <v>1.0568794416715909E-3</v>
      </c>
    </row>
    <row r="123" spans="2:21" s="130" customFormat="1">
      <c r="B123" s="86" t="s">
        <v>591</v>
      </c>
      <c r="C123" s="83" t="s">
        <v>592</v>
      </c>
      <c r="D123" s="96" t="s">
        <v>127</v>
      </c>
      <c r="E123" s="96" t="s">
        <v>320</v>
      </c>
      <c r="F123" s="83" t="s">
        <v>593</v>
      </c>
      <c r="G123" s="96" t="s">
        <v>364</v>
      </c>
      <c r="H123" s="83" t="s">
        <v>374</v>
      </c>
      <c r="I123" s="83" t="s">
        <v>322</v>
      </c>
      <c r="J123" s="83"/>
      <c r="K123" s="93">
        <v>4.3600000000000012</v>
      </c>
      <c r="L123" s="96" t="s">
        <v>171</v>
      </c>
      <c r="M123" s="97">
        <v>3.3799999999999997E-2</v>
      </c>
      <c r="N123" s="97">
        <v>3.4200000000000001E-2</v>
      </c>
      <c r="O123" s="93">
        <v>247989.99999999997</v>
      </c>
      <c r="P123" s="95">
        <v>101.28</v>
      </c>
      <c r="Q123" s="83"/>
      <c r="R123" s="93">
        <v>251.16426999999996</v>
      </c>
      <c r="S123" s="94">
        <v>3.9144222285009838E-4</v>
      </c>
      <c r="T123" s="94">
        <f t="shared" si="2"/>
        <v>2.0298642372712774E-3</v>
      </c>
      <c r="U123" s="94">
        <f>R123/'סכום נכסי הקרן'!$C$42</f>
        <v>3.9591386626841281E-4</v>
      </c>
    </row>
    <row r="124" spans="2:21" s="130" customFormat="1">
      <c r="B124" s="86" t="s">
        <v>594</v>
      </c>
      <c r="C124" s="83" t="s">
        <v>595</v>
      </c>
      <c r="D124" s="96" t="s">
        <v>127</v>
      </c>
      <c r="E124" s="96" t="s">
        <v>320</v>
      </c>
      <c r="F124" s="83" t="s">
        <v>596</v>
      </c>
      <c r="G124" s="96" t="s">
        <v>158</v>
      </c>
      <c r="H124" s="83" t="s">
        <v>374</v>
      </c>
      <c r="I124" s="83" t="s">
        <v>322</v>
      </c>
      <c r="J124" s="83"/>
      <c r="K124" s="93">
        <v>5.3900000000000006</v>
      </c>
      <c r="L124" s="96" t="s">
        <v>171</v>
      </c>
      <c r="M124" s="97">
        <v>5.0900000000000001E-2</v>
      </c>
      <c r="N124" s="97">
        <v>2.6200000000000001E-2</v>
      </c>
      <c r="O124" s="93">
        <v>37324.829999999994</v>
      </c>
      <c r="P124" s="95">
        <v>113.16</v>
      </c>
      <c r="Q124" s="93">
        <v>5.4657199999999992</v>
      </c>
      <c r="R124" s="93">
        <v>48.149039999999992</v>
      </c>
      <c r="S124" s="94">
        <v>3.5853588887409143E-5</v>
      </c>
      <c r="T124" s="94">
        <f t="shared" si="2"/>
        <v>3.8913183931354659E-4</v>
      </c>
      <c r="U124" s="94">
        <f>R124/'סכום נכסי הקרן'!$C$42</f>
        <v>7.5898027149771171E-5</v>
      </c>
    </row>
    <row r="125" spans="2:21" s="130" customFormat="1">
      <c r="B125" s="86" t="s">
        <v>597</v>
      </c>
      <c r="C125" s="83" t="s">
        <v>598</v>
      </c>
      <c r="D125" s="96" t="s">
        <v>127</v>
      </c>
      <c r="E125" s="96" t="s">
        <v>320</v>
      </c>
      <c r="F125" s="83" t="s">
        <v>599</v>
      </c>
      <c r="G125" s="96" t="s">
        <v>600</v>
      </c>
      <c r="H125" s="83" t="s">
        <v>374</v>
      </c>
      <c r="I125" s="83" t="s">
        <v>167</v>
      </c>
      <c r="J125" s="83"/>
      <c r="K125" s="93">
        <v>5.9200000000000008</v>
      </c>
      <c r="L125" s="96" t="s">
        <v>171</v>
      </c>
      <c r="M125" s="97">
        <v>2.6099999999999998E-2</v>
      </c>
      <c r="N125" s="97">
        <v>2.3300000000000001E-2</v>
      </c>
      <c r="O125" s="93">
        <v>310999.99999999994</v>
      </c>
      <c r="P125" s="95">
        <v>102.36</v>
      </c>
      <c r="Q125" s="83"/>
      <c r="R125" s="93">
        <v>318.33960999999994</v>
      </c>
      <c r="S125" s="94">
        <v>7.7149774752426114E-4</v>
      </c>
      <c r="T125" s="94">
        <f t="shared" si="2"/>
        <v>2.5727631945653968E-3</v>
      </c>
      <c r="U125" s="94">
        <f>R125/'סכום נכסי הקרן'!$C$42</f>
        <v>5.0180332489760057E-4</v>
      </c>
    </row>
    <row r="126" spans="2:21" s="130" customFormat="1">
      <c r="B126" s="86" t="s">
        <v>601</v>
      </c>
      <c r="C126" s="83" t="s">
        <v>602</v>
      </c>
      <c r="D126" s="96" t="s">
        <v>127</v>
      </c>
      <c r="E126" s="96" t="s">
        <v>320</v>
      </c>
      <c r="F126" s="83" t="s">
        <v>603</v>
      </c>
      <c r="G126" s="96" t="s">
        <v>604</v>
      </c>
      <c r="H126" s="83" t="s">
        <v>374</v>
      </c>
      <c r="I126" s="83" t="s">
        <v>322</v>
      </c>
      <c r="J126" s="83"/>
      <c r="K126" s="93">
        <v>4.09</v>
      </c>
      <c r="L126" s="96" t="s">
        <v>171</v>
      </c>
      <c r="M126" s="97">
        <v>1.0500000000000001E-2</v>
      </c>
      <c r="N126" s="97">
        <v>6.5999999999999991E-3</v>
      </c>
      <c r="O126" s="93">
        <v>235360.99999999997</v>
      </c>
      <c r="P126" s="95">
        <v>101.93</v>
      </c>
      <c r="Q126" s="83"/>
      <c r="R126" s="93">
        <v>239.90345999999997</v>
      </c>
      <c r="S126" s="94">
        <v>5.0796387981231995E-4</v>
      </c>
      <c r="T126" s="94">
        <f t="shared" si="2"/>
        <v>1.9388564060152363E-3</v>
      </c>
      <c r="U126" s="94">
        <f>R126/'סכום נכסי הקרן'!$C$42</f>
        <v>3.7816328882993397E-4</v>
      </c>
    </row>
    <row r="127" spans="2:21" s="130" customFormat="1">
      <c r="B127" s="86" t="s">
        <v>605</v>
      </c>
      <c r="C127" s="83" t="s">
        <v>606</v>
      </c>
      <c r="D127" s="96" t="s">
        <v>127</v>
      </c>
      <c r="E127" s="96" t="s">
        <v>320</v>
      </c>
      <c r="F127" s="83" t="s">
        <v>581</v>
      </c>
      <c r="G127" s="96" t="s">
        <v>364</v>
      </c>
      <c r="H127" s="83" t="s">
        <v>436</v>
      </c>
      <c r="I127" s="83" t="s">
        <v>167</v>
      </c>
      <c r="J127" s="83"/>
      <c r="K127" s="93">
        <v>4.29</v>
      </c>
      <c r="L127" s="96" t="s">
        <v>171</v>
      </c>
      <c r="M127" s="97">
        <v>4.3499999999999997E-2</v>
      </c>
      <c r="N127" s="97">
        <v>3.9900000000000005E-2</v>
      </c>
      <c r="O127" s="93">
        <v>470220.99999999994</v>
      </c>
      <c r="P127" s="95">
        <v>103.32</v>
      </c>
      <c r="Q127" s="83"/>
      <c r="R127" s="93">
        <v>485.83234999999991</v>
      </c>
      <c r="S127" s="94">
        <v>2.5062787420343123E-4</v>
      </c>
      <c r="T127" s="94">
        <f t="shared" si="2"/>
        <v>3.9264092483157027E-3</v>
      </c>
      <c r="U127" s="94">
        <f>R127/'סכום נכסי הקרן'!$C$42</f>
        <v>7.6582454999179908E-4</v>
      </c>
    </row>
    <row r="128" spans="2:21" s="130" customFormat="1">
      <c r="B128" s="86" t="s">
        <v>607</v>
      </c>
      <c r="C128" s="83" t="s">
        <v>608</v>
      </c>
      <c r="D128" s="96" t="s">
        <v>127</v>
      </c>
      <c r="E128" s="96" t="s">
        <v>320</v>
      </c>
      <c r="F128" s="83" t="s">
        <v>503</v>
      </c>
      <c r="G128" s="96" t="s">
        <v>457</v>
      </c>
      <c r="H128" s="83" t="s">
        <v>436</v>
      </c>
      <c r="I128" s="83" t="s">
        <v>167</v>
      </c>
      <c r="J128" s="83"/>
      <c r="K128" s="93">
        <v>6.12</v>
      </c>
      <c r="L128" s="96" t="s">
        <v>171</v>
      </c>
      <c r="M128" s="97">
        <v>3.61E-2</v>
      </c>
      <c r="N128" s="97">
        <v>2.7800000000000002E-2</v>
      </c>
      <c r="O128" s="93">
        <v>711037.99999999988</v>
      </c>
      <c r="P128" s="95">
        <v>105.85</v>
      </c>
      <c r="Q128" s="83"/>
      <c r="R128" s="93">
        <v>752.63369999999986</v>
      </c>
      <c r="S128" s="94">
        <v>9.2643387622149819E-4</v>
      </c>
      <c r="T128" s="94">
        <f t="shared" si="2"/>
        <v>6.0826495400606116E-3</v>
      </c>
      <c r="U128" s="94">
        <f>R128/'סכום נכסי הקרן'!$C$42</f>
        <v>1.1863873713044482E-3</v>
      </c>
    </row>
    <row r="129" spans="2:21" s="130" customFormat="1">
      <c r="B129" s="86" t="s">
        <v>609</v>
      </c>
      <c r="C129" s="83" t="s">
        <v>610</v>
      </c>
      <c r="D129" s="96" t="s">
        <v>127</v>
      </c>
      <c r="E129" s="96" t="s">
        <v>320</v>
      </c>
      <c r="F129" s="83" t="s">
        <v>456</v>
      </c>
      <c r="G129" s="96" t="s">
        <v>457</v>
      </c>
      <c r="H129" s="83" t="s">
        <v>436</v>
      </c>
      <c r="I129" s="83" t="s">
        <v>322</v>
      </c>
      <c r="J129" s="83"/>
      <c r="K129" s="93">
        <v>8.51</v>
      </c>
      <c r="L129" s="96" t="s">
        <v>171</v>
      </c>
      <c r="M129" s="97">
        <v>3.95E-2</v>
      </c>
      <c r="N129" s="97">
        <v>3.4699999999999995E-2</v>
      </c>
      <c r="O129" s="93">
        <v>158429.99999999997</v>
      </c>
      <c r="P129" s="95">
        <v>105.32</v>
      </c>
      <c r="Q129" s="83"/>
      <c r="R129" s="93">
        <v>166.85846999999998</v>
      </c>
      <c r="S129" s="94">
        <v>6.600975701955517E-4</v>
      </c>
      <c r="T129" s="94">
        <f t="shared" si="2"/>
        <v>1.3485199982417974E-3</v>
      </c>
      <c r="U129" s="94">
        <f>R129/'סכום נכסי הקרן'!$C$42</f>
        <v>2.6302141613268468E-4</v>
      </c>
    </row>
    <row r="130" spans="2:21" s="130" customFormat="1">
      <c r="B130" s="86" t="s">
        <v>611</v>
      </c>
      <c r="C130" s="83" t="s">
        <v>612</v>
      </c>
      <c r="D130" s="96" t="s">
        <v>127</v>
      </c>
      <c r="E130" s="96" t="s">
        <v>320</v>
      </c>
      <c r="F130" s="83" t="s">
        <v>613</v>
      </c>
      <c r="G130" s="96" t="s">
        <v>364</v>
      </c>
      <c r="H130" s="83" t="s">
        <v>436</v>
      </c>
      <c r="I130" s="83" t="s">
        <v>167</v>
      </c>
      <c r="J130" s="83"/>
      <c r="K130" s="93">
        <v>3.13</v>
      </c>
      <c r="L130" s="96" t="s">
        <v>171</v>
      </c>
      <c r="M130" s="97">
        <v>3.9E-2</v>
      </c>
      <c r="N130" s="97">
        <v>4.4799999999999993E-2</v>
      </c>
      <c r="O130" s="93">
        <v>503507.99999999994</v>
      </c>
      <c r="P130" s="95">
        <v>98.72</v>
      </c>
      <c r="Q130" s="83"/>
      <c r="R130" s="93">
        <v>497.06309999999991</v>
      </c>
      <c r="S130" s="94">
        <v>5.6060881038139717E-4</v>
      </c>
      <c r="T130" s="94">
        <f t="shared" si="2"/>
        <v>4.0171741400844823E-3</v>
      </c>
      <c r="U130" s="94">
        <f>R130/'סכום נכסי הקרן'!$C$42</f>
        <v>7.8352774341813305E-4</v>
      </c>
    </row>
    <row r="131" spans="2:21" s="130" customFormat="1">
      <c r="B131" s="86" t="s">
        <v>614</v>
      </c>
      <c r="C131" s="83" t="s">
        <v>615</v>
      </c>
      <c r="D131" s="96" t="s">
        <v>127</v>
      </c>
      <c r="E131" s="96" t="s">
        <v>320</v>
      </c>
      <c r="F131" s="83" t="s">
        <v>464</v>
      </c>
      <c r="G131" s="96" t="s">
        <v>364</v>
      </c>
      <c r="H131" s="83" t="s">
        <v>436</v>
      </c>
      <c r="I131" s="83" t="s">
        <v>167</v>
      </c>
      <c r="J131" s="83"/>
      <c r="K131" s="93">
        <v>4.3499999999999996</v>
      </c>
      <c r="L131" s="96" t="s">
        <v>171</v>
      </c>
      <c r="M131" s="97">
        <v>5.0499999999999996E-2</v>
      </c>
      <c r="N131" s="97">
        <v>2.8200000000000003E-2</v>
      </c>
      <c r="O131" s="93">
        <v>57796.999999999993</v>
      </c>
      <c r="P131" s="95">
        <v>110.34</v>
      </c>
      <c r="Q131" s="83"/>
      <c r="R131" s="93">
        <v>63.773209999999992</v>
      </c>
      <c r="S131" s="94">
        <v>1.0407943690101976E-4</v>
      </c>
      <c r="T131" s="94">
        <f t="shared" si="2"/>
        <v>5.1540355750040001E-4</v>
      </c>
      <c r="U131" s="94">
        <f>R131/'סכום נכסי הקרן'!$C$42</f>
        <v>1.0052663197455357E-4</v>
      </c>
    </row>
    <row r="132" spans="2:21" s="130" customFormat="1">
      <c r="B132" s="86" t="s">
        <v>616</v>
      </c>
      <c r="C132" s="83" t="s">
        <v>617</v>
      </c>
      <c r="D132" s="96" t="s">
        <v>127</v>
      </c>
      <c r="E132" s="96" t="s">
        <v>320</v>
      </c>
      <c r="F132" s="83" t="s">
        <v>469</v>
      </c>
      <c r="G132" s="96" t="s">
        <v>457</v>
      </c>
      <c r="H132" s="83" t="s">
        <v>436</v>
      </c>
      <c r="I132" s="83" t="s">
        <v>167</v>
      </c>
      <c r="J132" s="83"/>
      <c r="K132" s="93">
        <v>5.2699999999999987</v>
      </c>
      <c r="L132" s="96" t="s">
        <v>171</v>
      </c>
      <c r="M132" s="97">
        <v>3.9199999999999999E-2</v>
      </c>
      <c r="N132" s="97">
        <v>2.6199999999999998E-2</v>
      </c>
      <c r="O132" s="93">
        <v>210479.99999999997</v>
      </c>
      <c r="P132" s="95">
        <v>107.68</v>
      </c>
      <c r="Q132" s="83"/>
      <c r="R132" s="93">
        <v>226.64487999999997</v>
      </c>
      <c r="S132" s="94">
        <v>2.1928334934271249E-4</v>
      </c>
      <c r="T132" s="94">
        <f t="shared" si="2"/>
        <v>1.8317029586757711E-3</v>
      </c>
      <c r="U132" s="94">
        <f>R132/'סכום נכסי הקרן'!$C$42</f>
        <v>3.5726359768744362E-4</v>
      </c>
    </row>
    <row r="133" spans="2:21" s="130" customFormat="1">
      <c r="B133" s="86" t="s">
        <v>618</v>
      </c>
      <c r="C133" s="83" t="s">
        <v>619</v>
      </c>
      <c r="D133" s="96" t="s">
        <v>127</v>
      </c>
      <c r="E133" s="96" t="s">
        <v>320</v>
      </c>
      <c r="F133" s="83" t="s">
        <v>497</v>
      </c>
      <c r="G133" s="96" t="s">
        <v>498</v>
      </c>
      <c r="H133" s="83" t="s">
        <v>436</v>
      </c>
      <c r="I133" s="83" t="s">
        <v>322</v>
      </c>
      <c r="J133" s="83"/>
      <c r="K133" s="93">
        <v>0.64999999999999991</v>
      </c>
      <c r="L133" s="96" t="s">
        <v>171</v>
      </c>
      <c r="M133" s="97">
        <v>2.3E-2</v>
      </c>
      <c r="N133" s="97">
        <v>5.8999999999999999E-3</v>
      </c>
      <c r="O133" s="93">
        <v>2426605.9999999995</v>
      </c>
      <c r="P133" s="95">
        <v>101.1</v>
      </c>
      <c r="Q133" s="83"/>
      <c r="R133" s="93">
        <v>2453.2986700000001</v>
      </c>
      <c r="S133" s="94">
        <v>8.1542004814637195E-4</v>
      </c>
      <c r="T133" s="94">
        <f t="shared" si="2"/>
        <v>1.9827116466757753E-2</v>
      </c>
      <c r="U133" s="94">
        <f>R133/'סכום נכסי הקרן'!$C$42</f>
        <v>3.8671701255551007E-3</v>
      </c>
    </row>
    <row r="134" spans="2:21" s="130" customFormat="1">
      <c r="B134" s="86" t="s">
        <v>620</v>
      </c>
      <c r="C134" s="83" t="s">
        <v>621</v>
      </c>
      <c r="D134" s="96" t="s">
        <v>127</v>
      </c>
      <c r="E134" s="96" t="s">
        <v>320</v>
      </c>
      <c r="F134" s="83" t="s">
        <v>497</v>
      </c>
      <c r="G134" s="96" t="s">
        <v>498</v>
      </c>
      <c r="H134" s="83" t="s">
        <v>436</v>
      </c>
      <c r="I134" s="83" t="s">
        <v>322</v>
      </c>
      <c r="J134" s="83"/>
      <c r="K134" s="93">
        <v>5.4099999999999993</v>
      </c>
      <c r="L134" s="96" t="s">
        <v>171</v>
      </c>
      <c r="M134" s="97">
        <v>1.7500000000000002E-2</v>
      </c>
      <c r="N134" s="97">
        <v>1.23E-2</v>
      </c>
      <c r="O134" s="93">
        <v>1370217.9999999998</v>
      </c>
      <c r="P134" s="95">
        <v>102.98</v>
      </c>
      <c r="Q134" s="83"/>
      <c r="R134" s="93">
        <v>1411.0505399999997</v>
      </c>
      <c r="S134" s="94">
        <v>9.4851162745621944E-4</v>
      </c>
      <c r="T134" s="94">
        <f t="shared" si="2"/>
        <v>1.1403855445395652E-2</v>
      </c>
      <c r="U134" s="94">
        <f>R134/'סכום נכסי הקרן'!$C$42</f>
        <v>2.2242593454536016E-3</v>
      </c>
    </row>
    <row r="135" spans="2:21" s="130" customFormat="1">
      <c r="B135" s="86" t="s">
        <v>622</v>
      </c>
      <c r="C135" s="83" t="s">
        <v>623</v>
      </c>
      <c r="D135" s="96" t="s">
        <v>127</v>
      </c>
      <c r="E135" s="96" t="s">
        <v>320</v>
      </c>
      <c r="F135" s="83" t="s">
        <v>497</v>
      </c>
      <c r="G135" s="96" t="s">
        <v>498</v>
      </c>
      <c r="H135" s="83" t="s">
        <v>436</v>
      </c>
      <c r="I135" s="83" t="s">
        <v>322</v>
      </c>
      <c r="J135" s="83"/>
      <c r="K135" s="93">
        <v>3.93</v>
      </c>
      <c r="L135" s="96" t="s">
        <v>171</v>
      </c>
      <c r="M135" s="97">
        <v>2.9600000000000001E-2</v>
      </c>
      <c r="N135" s="97">
        <v>1.8200000000000004E-2</v>
      </c>
      <c r="O135" s="93">
        <v>315142.99999999994</v>
      </c>
      <c r="P135" s="95">
        <v>105.54</v>
      </c>
      <c r="Q135" s="83"/>
      <c r="R135" s="93">
        <v>332.60190999999992</v>
      </c>
      <c r="S135" s="94">
        <v>7.7166412826828979E-4</v>
      </c>
      <c r="T135" s="94">
        <f t="shared" si="2"/>
        <v>2.6880285255427455E-3</v>
      </c>
      <c r="U135" s="94">
        <f>R135/'סכום נכסי הקרן'!$C$42</f>
        <v>5.2428519437242667E-4</v>
      </c>
    </row>
    <row r="136" spans="2:21" s="130" customFormat="1">
      <c r="B136" s="86" t="s">
        <v>624</v>
      </c>
      <c r="C136" s="83" t="s">
        <v>625</v>
      </c>
      <c r="D136" s="96" t="s">
        <v>127</v>
      </c>
      <c r="E136" s="96" t="s">
        <v>320</v>
      </c>
      <c r="F136" s="83" t="s">
        <v>626</v>
      </c>
      <c r="G136" s="96" t="s">
        <v>158</v>
      </c>
      <c r="H136" s="83" t="s">
        <v>436</v>
      </c>
      <c r="I136" s="83" t="s">
        <v>167</v>
      </c>
      <c r="J136" s="83"/>
      <c r="K136" s="93">
        <v>3.94</v>
      </c>
      <c r="L136" s="96" t="s">
        <v>171</v>
      </c>
      <c r="M136" s="97">
        <v>2.75E-2</v>
      </c>
      <c r="N136" s="97">
        <v>2.2100000000000005E-2</v>
      </c>
      <c r="O136" s="93">
        <v>233537.56999999995</v>
      </c>
      <c r="P136" s="95">
        <v>102.38</v>
      </c>
      <c r="Q136" s="83"/>
      <c r="R136" s="93">
        <v>239.09575999999996</v>
      </c>
      <c r="S136" s="94">
        <v>4.7012488147713162E-4</v>
      </c>
      <c r="T136" s="94">
        <f t="shared" si="2"/>
        <v>1.932328720590697E-3</v>
      </c>
      <c r="U136" s="94">
        <f>R136/'סכום נכסי הקרן'!$C$42</f>
        <v>3.7689009965463844E-4</v>
      </c>
    </row>
    <row r="137" spans="2:21" s="130" customFormat="1">
      <c r="B137" s="86" t="s">
        <v>627</v>
      </c>
      <c r="C137" s="83" t="s">
        <v>628</v>
      </c>
      <c r="D137" s="96" t="s">
        <v>127</v>
      </c>
      <c r="E137" s="96" t="s">
        <v>320</v>
      </c>
      <c r="F137" s="83" t="s">
        <v>626</v>
      </c>
      <c r="G137" s="96" t="s">
        <v>158</v>
      </c>
      <c r="H137" s="83" t="s">
        <v>436</v>
      </c>
      <c r="I137" s="83" t="s">
        <v>167</v>
      </c>
      <c r="J137" s="83"/>
      <c r="K137" s="93">
        <v>5.18</v>
      </c>
      <c r="L137" s="96" t="s">
        <v>171</v>
      </c>
      <c r="M137" s="97">
        <v>2.3E-2</v>
      </c>
      <c r="N137" s="97">
        <v>3.1E-2</v>
      </c>
      <c r="O137" s="93">
        <v>509999.99999999994</v>
      </c>
      <c r="P137" s="95">
        <v>96.23</v>
      </c>
      <c r="Q137" s="83"/>
      <c r="R137" s="93">
        <v>490.77298999999994</v>
      </c>
      <c r="S137" s="94">
        <v>1.618794778720276E-3</v>
      </c>
      <c r="T137" s="94">
        <f t="shared" si="2"/>
        <v>3.9663386078748154E-3</v>
      </c>
      <c r="U137" s="94">
        <f>R137/'סכום נכסי הקרן'!$C$42</f>
        <v>7.7361255217953215E-4</v>
      </c>
    </row>
    <row r="138" spans="2:21" s="130" customFormat="1">
      <c r="B138" s="86" t="s">
        <v>629</v>
      </c>
      <c r="C138" s="83" t="s">
        <v>630</v>
      </c>
      <c r="D138" s="96" t="s">
        <v>127</v>
      </c>
      <c r="E138" s="96" t="s">
        <v>320</v>
      </c>
      <c r="F138" s="83" t="s">
        <v>400</v>
      </c>
      <c r="G138" s="96" t="s">
        <v>326</v>
      </c>
      <c r="H138" s="83" t="s">
        <v>508</v>
      </c>
      <c r="I138" s="83" t="s">
        <v>167</v>
      </c>
      <c r="J138" s="83"/>
      <c r="K138" s="93">
        <v>3.09</v>
      </c>
      <c r="L138" s="96" t="s">
        <v>171</v>
      </c>
      <c r="M138" s="97">
        <v>3.6000000000000004E-2</v>
      </c>
      <c r="N138" s="97">
        <v>2.3E-2</v>
      </c>
      <c r="O138" s="93">
        <f>450000/50000</f>
        <v>9</v>
      </c>
      <c r="P138" s="95">
        <v>5332000</v>
      </c>
      <c r="Q138" s="83"/>
      <c r="R138" s="93">
        <v>479.87999999999994</v>
      </c>
      <c r="S138" s="94">
        <f>2869.71494164913%/50000</f>
        <v>5.739429883298261E-4</v>
      </c>
      <c r="T138" s="94">
        <f t="shared" si="2"/>
        <v>3.8783034313827386E-3</v>
      </c>
      <c r="U138" s="94">
        <f>R138/'סכום נכסי הקרן'!$C$42</f>
        <v>7.5644177471933377E-4</v>
      </c>
    </row>
    <row r="139" spans="2:21" s="130" customFormat="1">
      <c r="B139" s="86" t="s">
        <v>631</v>
      </c>
      <c r="C139" s="83" t="s">
        <v>632</v>
      </c>
      <c r="D139" s="96" t="s">
        <v>127</v>
      </c>
      <c r="E139" s="96" t="s">
        <v>320</v>
      </c>
      <c r="F139" s="83" t="s">
        <v>633</v>
      </c>
      <c r="G139" s="96" t="s">
        <v>158</v>
      </c>
      <c r="H139" s="83" t="s">
        <v>508</v>
      </c>
      <c r="I139" s="83" t="s">
        <v>322</v>
      </c>
      <c r="J139" s="83"/>
      <c r="K139" s="93">
        <v>2.3800000000000003</v>
      </c>
      <c r="L139" s="96" t="s">
        <v>171</v>
      </c>
      <c r="M139" s="97">
        <v>3.4000000000000002E-2</v>
      </c>
      <c r="N139" s="97">
        <v>2.2499999999999999E-2</v>
      </c>
      <c r="O139" s="93">
        <v>30688.259999999995</v>
      </c>
      <c r="P139" s="95">
        <v>103.24</v>
      </c>
      <c r="Q139" s="83"/>
      <c r="R139" s="93">
        <v>31.682559999999995</v>
      </c>
      <c r="S139" s="94">
        <v>6.2002986644500509E-5</v>
      </c>
      <c r="T139" s="94">
        <f t="shared" si="2"/>
        <v>2.5605272393721242E-4</v>
      </c>
      <c r="U139" s="94">
        <f>R139/'סכום נכסי הקרן'!$C$42</f>
        <v>4.9941676906834575E-5</v>
      </c>
    </row>
    <row r="140" spans="2:21" s="130" customFormat="1">
      <c r="B140" s="86" t="s">
        <v>634</v>
      </c>
      <c r="C140" s="83" t="s">
        <v>635</v>
      </c>
      <c r="D140" s="96" t="s">
        <v>127</v>
      </c>
      <c r="E140" s="96" t="s">
        <v>320</v>
      </c>
      <c r="F140" s="83" t="s">
        <v>636</v>
      </c>
      <c r="G140" s="96" t="s">
        <v>364</v>
      </c>
      <c r="H140" s="83" t="s">
        <v>508</v>
      </c>
      <c r="I140" s="83" t="s">
        <v>167</v>
      </c>
      <c r="J140" s="83"/>
      <c r="K140" s="93">
        <v>2.85</v>
      </c>
      <c r="L140" s="96" t="s">
        <v>171</v>
      </c>
      <c r="M140" s="97">
        <v>6.7500000000000004E-2</v>
      </c>
      <c r="N140" s="97">
        <v>3.9400000000000004E-2</v>
      </c>
      <c r="O140" s="93">
        <v>146959.73999999996</v>
      </c>
      <c r="P140" s="95">
        <v>109.36</v>
      </c>
      <c r="Q140" s="83"/>
      <c r="R140" s="93">
        <v>160.71517999999998</v>
      </c>
      <c r="S140" s="94">
        <v>1.8375617772769899E-4</v>
      </c>
      <c r="T140" s="94">
        <f t="shared" si="2"/>
        <v>1.2988710387373812E-3</v>
      </c>
      <c r="U140" s="94">
        <f>R140/'סכום נכסי הקרן'!$C$42</f>
        <v>2.5333765938054758E-4</v>
      </c>
    </row>
    <row r="141" spans="2:21" s="130" customFormat="1">
      <c r="B141" s="86" t="s">
        <v>637</v>
      </c>
      <c r="C141" s="83" t="s">
        <v>638</v>
      </c>
      <c r="D141" s="96" t="s">
        <v>127</v>
      </c>
      <c r="E141" s="96" t="s">
        <v>320</v>
      </c>
      <c r="F141" s="83" t="s">
        <v>477</v>
      </c>
      <c r="G141" s="96" t="s">
        <v>364</v>
      </c>
      <c r="H141" s="83" t="s">
        <v>508</v>
      </c>
      <c r="I141" s="83" t="s">
        <v>322</v>
      </c>
      <c r="J141" s="83"/>
      <c r="K141" s="93">
        <v>3.58</v>
      </c>
      <c r="L141" s="96" t="s">
        <v>171</v>
      </c>
      <c r="M141" s="97">
        <v>3.7000000000000005E-2</v>
      </c>
      <c r="N141" s="97">
        <v>2.12E-2</v>
      </c>
      <c r="O141" s="93">
        <v>56944.69999999999</v>
      </c>
      <c r="P141" s="95">
        <v>106.67</v>
      </c>
      <c r="Q141" s="83"/>
      <c r="R141" s="93">
        <v>60.742909999999988</v>
      </c>
      <c r="S141" s="94">
        <v>2.3988641527974099E-4</v>
      </c>
      <c r="T141" s="94">
        <f t="shared" si="2"/>
        <v>4.9091322056591823E-4</v>
      </c>
      <c r="U141" s="94">
        <f>R141/'סכום נכסי הקרן'!$C$42</f>
        <v>9.574992631911471E-5</v>
      </c>
    </row>
    <row r="142" spans="2:21" s="130" customFormat="1">
      <c r="B142" s="86" t="s">
        <v>639</v>
      </c>
      <c r="C142" s="83" t="s">
        <v>640</v>
      </c>
      <c r="D142" s="96" t="s">
        <v>127</v>
      </c>
      <c r="E142" s="96" t="s">
        <v>320</v>
      </c>
      <c r="F142" s="83" t="s">
        <v>641</v>
      </c>
      <c r="G142" s="96" t="s">
        <v>364</v>
      </c>
      <c r="H142" s="83" t="s">
        <v>508</v>
      </c>
      <c r="I142" s="83" t="s">
        <v>167</v>
      </c>
      <c r="J142" s="83"/>
      <c r="K142" s="93">
        <v>2.29</v>
      </c>
      <c r="L142" s="96" t="s">
        <v>171</v>
      </c>
      <c r="M142" s="97">
        <v>4.4500000000000005E-2</v>
      </c>
      <c r="N142" s="97">
        <v>3.61E-2</v>
      </c>
      <c r="O142" s="93">
        <v>0.4</v>
      </c>
      <c r="P142" s="95">
        <v>103.07</v>
      </c>
      <c r="Q142" s="83"/>
      <c r="R142" s="93">
        <v>4.1999999999999991E-4</v>
      </c>
      <c r="S142" s="94">
        <v>3.1746031746031748E-10</v>
      </c>
      <c r="T142" s="94">
        <f t="shared" si="2"/>
        <v>3.3943640934832667E-9</v>
      </c>
      <c r="U142" s="94">
        <f>R142/'סכום נכסי הקרן'!$C$42</f>
        <v>6.6205206589589099E-10</v>
      </c>
    </row>
    <row r="143" spans="2:21" s="130" customFormat="1">
      <c r="B143" s="86" t="s">
        <v>642</v>
      </c>
      <c r="C143" s="83" t="s">
        <v>643</v>
      </c>
      <c r="D143" s="96" t="s">
        <v>127</v>
      </c>
      <c r="E143" s="96" t="s">
        <v>320</v>
      </c>
      <c r="F143" s="83" t="s">
        <v>644</v>
      </c>
      <c r="G143" s="96" t="s">
        <v>554</v>
      </c>
      <c r="H143" s="83" t="s">
        <v>508</v>
      </c>
      <c r="I143" s="83" t="s">
        <v>322</v>
      </c>
      <c r="J143" s="83"/>
      <c r="K143" s="93">
        <v>3.09</v>
      </c>
      <c r="L143" s="96" t="s">
        <v>171</v>
      </c>
      <c r="M143" s="97">
        <v>2.9500000000000002E-2</v>
      </c>
      <c r="N143" s="97">
        <v>2.1400000000000002E-2</v>
      </c>
      <c r="O143" s="93">
        <v>193470.60999999996</v>
      </c>
      <c r="P143" s="95">
        <v>103.25</v>
      </c>
      <c r="Q143" s="83"/>
      <c r="R143" s="93">
        <v>199.75840999999997</v>
      </c>
      <c r="S143" s="94">
        <v>8.3235018274195572E-4</v>
      </c>
      <c r="T143" s="94">
        <f t="shared" si="2"/>
        <v>1.6144113673221636E-3</v>
      </c>
      <c r="U143" s="94">
        <f>R143/'סכום נכסי הקרן'!$C$42</f>
        <v>3.1488206671566289E-4</v>
      </c>
    </row>
    <row r="144" spans="2:21" s="130" customFormat="1">
      <c r="B144" s="86" t="s">
        <v>645</v>
      </c>
      <c r="C144" s="83" t="s">
        <v>646</v>
      </c>
      <c r="D144" s="96" t="s">
        <v>127</v>
      </c>
      <c r="E144" s="96" t="s">
        <v>320</v>
      </c>
      <c r="F144" s="83" t="s">
        <v>647</v>
      </c>
      <c r="G144" s="96" t="s">
        <v>457</v>
      </c>
      <c r="H144" s="83" t="s">
        <v>508</v>
      </c>
      <c r="I144" s="83" t="s">
        <v>167</v>
      </c>
      <c r="J144" s="83"/>
      <c r="K144" s="93">
        <v>9.0000000000000018</v>
      </c>
      <c r="L144" s="96" t="s">
        <v>171</v>
      </c>
      <c r="M144" s="97">
        <v>3.4300000000000004E-2</v>
      </c>
      <c r="N144" s="97">
        <v>3.6900000000000002E-2</v>
      </c>
      <c r="O144" s="93">
        <v>406293.99999999994</v>
      </c>
      <c r="P144" s="95">
        <v>98.83</v>
      </c>
      <c r="Q144" s="83"/>
      <c r="R144" s="93">
        <v>401.54035999999991</v>
      </c>
      <c r="S144" s="94">
        <v>1.6003387427130926E-3</v>
      </c>
      <c r="T144" s="94">
        <f t="shared" si="2"/>
        <v>3.2451766192103442E-3</v>
      </c>
      <c r="U144" s="94">
        <f>R144/'סכום נכסי הקרן'!$C$42</f>
        <v>6.3295386875852335E-4</v>
      </c>
    </row>
    <row r="145" spans="2:21" s="130" customFormat="1">
      <c r="B145" s="86" t="s">
        <v>648</v>
      </c>
      <c r="C145" s="83" t="s">
        <v>649</v>
      </c>
      <c r="D145" s="96" t="s">
        <v>127</v>
      </c>
      <c r="E145" s="96" t="s">
        <v>320</v>
      </c>
      <c r="F145" s="83" t="s">
        <v>522</v>
      </c>
      <c r="G145" s="96" t="s">
        <v>385</v>
      </c>
      <c r="H145" s="83" t="s">
        <v>508</v>
      </c>
      <c r="I145" s="83" t="s">
        <v>322</v>
      </c>
      <c r="J145" s="83"/>
      <c r="K145" s="93">
        <v>3.69</v>
      </c>
      <c r="L145" s="96" t="s">
        <v>171</v>
      </c>
      <c r="M145" s="97">
        <v>4.1399999999999999E-2</v>
      </c>
      <c r="N145" s="97">
        <v>2.2799999999999997E-2</v>
      </c>
      <c r="O145" s="93">
        <v>178153.7</v>
      </c>
      <c r="P145" s="95">
        <v>107.99</v>
      </c>
      <c r="Q145" s="83"/>
      <c r="R145" s="93">
        <v>192.38817999999998</v>
      </c>
      <c r="S145" s="94">
        <v>2.4620163303706275E-4</v>
      </c>
      <c r="T145" s="94">
        <f t="shared" si="2"/>
        <v>1.5548465004823705E-3</v>
      </c>
      <c r="U145" s="94">
        <f>R145/'סכום נכסי הקרן'!$C$42</f>
        <v>3.0326426672131087E-4</v>
      </c>
    </row>
    <row r="146" spans="2:21" s="130" customFormat="1">
      <c r="B146" s="86" t="s">
        <v>650</v>
      </c>
      <c r="C146" s="83" t="s">
        <v>651</v>
      </c>
      <c r="D146" s="96" t="s">
        <v>127</v>
      </c>
      <c r="E146" s="96" t="s">
        <v>320</v>
      </c>
      <c r="F146" s="83" t="s">
        <v>522</v>
      </c>
      <c r="G146" s="96" t="s">
        <v>385</v>
      </c>
      <c r="H146" s="83" t="s">
        <v>508</v>
      </c>
      <c r="I146" s="83" t="s">
        <v>322</v>
      </c>
      <c r="J146" s="83"/>
      <c r="K146" s="93">
        <v>6.2900000000000009</v>
      </c>
      <c r="L146" s="96" t="s">
        <v>171</v>
      </c>
      <c r="M146" s="97">
        <v>2.5000000000000001E-2</v>
      </c>
      <c r="N146" s="97">
        <v>3.8300000000000001E-2</v>
      </c>
      <c r="O146" s="93">
        <v>76105.999999999985</v>
      </c>
      <c r="P146" s="95">
        <v>93.71</v>
      </c>
      <c r="Q146" s="83"/>
      <c r="R146" s="93">
        <v>71.31892999999998</v>
      </c>
      <c r="S146" s="94">
        <v>1.8998002995506736E-4</v>
      </c>
      <c r="T146" s="94">
        <f t="shared" si="2"/>
        <v>5.7638670280392033E-4</v>
      </c>
      <c r="U146" s="94">
        <f>R146/'סכום נכסי הקרן'!$C$42</f>
        <v>1.1242105939043913E-4</v>
      </c>
    </row>
    <row r="147" spans="2:21" s="130" customFormat="1">
      <c r="B147" s="86" t="s">
        <v>652</v>
      </c>
      <c r="C147" s="83" t="s">
        <v>653</v>
      </c>
      <c r="D147" s="96" t="s">
        <v>127</v>
      </c>
      <c r="E147" s="96" t="s">
        <v>320</v>
      </c>
      <c r="F147" s="83" t="s">
        <v>522</v>
      </c>
      <c r="G147" s="96" t="s">
        <v>385</v>
      </c>
      <c r="H147" s="83" t="s">
        <v>508</v>
      </c>
      <c r="I147" s="83" t="s">
        <v>322</v>
      </c>
      <c r="J147" s="83"/>
      <c r="K147" s="93">
        <v>4.95</v>
      </c>
      <c r="L147" s="96" t="s">
        <v>171</v>
      </c>
      <c r="M147" s="97">
        <v>3.5499999999999997E-2</v>
      </c>
      <c r="N147" s="97">
        <v>3.1900000000000005E-2</v>
      </c>
      <c r="O147" s="93">
        <v>93724.999999999985</v>
      </c>
      <c r="P147" s="95">
        <v>102.69</v>
      </c>
      <c r="Q147" s="83"/>
      <c r="R147" s="93">
        <v>96.246199999999988</v>
      </c>
      <c r="S147" s="94">
        <v>1.7887440335438408E-4</v>
      </c>
      <c r="T147" s="94">
        <f t="shared" si="2"/>
        <v>7.7784439384335526E-4</v>
      </c>
      <c r="U147" s="94">
        <f>R147/'סכום נכסי הקרן'!$C$42</f>
        <v>1.517142751062598E-4</v>
      </c>
    </row>
    <row r="148" spans="2:21" s="130" customFormat="1">
      <c r="B148" s="86" t="s">
        <v>654</v>
      </c>
      <c r="C148" s="83" t="s">
        <v>655</v>
      </c>
      <c r="D148" s="96" t="s">
        <v>127</v>
      </c>
      <c r="E148" s="96" t="s">
        <v>320</v>
      </c>
      <c r="F148" s="83" t="s">
        <v>656</v>
      </c>
      <c r="G148" s="96" t="s">
        <v>364</v>
      </c>
      <c r="H148" s="83" t="s">
        <v>508</v>
      </c>
      <c r="I148" s="83" t="s">
        <v>322</v>
      </c>
      <c r="J148" s="83"/>
      <c r="K148" s="93">
        <v>5.3400000000000007</v>
      </c>
      <c r="L148" s="96" t="s">
        <v>171</v>
      </c>
      <c r="M148" s="97">
        <v>3.9E-2</v>
      </c>
      <c r="N148" s="97">
        <v>4.2200000000000008E-2</v>
      </c>
      <c r="O148" s="93">
        <v>357999.99999999994</v>
      </c>
      <c r="P148" s="95">
        <v>99.78</v>
      </c>
      <c r="Q148" s="83"/>
      <c r="R148" s="93">
        <v>357.21237999999994</v>
      </c>
      <c r="S148" s="94">
        <v>8.5057853595951424E-4</v>
      </c>
      <c r="T148" s="94">
        <f t="shared" si="2"/>
        <v>2.8869258962373814E-3</v>
      </c>
      <c r="U148" s="94">
        <f>R148/'סכום נכסי הקרן'!$C$42</f>
        <v>5.6307903367282871E-4</v>
      </c>
    </row>
    <row r="149" spans="2:21" s="130" customFormat="1">
      <c r="B149" s="86" t="s">
        <v>657</v>
      </c>
      <c r="C149" s="83" t="s">
        <v>658</v>
      </c>
      <c r="D149" s="96" t="s">
        <v>127</v>
      </c>
      <c r="E149" s="96" t="s">
        <v>320</v>
      </c>
      <c r="F149" s="83" t="s">
        <v>659</v>
      </c>
      <c r="G149" s="96" t="s">
        <v>385</v>
      </c>
      <c r="H149" s="83" t="s">
        <v>508</v>
      </c>
      <c r="I149" s="83" t="s">
        <v>322</v>
      </c>
      <c r="J149" s="83"/>
      <c r="K149" s="93">
        <v>3.58</v>
      </c>
      <c r="L149" s="96" t="s">
        <v>171</v>
      </c>
      <c r="M149" s="97">
        <v>2.1600000000000001E-2</v>
      </c>
      <c r="N149" s="97">
        <v>2.1600000000000001E-2</v>
      </c>
      <c r="O149" s="93">
        <v>213345.99999999997</v>
      </c>
      <c r="P149" s="95">
        <v>100.6</v>
      </c>
      <c r="Q149" s="83"/>
      <c r="R149" s="93">
        <v>214.62606999999994</v>
      </c>
      <c r="S149" s="94">
        <v>3.3126563390385272E-4</v>
      </c>
      <c r="T149" s="94">
        <f t="shared" si="2"/>
        <v>1.7345691084129193E-3</v>
      </c>
      <c r="U149" s="94">
        <f>R149/'סכום נכסי הקרן'!$C$42</f>
        <v>3.3831817390146695E-4</v>
      </c>
    </row>
    <row r="150" spans="2:21" s="130" customFormat="1">
      <c r="B150" s="86" t="s">
        <v>660</v>
      </c>
      <c r="C150" s="83" t="s">
        <v>661</v>
      </c>
      <c r="D150" s="96" t="s">
        <v>127</v>
      </c>
      <c r="E150" s="96" t="s">
        <v>320</v>
      </c>
      <c r="F150" s="83" t="s">
        <v>626</v>
      </c>
      <c r="G150" s="96" t="s">
        <v>158</v>
      </c>
      <c r="H150" s="83" t="s">
        <v>508</v>
      </c>
      <c r="I150" s="83" t="s">
        <v>167</v>
      </c>
      <c r="J150" s="83"/>
      <c r="K150" s="93">
        <v>2.8099999999999992</v>
      </c>
      <c r="L150" s="96" t="s">
        <v>171</v>
      </c>
      <c r="M150" s="97">
        <v>2.4E-2</v>
      </c>
      <c r="N150" s="97">
        <v>2.0499999999999994E-2</v>
      </c>
      <c r="O150" s="93">
        <v>172278.32999999996</v>
      </c>
      <c r="P150" s="95">
        <v>101.19</v>
      </c>
      <c r="Q150" s="83"/>
      <c r="R150" s="93">
        <v>174.32845</v>
      </c>
      <c r="S150" s="94">
        <v>4.2594182019412209E-4</v>
      </c>
      <c r="T150" s="94">
        <f t="shared" si="2"/>
        <v>1.4088910265537932E-3</v>
      </c>
      <c r="U150" s="94">
        <f>R150/'סכום נכסי הקרן'!$C$42</f>
        <v>2.7479645349268709E-4</v>
      </c>
    </row>
    <row r="151" spans="2:21" s="130" customFormat="1">
      <c r="B151" s="86" t="s">
        <v>662</v>
      </c>
      <c r="C151" s="83" t="s">
        <v>663</v>
      </c>
      <c r="D151" s="96" t="s">
        <v>127</v>
      </c>
      <c r="E151" s="96" t="s">
        <v>320</v>
      </c>
      <c r="F151" s="83" t="s">
        <v>664</v>
      </c>
      <c r="G151" s="96" t="s">
        <v>364</v>
      </c>
      <c r="H151" s="83" t="s">
        <v>531</v>
      </c>
      <c r="I151" s="83" t="s">
        <v>167</v>
      </c>
      <c r="J151" s="83"/>
      <c r="K151" s="93">
        <v>4.6099999999999985</v>
      </c>
      <c r="L151" s="96" t="s">
        <v>171</v>
      </c>
      <c r="M151" s="97">
        <v>3.95E-2</v>
      </c>
      <c r="N151" s="97">
        <v>4.2199999999999988E-2</v>
      </c>
      <c r="O151" s="93">
        <v>312998.99</v>
      </c>
      <c r="P151" s="95">
        <v>99.27</v>
      </c>
      <c r="Q151" s="83"/>
      <c r="R151" s="93">
        <v>310.71409</v>
      </c>
      <c r="S151" s="94">
        <v>5.129067795065223E-4</v>
      </c>
      <c r="T151" s="94">
        <f t="shared" si="2"/>
        <v>2.5111351200841152E-3</v>
      </c>
      <c r="U151" s="94">
        <f>R151/'סכום נכסי הקרן'!$C$42</f>
        <v>4.8978310758919486E-4</v>
      </c>
    </row>
    <row r="152" spans="2:21" s="130" customFormat="1">
      <c r="B152" s="86" t="s">
        <v>665</v>
      </c>
      <c r="C152" s="83" t="s">
        <v>666</v>
      </c>
      <c r="D152" s="96" t="s">
        <v>127</v>
      </c>
      <c r="E152" s="96" t="s">
        <v>320</v>
      </c>
      <c r="F152" s="83" t="s">
        <v>664</v>
      </c>
      <c r="G152" s="96" t="s">
        <v>364</v>
      </c>
      <c r="H152" s="83" t="s">
        <v>531</v>
      </c>
      <c r="I152" s="83" t="s">
        <v>167</v>
      </c>
      <c r="J152" s="83"/>
      <c r="K152" s="93">
        <v>5.2200000000000006</v>
      </c>
      <c r="L152" s="96" t="s">
        <v>171</v>
      </c>
      <c r="M152" s="97">
        <v>0.03</v>
      </c>
      <c r="N152" s="97">
        <v>4.2999999999999997E-2</v>
      </c>
      <c r="O152" s="93">
        <v>496779.99999999994</v>
      </c>
      <c r="P152" s="95">
        <v>94.19</v>
      </c>
      <c r="Q152" s="83"/>
      <c r="R152" s="93">
        <v>467.91707999999988</v>
      </c>
      <c r="S152" s="94">
        <v>6.6216232427266503E-4</v>
      </c>
      <c r="T152" s="94">
        <f t="shared" si="2"/>
        <v>3.781621273998898E-3</v>
      </c>
      <c r="U152" s="94">
        <f>R152/'סכום נכסי הקרן'!$C$42</f>
        <v>7.3758445114755454E-4</v>
      </c>
    </row>
    <row r="153" spans="2:21" s="130" customFormat="1">
      <c r="B153" s="86" t="s">
        <v>667</v>
      </c>
      <c r="C153" s="83" t="s">
        <v>668</v>
      </c>
      <c r="D153" s="96" t="s">
        <v>127</v>
      </c>
      <c r="E153" s="96" t="s">
        <v>320</v>
      </c>
      <c r="F153" s="83" t="s">
        <v>669</v>
      </c>
      <c r="G153" s="96" t="s">
        <v>670</v>
      </c>
      <c r="H153" s="83" t="s">
        <v>545</v>
      </c>
      <c r="I153" s="83" t="s">
        <v>167</v>
      </c>
      <c r="J153" s="83"/>
      <c r="K153" s="93">
        <v>5.77</v>
      </c>
      <c r="L153" s="96" t="s">
        <v>171</v>
      </c>
      <c r="M153" s="97">
        <v>4.4500000000000005E-2</v>
      </c>
      <c r="N153" s="97">
        <v>3.7100000000000001E-2</v>
      </c>
      <c r="O153" s="93">
        <v>127379.99999999999</v>
      </c>
      <c r="P153" s="95">
        <v>105.57</v>
      </c>
      <c r="Q153" s="83"/>
      <c r="R153" s="93">
        <v>134.47506999999999</v>
      </c>
      <c r="S153" s="94">
        <v>4.1249999999999994E-4</v>
      </c>
      <c r="T153" s="94">
        <f t="shared" si="2"/>
        <v>1.0868032120872593E-3</v>
      </c>
      <c r="U153" s="94">
        <f>R153/'סכום נכסי הקרן'!$C$42</f>
        <v>2.1197499501189184E-4</v>
      </c>
    </row>
    <row r="154" spans="2:21" s="130" customFormat="1">
      <c r="B154" s="86" t="s">
        <v>671</v>
      </c>
      <c r="C154" s="83" t="s">
        <v>672</v>
      </c>
      <c r="D154" s="96" t="s">
        <v>127</v>
      </c>
      <c r="E154" s="96" t="s">
        <v>320</v>
      </c>
      <c r="F154" s="83" t="s">
        <v>673</v>
      </c>
      <c r="G154" s="96" t="s">
        <v>554</v>
      </c>
      <c r="H154" s="83" t="s">
        <v>545</v>
      </c>
      <c r="I154" s="83" t="s">
        <v>167</v>
      </c>
      <c r="J154" s="83"/>
      <c r="K154" s="93">
        <v>1.5799999999999996</v>
      </c>
      <c r="L154" s="96" t="s">
        <v>171</v>
      </c>
      <c r="M154" s="97">
        <v>3.3000000000000002E-2</v>
      </c>
      <c r="N154" s="97">
        <v>2.3899999999999991E-2</v>
      </c>
      <c r="O154" s="93">
        <v>138060.21999999997</v>
      </c>
      <c r="P154" s="95">
        <v>101.86</v>
      </c>
      <c r="Q154" s="83"/>
      <c r="R154" s="93">
        <v>140.62814</v>
      </c>
      <c r="S154" s="94">
        <v>2.7962408051501492E-4</v>
      </c>
      <c r="T154" s="94">
        <f t="shared" si="2"/>
        <v>1.1365312117841383E-3</v>
      </c>
      <c r="U154" s="94">
        <f>R154/'סכום נכסי הקרן'!$C$42</f>
        <v>2.2167416811927763E-4</v>
      </c>
    </row>
    <row r="155" spans="2:21" s="130" customFormat="1">
      <c r="B155" s="86" t="s">
        <v>674</v>
      </c>
      <c r="C155" s="83" t="s">
        <v>675</v>
      </c>
      <c r="D155" s="96" t="s">
        <v>127</v>
      </c>
      <c r="E155" s="96" t="s">
        <v>320</v>
      </c>
      <c r="F155" s="83" t="s">
        <v>676</v>
      </c>
      <c r="G155" s="96" t="s">
        <v>435</v>
      </c>
      <c r="H155" s="83" t="s">
        <v>545</v>
      </c>
      <c r="I155" s="83" t="s">
        <v>322</v>
      </c>
      <c r="J155" s="83"/>
      <c r="K155" s="93">
        <v>1.69</v>
      </c>
      <c r="L155" s="96" t="s">
        <v>171</v>
      </c>
      <c r="M155" s="97">
        <v>0.06</v>
      </c>
      <c r="N155" s="97">
        <v>1.7600000000000001E-2</v>
      </c>
      <c r="O155" s="93">
        <v>12935.2</v>
      </c>
      <c r="P155" s="95">
        <v>108.72</v>
      </c>
      <c r="Q155" s="83"/>
      <c r="R155" s="93">
        <v>14.063159999999998</v>
      </c>
      <c r="S155" s="94">
        <v>2.3643292624971377E-5</v>
      </c>
      <c r="T155" s="94">
        <f t="shared" si="2"/>
        <v>1.1365591748788129E-4</v>
      </c>
      <c r="U155" s="94">
        <f>R155/'סכום נכסי הקרן'!$C$42</f>
        <v>2.2167962216724904E-5</v>
      </c>
    </row>
    <row r="156" spans="2:21" s="130" customFormat="1">
      <c r="B156" s="86" t="s">
        <v>677</v>
      </c>
      <c r="C156" s="83" t="s">
        <v>678</v>
      </c>
      <c r="D156" s="96" t="s">
        <v>127</v>
      </c>
      <c r="E156" s="96" t="s">
        <v>320</v>
      </c>
      <c r="F156" s="83" t="s">
        <v>676</v>
      </c>
      <c r="G156" s="96" t="s">
        <v>435</v>
      </c>
      <c r="H156" s="83" t="s">
        <v>545</v>
      </c>
      <c r="I156" s="83" t="s">
        <v>322</v>
      </c>
      <c r="J156" s="83"/>
      <c r="K156" s="93">
        <v>3.649999999999999</v>
      </c>
      <c r="L156" s="96" t="s">
        <v>171</v>
      </c>
      <c r="M156" s="97">
        <v>5.9000000000000004E-2</v>
      </c>
      <c r="N156" s="97">
        <v>2.7199999999999998E-2</v>
      </c>
      <c r="O156" s="93">
        <v>3715.9999999999995</v>
      </c>
      <c r="P156" s="95">
        <v>113.55</v>
      </c>
      <c r="Q156" s="83"/>
      <c r="R156" s="93">
        <v>4.2195200000000002</v>
      </c>
      <c r="S156" s="94">
        <v>4.178337188212951E-6</v>
      </c>
      <c r="T156" s="94">
        <f t="shared" si="2"/>
        <v>3.4101398046986943E-5</v>
      </c>
      <c r="U156" s="94">
        <f>R156/'סכום נכסי הקרן'!$C$42</f>
        <v>6.6512903168786444E-6</v>
      </c>
    </row>
    <row r="157" spans="2:21" s="130" customFormat="1">
      <c r="B157" s="86" t="s">
        <v>679</v>
      </c>
      <c r="C157" s="83" t="s">
        <v>680</v>
      </c>
      <c r="D157" s="96" t="s">
        <v>127</v>
      </c>
      <c r="E157" s="96" t="s">
        <v>320</v>
      </c>
      <c r="F157" s="83" t="s">
        <v>548</v>
      </c>
      <c r="G157" s="96" t="s">
        <v>364</v>
      </c>
      <c r="H157" s="83" t="s">
        <v>545</v>
      </c>
      <c r="I157" s="83" t="s">
        <v>322</v>
      </c>
      <c r="J157" s="83"/>
      <c r="K157" s="93">
        <v>4.1199999999999992</v>
      </c>
      <c r="L157" s="96" t="s">
        <v>171</v>
      </c>
      <c r="M157" s="97">
        <v>6.9000000000000006E-2</v>
      </c>
      <c r="N157" s="97">
        <v>8.0599999999999991E-2</v>
      </c>
      <c r="O157" s="93">
        <v>34656.999999999993</v>
      </c>
      <c r="P157" s="95">
        <v>98.51</v>
      </c>
      <c r="Q157" s="83"/>
      <c r="R157" s="93">
        <v>34.140620000000006</v>
      </c>
      <c r="S157" s="94">
        <v>5.2386703569285361E-5</v>
      </c>
      <c r="T157" s="94">
        <f t="shared" si="2"/>
        <v>2.7591832061251602E-4</v>
      </c>
      <c r="U157" s="94">
        <f>R157/'סכום נכסי הקרן'!$C$42</f>
        <v>5.3816352385634725E-5</v>
      </c>
    </row>
    <row r="158" spans="2:21" s="130" customFormat="1">
      <c r="B158" s="86" t="s">
        <v>681</v>
      </c>
      <c r="C158" s="83" t="s">
        <v>682</v>
      </c>
      <c r="D158" s="96" t="s">
        <v>127</v>
      </c>
      <c r="E158" s="96" t="s">
        <v>320</v>
      </c>
      <c r="F158" s="83" t="s">
        <v>683</v>
      </c>
      <c r="G158" s="96" t="s">
        <v>364</v>
      </c>
      <c r="H158" s="83" t="s">
        <v>545</v>
      </c>
      <c r="I158" s="83" t="s">
        <v>167</v>
      </c>
      <c r="J158" s="83"/>
      <c r="K158" s="93">
        <v>4.0400000000000009</v>
      </c>
      <c r="L158" s="96" t="s">
        <v>171</v>
      </c>
      <c r="M158" s="97">
        <v>4.5999999999999999E-2</v>
      </c>
      <c r="N158" s="97">
        <v>5.3000000000000005E-2</v>
      </c>
      <c r="O158" s="93">
        <v>21618.949999999997</v>
      </c>
      <c r="P158" s="95">
        <v>97.5</v>
      </c>
      <c r="Q158" s="83"/>
      <c r="R158" s="93">
        <v>21.078479999999995</v>
      </c>
      <c r="S158" s="94">
        <v>9.2388675213675198E-5</v>
      </c>
      <c r="T158" s="94">
        <f t="shared" si="2"/>
        <v>1.703524658504885E-4</v>
      </c>
      <c r="U158" s="94">
        <f>R158/'סכום נכסי הקרן'!$C$42</f>
        <v>3.3226312452250525E-5</v>
      </c>
    </row>
    <row r="159" spans="2:21" s="130" customFormat="1">
      <c r="B159" s="86" t="s">
        <v>684</v>
      </c>
      <c r="C159" s="83" t="s">
        <v>685</v>
      </c>
      <c r="D159" s="96" t="s">
        <v>127</v>
      </c>
      <c r="E159" s="96" t="s">
        <v>320</v>
      </c>
      <c r="F159" s="83" t="s">
        <v>553</v>
      </c>
      <c r="G159" s="96" t="s">
        <v>554</v>
      </c>
      <c r="H159" s="83" t="s">
        <v>555</v>
      </c>
      <c r="I159" s="83" t="s">
        <v>167</v>
      </c>
      <c r="J159" s="83"/>
      <c r="K159" s="93">
        <v>1.3799999999999994</v>
      </c>
      <c r="L159" s="96" t="s">
        <v>171</v>
      </c>
      <c r="M159" s="97">
        <v>4.2999999999999997E-2</v>
      </c>
      <c r="N159" s="97">
        <v>3.1499999999999993E-2</v>
      </c>
      <c r="O159" s="93">
        <v>260504.63999999996</v>
      </c>
      <c r="P159" s="95">
        <v>101.96</v>
      </c>
      <c r="Q159" s="83"/>
      <c r="R159" s="93">
        <v>265.61053000000004</v>
      </c>
      <c r="S159" s="94">
        <v>7.217653899639192E-4</v>
      </c>
      <c r="T159" s="94">
        <f t="shared" si="2"/>
        <v>2.1466162997215723E-3</v>
      </c>
      <c r="U159" s="94">
        <f>R159/'סכום נכסי הקרן'!$C$42</f>
        <v>4.1868571454810143E-4</v>
      </c>
    </row>
    <row r="160" spans="2:21" s="130" customFormat="1">
      <c r="B160" s="86" t="s">
        <v>686</v>
      </c>
      <c r="C160" s="83" t="s">
        <v>687</v>
      </c>
      <c r="D160" s="96" t="s">
        <v>127</v>
      </c>
      <c r="E160" s="96" t="s">
        <v>320</v>
      </c>
      <c r="F160" s="83" t="s">
        <v>553</v>
      </c>
      <c r="G160" s="96" t="s">
        <v>554</v>
      </c>
      <c r="H160" s="83" t="s">
        <v>555</v>
      </c>
      <c r="I160" s="83" t="s">
        <v>167</v>
      </c>
      <c r="J160" s="83"/>
      <c r="K160" s="93">
        <v>2.0600000000000005</v>
      </c>
      <c r="L160" s="96" t="s">
        <v>171</v>
      </c>
      <c r="M160" s="97">
        <v>4.2500000000000003E-2</v>
      </c>
      <c r="N160" s="97">
        <v>3.78E-2</v>
      </c>
      <c r="O160" s="93">
        <v>169341.6</v>
      </c>
      <c r="P160" s="95">
        <v>102.73</v>
      </c>
      <c r="Q160" s="83"/>
      <c r="R160" s="93">
        <v>173.96462999999997</v>
      </c>
      <c r="S160" s="94">
        <v>3.4470688385397136E-4</v>
      </c>
      <c r="T160" s="94">
        <f t="shared" si="2"/>
        <v>1.4059506990669094E-3</v>
      </c>
      <c r="U160" s="94">
        <f>R160/'סכום נכסי הקרן'!$C$42</f>
        <v>2.742229587721769E-4</v>
      </c>
    </row>
    <row r="161" spans="2:21" s="130" customFormat="1">
      <c r="B161" s="86" t="s">
        <v>688</v>
      </c>
      <c r="C161" s="83" t="s">
        <v>689</v>
      </c>
      <c r="D161" s="96" t="s">
        <v>127</v>
      </c>
      <c r="E161" s="96" t="s">
        <v>320</v>
      </c>
      <c r="F161" s="83" t="s">
        <v>553</v>
      </c>
      <c r="G161" s="96" t="s">
        <v>554</v>
      </c>
      <c r="H161" s="83" t="s">
        <v>555</v>
      </c>
      <c r="I161" s="83" t="s">
        <v>167</v>
      </c>
      <c r="J161" s="83"/>
      <c r="K161" s="93">
        <v>1.9599999999999995</v>
      </c>
      <c r="L161" s="96" t="s">
        <v>171</v>
      </c>
      <c r="M161" s="97">
        <v>3.7000000000000005E-2</v>
      </c>
      <c r="N161" s="97">
        <v>0.04</v>
      </c>
      <c r="O161" s="93">
        <v>366957.99999999994</v>
      </c>
      <c r="P161" s="95">
        <v>100.99</v>
      </c>
      <c r="Q161" s="83"/>
      <c r="R161" s="93">
        <v>370.59090000000003</v>
      </c>
      <c r="S161" s="94">
        <v>1.1129444951695864E-3</v>
      </c>
      <c r="T161" s="94">
        <f t="shared" si="2"/>
        <v>2.9950486769801149E-3</v>
      </c>
      <c r="U161" s="94">
        <f>R161/'סכום נכסי הקרן'!$C$42</f>
        <v>5.8416778796956581E-4</v>
      </c>
    </row>
    <row r="162" spans="2:21" s="130" customFormat="1">
      <c r="B162" s="82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93"/>
      <c r="P162" s="95"/>
      <c r="Q162" s="83"/>
      <c r="R162" s="83"/>
      <c r="S162" s="83"/>
      <c r="T162" s="94"/>
      <c r="U162" s="83"/>
    </row>
    <row r="163" spans="2:21" s="130" customFormat="1">
      <c r="B163" s="101" t="s">
        <v>49</v>
      </c>
      <c r="C163" s="81"/>
      <c r="D163" s="81"/>
      <c r="E163" s="81"/>
      <c r="F163" s="81"/>
      <c r="G163" s="81"/>
      <c r="H163" s="81"/>
      <c r="I163" s="81"/>
      <c r="J163" s="81"/>
      <c r="K163" s="90">
        <v>4.6510191399841005</v>
      </c>
      <c r="L163" s="81"/>
      <c r="M163" s="81"/>
      <c r="N163" s="103">
        <v>5.1614984138503656E-2</v>
      </c>
      <c r="O163" s="90"/>
      <c r="P163" s="92"/>
      <c r="Q163" s="81"/>
      <c r="R163" s="90">
        <f>SUM(R164:R165)</f>
        <v>3278.7921699999997</v>
      </c>
      <c r="S163" s="81"/>
      <c r="T163" s="91">
        <f t="shared" ref="T163:T165" si="3">R163/$R$11</f>
        <v>2.6498605742481154E-2</v>
      </c>
      <c r="U163" s="91">
        <f>R163/'סכום נכסי הקרן'!$C$42</f>
        <v>5.1684074518851706E-3</v>
      </c>
    </row>
    <row r="164" spans="2:21" s="130" customFormat="1">
      <c r="B164" s="86" t="s">
        <v>690</v>
      </c>
      <c r="C164" s="83" t="s">
        <v>691</v>
      </c>
      <c r="D164" s="96" t="s">
        <v>127</v>
      </c>
      <c r="E164" s="96" t="s">
        <v>320</v>
      </c>
      <c r="F164" s="83" t="s">
        <v>692</v>
      </c>
      <c r="G164" s="96" t="s">
        <v>670</v>
      </c>
      <c r="H164" s="83" t="s">
        <v>374</v>
      </c>
      <c r="I164" s="83" t="s">
        <v>322</v>
      </c>
      <c r="J164" s="83"/>
      <c r="K164" s="93">
        <v>3.61</v>
      </c>
      <c r="L164" s="96" t="s">
        <v>171</v>
      </c>
      <c r="M164" s="97">
        <v>3.49E-2</v>
      </c>
      <c r="N164" s="97">
        <v>4.4400000000000002E-2</v>
      </c>
      <c r="O164" s="93">
        <v>1615049.2699999998</v>
      </c>
      <c r="P164" s="95">
        <v>98.39</v>
      </c>
      <c r="Q164" s="83"/>
      <c r="R164" s="93">
        <v>1589.0469199999998</v>
      </c>
      <c r="S164" s="94">
        <v>7.3986700643468813E-4</v>
      </c>
      <c r="T164" s="94">
        <f t="shared" si="3"/>
        <v>1.2842390019305185E-2</v>
      </c>
      <c r="U164" s="94">
        <f>R164/'סכום נכסי הקרן'!$C$42</f>
        <v>2.5048376099797683E-3</v>
      </c>
    </row>
    <row r="165" spans="2:21" s="130" customFormat="1">
      <c r="B165" s="86" t="s">
        <v>693</v>
      </c>
      <c r="C165" s="83" t="s">
        <v>694</v>
      </c>
      <c r="D165" s="96" t="s">
        <v>127</v>
      </c>
      <c r="E165" s="96" t="s">
        <v>320</v>
      </c>
      <c r="F165" s="83" t="s">
        <v>695</v>
      </c>
      <c r="G165" s="96" t="s">
        <v>670</v>
      </c>
      <c r="H165" s="83" t="s">
        <v>508</v>
      </c>
      <c r="I165" s="83" t="s">
        <v>167</v>
      </c>
      <c r="J165" s="83"/>
      <c r="K165" s="93">
        <v>5.63</v>
      </c>
      <c r="L165" s="96" t="s">
        <v>171</v>
      </c>
      <c r="M165" s="97">
        <v>4.6900000000000004E-2</v>
      </c>
      <c r="N165" s="97">
        <v>5.8400000000000001E-2</v>
      </c>
      <c r="O165" s="93">
        <v>1712001.1699999997</v>
      </c>
      <c r="P165" s="95">
        <v>98.7</v>
      </c>
      <c r="Q165" s="83"/>
      <c r="R165" s="93">
        <v>1689.7452499999997</v>
      </c>
      <c r="S165" s="94">
        <v>9.135691558627354E-4</v>
      </c>
      <c r="T165" s="94">
        <f t="shared" si="3"/>
        <v>1.3656215723175966E-2</v>
      </c>
      <c r="U165" s="94">
        <f>R165/'סכום נכסי הקרן'!$C$42</f>
        <v>2.6635698419054019E-3</v>
      </c>
    </row>
    <row r="166" spans="2:21" s="130" customFormat="1">
      <c r="B166" s="146"/>
    </row>
    <row r="167" spans="2:21" s="130" customFormat="1">
      <c r="B167" s="146"/>
    </row>
    <row r="168" spans="2:21" s="130" customFormat="1">
      <c r="B168" s="146"/>
    </row>
    <row r="169" spans="2:21" s="130" customFormat="1">
      <c r="B169" s="143" t="s">
        <v>261</v>
      </c>
      <c r="C169" s="142"/>
      <c r="D169" s="142"/>
      <c r="E169" s="142"/>
      <c r="F169" s="142"/>
      <c r="G169" s="142"/>
      <c r="H169" s="142"/>
      <c r="I169" s="142"/>
      <c r="J169" s="142"/>
      <c r="K169" s="142"/>
    </row>
    <row r="170" spans="2:21" s="130" customFormat="1">
      <c r="B170" s="143" t="s">
        <v>119</v>
      </c>
      <c r="C170" s="142"/>
      <c r="D170" s="142"/>
      <c r="E170" s="142"/>
      <c r="F170" s="142"/>
      <c r="G170" s="142"/>
      <c r="H170" s="142"/>
      <c r="I170" s="142"/>
      <c r="J170" s="142"/>
      <c r="K170" s="142"/>
    </row>
    <row r="171" spans="2:21" s="130" customFormat="1">
      <c r="B171" s="143" t="s">
        <v>244</v>
      </c>
      <c r="C171" s="142"/>
      <c r="D171" s="142"/>
      <c r="E171" s="142"/>
      <c r="F171" s="142"/>
      <c r="G171" s="142"/>
      <c r="H171" s="142"/>
      <c r="I171" s="142"/>
      <c r="J171" s="142"/>
      <c r="K171" s="142"/>
    </row>
    <row r="172" spans="2:21" s="130" customFormat="1">
      <c r="B172" s="143" t="s">
        <v>252</v>
      </c>
      <c r="C172" s="142"/>
      <c r="D172" s="142"/>
      <c r="E172" s="142"/>
      <c r="F172" s="142"/>
      <c r="G172" s="142"/>
      <c r="H172" s="142"/>
      <c r="I172" s="142"/>
      <c r="J172" s="142"/>
      <c r="K172" s="142"/>
    </row>
    <row r="173" spans="2:21" s="130" customFormat="1">
      <c r="B173" s="217" t="s">
        <v>257</v>
      </c>
      <c r="C173" s="217"/>
      <c r="D173" s="217"/>
      <c r="E173" s="217"/>
      <c r="F173" s="217"/>
      <c r="G173" s="217"/>
      <c r="H173" s="217"/>
      <c r="I173" s="217"/>
      <c r="J173" s="217"/>
      <c r="K173" s="217"/>
    </row>
    <row r="174" spans="2:21" s="130" customFormat="1">
      <c r="B174" s="146"/>
    </row>
    <row r="175" spans="2:21" s="130" customFormat="1">
      <c r="B175" s="146"/>
    </row>
    <row r="176" spans="2:21" s="130" customFormat="1">
      <c r="B176" s="146"/>
    </row>
    <row r="177" spans="2:2" s="130" customFormat="1">
      <c r="B177" s="146"/>
    </row>
    <row r="178" spans="2:2" s="130" customFormat="1">
      <c r="B178" s="146"/>
    </row>
    <row r="179" spans="2:2" s="130" customFormat="1">
      <c r="B179" s="146"/>
    </row>
    <row r="180" spans="2:2" s="130" customFormat="1">
      <c r="B180" s="146"/>
    </row>
    <row r="181" spans="2:2" s="130" customFormat="1">
      <c r="B181" s="146"/>
    </row>
    <row r="182" spans="2:2" s="130" customFormat="1">
      <c r="B182" s="146"/>
    </row>
    <row r="183" spans="2:2" s="130" customFormat="1">
      <c r="B183" s="146"/>
    </row>
    <row r="184" spans="2:2" s="130" customFormat="1">
      <c r="B184" s="146"/>
    </row>
    <row r="185" spans="2:2" s="130" customFormat="1">
      <c r="B185" s="146"/>
    </row>
    <row r="186" spans="2:2" s="130" customFormat="1">
      <c r="B186" s="146"/>
    </row>
    <row r="187" spans="2:2" s="130" customFormat="1">
      <c r="B187" s="146"/>
    </row>
    <row r="188" spans="2:2" s="130" customFormat="1">
      <c r="B188" s="146"/>
    </row>
    <row r="189" spans="2:2" s="130" customFormat="1">
      <c r="B189" s="146"/>
    </row>
    <row r="190" spans="2:2" s="130" customFormat="1">
      <c r="B190" s="146"/>
    </row>
    <row r="191" spans="2:2" s="130" customFormat="1">
      <c r="B191" s="146"/>
    </row>
    <row r="192" spans="2:2" s="130" customFormat="1">
      <c r="B192" s="146"/>
    </row>
    <row r="193" spans="2:2" s="130" customFormat="1">
      <c r="B193" s="146"/>
    </row>
    <row r="194" spans="2:2" s="130" customFormat="1">
      <c r="B194" s="146"/>
    </row>
    <row r="195" spans="2:2" s="130" customFormat="1">
      <c r="B195" s="146"/>
    </row>
    <row r="196" spans="2:2" s="130" customFormat="1">
      <c r="B196" s="146"/>
    </row>
    <row r="197" spans="2:2" s="130" customFormat="1">
      <c r="B197" s="146"/>
    </row>
    <row r="198" spans="2:2" s="130" customFormat="1">
      <c r="B198" s="146"/>
    </row>
    <row r="199" spans="2:2" s="130" customFormat="1">
      <c r="B199" s="146"/>
    </row>
    <row r="200" spans="2:2" s="130" customFormat="1">
      <c r="B200" s="146"/>
    </row>
    <row r="201" spans="2:2" s="130" customFormat="1">
      <c r="B201" s="146"/>
    </row>
    <row r="202" spans="2:2" s="130" customFormat="1">
      <c r="B202" s="146"/>
    </row>
    <row r="203" spans="2:2" s="130" customFormat="1">
      <c r="B203" s="146"/>
    </row>
    <row r="204" spans="2:2" s="130" customFormat="1">
      <c r="B204" s="146"/>
    </row>
    <row r="205" spans="2:2" s="130" customFormat="1">
      <c r="B205" s="146"/>
    </row>
    <row r="206" spans="2:2" s="130" customFormat="1">
      <c r="B206" s="146"/>
    </row>
    <row r="207" spans="2:2" s="130" customFormat="1">
      <c r="B207" s="146"/>
    </row>
    <row r="208" spans="2:2" s="130" customFormat="1">
      <c r="B208" s="146"/>
    </row>
    <row r="209" spans="2:6" s="130" customFormat="1">
      <c r="B209" s="146"/>
    </row>
    <row r="210" spans="2:6" s="130" customFormat="1">
      <c r="B210" s="146"/>
    </row>
    <row r="211" spans="2:6" s="130" customFormat="1">
      <c r="B211" s="146"/>
    </row>
    <row r="212" spans="2:6" s="130" customFormat="1">
      <c r="B212" s="146"/>
    </row>
    <row r="213" spans="2:6">
      <c r="C213" s="1"/>
      <c r="D213" s="1"/>
      <c r="E213" s="1"/>
      <c r="F213" s="1"/>
    </row>
    <row r="214" spans="2:6">
      <c r="C214" s="1"/>
      <c r="D214" s="1"/>
      <c r="E214" s="1"/>
      <c r="F214" s="1"/>
    </row>
    <row r="215" spans="2:6">
      <c r="C215" s="1"/>
      <c r="D215" s="1"/>
      <c r="E215" s="1"/>
      <c r="F215" s="1"/>
    </row>
    <row r="216" spans="2:6">
      <c r="C216" s="1"/>
      <c r="D216" s="1"/>
      <c r="E216" s="1"/>
      <c r="F216" s="1"/>
    </row>
    <row r="217" spans="2:6">
      <c r="C217" s="1"/>
      <c r="D217" s="1"/>
      <c r="E217" s="1"/>
      <c r="F217" s="1"/>
    </row>
    <row r="218" spans="2:6">
      <c r="C218" s="1"/>
      <c r="D218" s="1"/>
      <c r="E218" s="1"/>
      <c r="F218" s="1"/>
    </row>
    <row r="219" spans="2:6">
      <c r="C219" s="1"/>
      <c r="D219" s="1"/>
      <c r="E219" s="1"/>
      <c r="F219" s="1"/>
    </row>
    <row r="220" spans="2:6">
      <c r="C220" s="1"/>
      <c r="D220" s="1"/>
      <c r="E220" s="1"/>
      <c r="F220" s="1"/>
    </row>
    <row r="221" spans="2:6">
      <c r="C221" s="1"/>
      <c r="D221" s="1"/>
      <c r="E221" s="1"/>
      <c r="F221" s="1"/>
    </row>
    <row r="222" spans="2:6">
      <c r="C222" s="1"/>
      <c r="D222" s="1"/>
      <c r="E222" s="1"/>
      <c r="F222" s="1"/>
    </row>
    <row r="223" spans="2:6">
      <c r="C223" s="1"/>
      <c r="D223" s="1"/>
      <c r="E223" s="1"/>
      <c r="F223" s="1"/>
    </row>
    <row r="224" spans="2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3"/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173:K173"/>
  </mergeCells>
  <phoneticPr fontId="6" type="noConversion"/>
  <conditionalFormatting sqref="B12:B165">
    <cfRule type="cellIs" dxfId="59" priority="2" operator="equal">
      <formula>"NR3"</formula>
    </cfRule>
  </conditionalFormatting>
  <conditionalFormatting sqref="B12:B165">
    <cfRule type="containsText" dxfId="5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$BD$7:$BD$23</formula1>
    </dataValidation>
    <dataValidation allowBlank="1" showInputMessage="1" showErrorMessage="1" sqref="H2 B33 Q9 B35 B171 B173"/>
    <dataValidation type="list" allowBlank="1" showInputMessage="1" showErrorMessage="1" sqref="I36:I172 I12:I34 I174:I827">
      <formula1>$BF$7:$BF$10</formula1>
    </dataValidation>
    <dataValidation type="list" allowBlank="1" showInputMessage="1" showErrorMessage="1" sqref="E36:E172 E12:E34 E174:E821">
      <formula1>$BB$7:$BB$23</formula1>
    </dataValidation>
    <dataValidation type="list" allowBlank="1" showInputMessage="1" showErrorMessage="1" sqref="G36:G172 G12:G34 G174:G554">
      <formula1>$BD$7:$BD$28</formula1>
    </dataValidation>
    <dataValidation type="list" allowBlank="1" showInputMessage="1" showErrorMessage="1" sqref="L12:L827">
      <formula1>$BG$7:$BG$19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A11" sqref="A11:XFD359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186</v>
      </c>
      <c r="C1" s="77" t="s" vm="1">
        <v>262</v>
      </c>
    </row>
    <row r="2" spans="2:62">
      <c r="B2" s="56" t="s">
        <v>185</v>
      </c>
      <c r="C2" s="77" t="s">
        <v>263</v>
      </c>
    </row>
    <row r="3" spans="2:62">
      <c r="B3" s="56" t="s">
        <v>187</v>
      </c>
      <c r="C3" s="77" t="s">
        <v>264</v>
      </c>
    </row>
    <row r="4" spans="2:62">
      <c r="B4" s="56" t="s">
        <v>188</v>
      </c>
      <c r="C4" s="77">
        <v>8803</v>
      </c>
    </row>
    <row r="6" spans="2:62" ht="26.25" customHeight="1">
      <c r="B6" s="214" t="s">
        <v>216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  <c r="BJ6" s="3"/>
    </row>
    <row r="7" spans="2:62" ht="26.25" customHeight="1">
      <c r="B7" s="214" t="s">
        <v>96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  <c r="BF7" s="3"/>
      <c r="BJ7" s="3"/>
    </row>
    <row r="8" spans="2:62" s="3" customFormat="1" ht="78.75">
      <c r="B8" s="22" t="s">
        <v>122</v>
      </c>
      <c r="C8" s="30" t="s">
        <v>47</v>
      </c>
      <c r="D8" s="30" t="s">
        <v>126</v>
      </c>
      <c r="E8" s="30" t="s">
        <v>232</v>
      </c>
      <c r="F8" s="30" t="s">
        <v>124</v>
      </c>
      <c r="G8" s="30" t="s">
        <v>66</v>
      </c>
      <c r="H8" s="30" t="s">
        <v>108</v>
      </c>
      <c r="I8" s="13" t="s">
        <v>246</v>
      </c>
      <c r="J8" s="13" t="s">
        <v>245</v>
      </c>
      <c r="K8" s="30" t="s">
        <v>260</v>
      </c>
      <c r="L8" s="13" t="s">
        <v>63</v>
      </c>
      <c r="M8" s="13" t="s">
        <v>60</v>
      </c>
      <c r="N8" s="13" t="s">
        <v>189</v>
      </c>
      <c r="O8" s="14" t="s">
        <v>191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253</v>
      </c>
      <c r="J9" s="16"/>
      <c r="K9" s="16" t="s">
        <v>249</v>
      </c>
      <c r="L9" s="16" t="s">
        <v>249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31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43.552509999999991</v>
      </c>
      <c r="L11" s="87">
        <v>48717.606419999982</v>
      </c>
      <c r="M11" s="79"/>
      <c r="N11" s="88">
        <f>L11/$L$11</f>
        <v>1</v>
      </c>
      <c r="O11" s="88">
        <f>L11/'סכום נכסי הקרן'!$C$42</f>
        <v>7.6794266609199802E-2</v>
      </c>
      <c r="BF11" s="130"/>
      <c r="BG11" s="144"/>
      <c r="BH11" s="130"/>
      <c r="BJ11" s="130"/>
    </row>
    <row r="12" spans="2:62" s="130" customFormat="1" ht="20.25">
      <c r="B12" s="80" t="s">
        <v>240</v>
      </c>
      <c r="C12" s="81"/>
      <c r="D12" s="81"/>
      <c r="E12" s="81"/>
      <c r="F12" s="81"/>
      <c r="G12" s="81"/>
      <c r="H12" s="81"/>
      <c r="I12" s="90"/>
      <c r="J12" s="92"/>
      <c r="K12" s="90">
        <v>37.604399999999991</v>
      </c>
      <c r="L12" s="90">
        <v>38587.545269999988</v>
      </c>
      <c r="M12" s="81"/>
      <c r="N12" s="91">
        <f t="shared" ref="N12:N41" si="0">L12/$L$11</f>
        <v>0.79206570489798711</v>
      </c>
      <c r="O12" s="91">
        <f>L12/'סכום נכסי הקרן'!$C$42</f>
        <v>6.0826104913939798E-2</v>
      </c>
      <c r="BG12" s="131"/>
    </row>
    <row r="13" spans="2:62" s="130" customFormat="1">
      <c r="B13" s="101" t="s">
        <v>696</v>
      </c>
      <c r="C13" s="81"/>
      <c r="D13" s="81"/>
      <c r="E13" s="81"/>
      <c r="F13" s="81"/>
      <c r="G13" s="81"/>
      <c r="H13" s="81"/>
      <c r="I13" s="90"/>
      <c r="J13" s="92"/>
      <c r="K13" s="90">
        <v>28.371699999999997</v>
      </c>
      <c r="L13" s="90">
        <f>SUM(L14:L41)</f>
        <v>29615.32441999999</v>
      </c>
      <c r="M13" s="81"/>
      <c r="N13" s="91">
        <f t="shared" si="0"/>
        <v>0.60789777241276877</v>
      </c>
      <c r="O13" s="91">
        <f>L13/'סכום נכסי הקרן'!$C$42</f>
        <v>4.6683063605804827E-2</v>
      </c>
    </row>
    <row r="14" spans="2:62" s="130" customFormat="1">
      <c r="B14" s="86" t="s">
        <v>697</v>
      </c>
      <c r="C14" s="83" t="s">
        <v>698</v>
      </c>
      <c r="D14" s="96" t="s">
        <v>127</v>
      </c>
      <c r="E14" s="96" t="s">
        <v>320</v>
      </c>
      <c r="F14" s="83" t="s">
        <v>699</v>
      </c>
      <c r="G14" s="96" t="s">
        <v>197</v>
      </c>
      <c r="H14" s="96" t="s">
        <v>171</v>
      </c>
      <c r="I14" s="93">
        <v>6153.9999999999991</v>
      </c>
      <c r="J14" s="95">
        <v>19130</v>
      </c>
      <c r="K14" s="83"/>
      <c r="L14" s="93">
        <v>1177.2601999999999</v>
      </c>
      <c r="M14" s="94">
        <v>1.2154270357662214E-4</v>
      </c>
      <c r="N14" s="94">
        <f t="shared" si="0"/>
        <v>2.4164984417557524E-2</v>
      </c>
      <c r="O14" s="94">
        <f>L14/'סכום נכסי הקרן'!$C$42</f>
        <v>1.8557322559690714E-3</v>
      </c>
    </row>
    <row r="15" spans="2:62" s="130" customFormat="1">
      <c r="B15" s="86" t="s">
        <v>700</v>
      </c>
      <c r="C15" s="83" t="s">
        <v>701</v>
      </c>
      <c r="D15" s="96" t="s">
        <v>127</v>
      </c>
      <c r="E15" s="96" t="s">
        <v>320</v>
      </c>
      <c r="F15" s="83" t="s">
        <v>373</v>
      </c>
      <c r="G15" s="96" t="s">
        <v>364</v>
      </c>
      <c r="H15" s="96" t="s">
        <v>171</v>
      </c>
      <c r="I15" s="93">
        <v>4329.9999999999991</v>
      </c>
      <c r="J15" s="95">
        <v>4440</v>
      </c>
      <c r="K15" s="83"/>
      <c r="L15" s="93">
        <v>192.25199999999998</v>
      </c>
      <c r="M15" s="94">
        <v>3.2930413625008063E-5</v>
      </c>
      <c r="N15" s="94">
        <f t="shared" si="0"/>
        <v>3.9462529899883378E-3</v>
      </c>
      <c r="O15" s="94">
        <f>L15/'סכום נכסי הקרן'!$C$42</f>
        <v>3.0304960422051634E-4</v>
      </c>
    </row>
    <row r="16" spans="2:62" s="130" customFormat="1" ht="20.25">
      <c r="B16" s="86" t="s">
        <v>702</v>
      </c>
      <c r="C16" s="83" t="s">
        <v>703</v>
      </c>
      <c r="D16" s="96" t="s">
        <v>127</v>
      </c>
      <c r="E16" s="96" t="s">
        <v>320</v>
      </c>
      <c r="F16" s="83" t="s">
        <v>704</v>
      </c>
      <c r="G16" s="96" t="s">
        <v>604</v>
      </c>
      <c r="H16" s="96" t="s">
        <v>171</v>
      </c>
      <c r="I16" s="93">
        <v>2237.9999999999995</v>
      </c>
      <c r="J16" s="95">
        <v>46120</v>
      </c>
      <c r="K16" s="83"/>
      <c r="L16" s="93">
        <v>1032.1655999999998</v>
      </c>
      <c r="M16" s="94">
        <v>5.2346980863319125E-5</v>
      </c>
      <c r="N16" s="94">
        <f t="shared" si="0"/>
        <v>2.1186705912880525E-2</v>
      </c>
      <c r="O16" s="94">
        <f>L16/'סכום נכסי הקרן'!$C$42</f>
        <v>1.6270175424444569E-3</v>
      </c>
      <c r="BF16" s="131"/>
    </row>
    <row r="17" spans="2:15" s="130" customFormat="1">
      <c r="B17" s="86" t="s">
        <v>705</v>
      </c>
      <c r="C17" s="83" t="s">
        <v>706</v>
      </c>
      <c r="D17" s="96" t="s">
        <v>127</v>
      </c>
      <c r="E17" s="96" t="s">
        <v>320</v>
      </c>
      <c r="F17" s="83" t="s">
        <v>377</v>
      </c>
      <c r="G17" s="96" t="s">
        <v>364</v>
      </c>
      <c r="H17" s="96" t="s">
        <v>171</v>
      </c>
      <c r="I17" s="93">
        <v>11360.999999999998</v>
      </c>
      <c r="J17" s="95">
        <v>1920</v>
      </c>
      <c r="K17" s="83"/>
      <c r="L17" s="93">
        <v>218.13119999999995</v>
      </c>
      <c r="M17" s="94">
        <v>3.2762325497720881E-5</v>
      </c>
      <c r="N17" s="94">
        <f t="shared" si="0"/>
        <v>4.4774613538987578E-3</v>
      </c>
      <c r="O17" s="94">
        <f>L17/'סכום נכסי הקרן'!$C$42</f>
        <v>3.4384336094368996E-4</v>
      </c>
    </row>
    <row r="18" spans="2:15" s="130" customFormat="1">
      <c r="B18" s="86" t="s">
        <v>707</v>
      </c>
      <c r="C18" s="83" t="s">
        <v>708</v>
      </c>
      <c r="D18" s="96" t="s">
        <v>127</v>
      </c>
      <c r="E18" s="96" t="s">
        <v>320</v>
      </c>
      <c r="F18" s="83" t="s">
        <v>384</v>
      </c>
      <c r="G18" s="96" t="s">
        <v>385</v>
      </c>
      <c r="H18" s="96" t="s">
        <v>171</v>
      </c>
      <c r="I18" s="93">
        <v>246733.99999999997</v>
      </c>
      <c r="J18" s="95">
        <v>418.3</v>
      </c>
      <c r="K18" s="93">
        <v>28.371699999999997</v>
      </c>
      <c r="L18" s="93">
        <v>1060.4600199999998</v>
      </c>
      <c r="M18" s="94">
        <v>8.9219045779694516E-5</v>
      </c>
      <c r="N18" s="94">
        <f t="shared" si="0"/>
        <v>2.1767490193538127E-2</v>
      </c>
      <c r="O18" s="94">
        <f>L18/'סכום נכסי הקרן'!$C$42</f>
        <v>1.6716184453357092E-3</v>
      </c>
    </row>
    <row r="19" spans="2:15" s="130" customFormat="1">
      <c r="B19" s="86" t="s">
        <v>709</v>
      </c>
      <c r="C19" s="83" t="s">
        <v>710</v>
      </c>
      <c r="D19" s="96" t="s">
        <v>127</v>
      </c>
      <c r="E19" s="96" t="s">
        <v>320</v>
      </c>
      <c r="F19" s="83" t="s">
        <v>351</v>
      </c>
      <c r="G19" s="96" t="s">
        <v>326</v>
      </c>
      <c r="H19" s="96" t="s">
        <v>171</v>
      </c>
      <c r="I19" s="93">
        <v>7547.9999999999991</v>
      </c>
      <c r="J19" s="95">
        <v>8209</v>
      </c>
      <c r="K19" s="83"/>
      <c r="L19" s="93">
        <v>619.61531999999988</v>
      </c>
      <c r="M19" s="94">
        <v>7.5231705279894232E-5</v>
      </c>
      <c r="N19" s="94">
        <f t="shared" si="0"/>
        <v>1.2718509088033314E-2</v>
      </c>
      <c r="O19" s="94">
        <f>L19/'סכום נכסי הקרן'!$C$42</f>
        <v>9.7670857777796107E-4</v>
      </c>
    </row>
    <row r="20" spans="2:15" s="130" customFormat="1">
      <c r="B20" s="86" t="s">
        <v>711</v>
      </c>
      <c r="C20" s="83" t="s">
        <v>712</v>
      </c>
      <c r="D20" s="96" t="s">
        <v>127</v>
      </c>
      <c r="E20" s="96" t="s">
        <v>320</v>
      </c>
      <c r="F20" s="83" t="s">
        <v>676</v>
      </c>
      <c r="G20" s="96" t="s">
        <v>435</v>
      </c>
      <c r="H20" s="96" t="s">
        <v>171</v>
      </c>
      <c r="I20" s="93">
        <v>138497.99999999997</v>
      </c>
      <c r="J20" s="95">
        <v>181.2</v>
      </c>
      <c r="K20" s="83"/>
      <c r="L20" s="93">
        <v>250.95837999999998</v>
      </c>
      <c r="M20" s="94">
        <v>4.323519359368173E-5</v>
      </c>
      <c r="N20" s="94">
        <f t="shared" si="0"/>
        <v>5.1512871514347294E-3</v>
      </c>
      <c r="O20" s="94">
        <f>L20/'סכום נכסי הקרן'!$C$42</f>
        <v>3.9558931888782398E-4</v>
      </c>
    </row>
    <row r="21" spans="2:15" s="130" customFormat="1">
      <c r="B21" s="86" t="s">
        <v>713</v>
      </c>
      <c r="C21" s="83" t="s">
        <v>714</v>
      </c>
      <c r="D21" s="96" t="s">
        <v>127</v>
      </c>
      <c r="E21" s="96" t="s">
        <v>320</v>
      </c>
      <c r="F21" s="83" t="s">
        <v>400</v>
      </c>
      <c r="G21" s="96" t="s">
        <v>326</v>
      </c>
      <c r="H21" s="96" t="s">
        <v>171</v>
      </c>
      <c r="I21" s="93">
        <v>92089.999999999985</v>
      </c>
      <c r="J21" s="95">
        <v>1213</v>
      </c>
      <c r="K21" s="83"/>
      <c r="L21" s="93">
        <v>1117.0517</v>
      </c>
      <c r="M21" s="94">
        <v>7.9113965306174864E-5</v>
      </c>
      <c r="N21" s="94">
        <f t="shared" si="0"/>
        <v>2.2929117049999774E-2</v>
      </c>
      <c r="O21" s="94">
        <f>L21/'סכום נכסי הקרן'!$C$42</f>
        <v>1.7608247278512316E-3</v>
      </c>
    </row>
    <row r="22" spans="2:15" s="130" customFormat="1">
      <c r="B22" s="86" t="s">
        <v>715</v>
      </c>
      <c r="C22" s="83" t="s">
        <v>716</v>
      </c>
      <c r="D22" s="96" t="s">
        <v>127</v>
      </c>
      <c r="E22" s="96" t="s">
        <v>320</v>
      </c>
      <c r="F22" s="83" t="s">
        <v>717</v>
      </c>
      <c r="G22" s="96" t="s">
        <v>670</v>
      </c>
      <c r="H22" s="96" t="s">
        <v>171</v>
      </c>
      <c r="I22" s="93">
        <v>126750.98999999998</v>
      </c>
      <c r="J22" s="95">
        <v>1079</v>
      </c>
      <c r="K22" s="83"/>
      <c r="L22" s="93">
        <v>1367.6432199999997</v>
      </c>
      <c r="M22" s="94">
        <v>1.0798211248490839E-4</v>
      </c>
      <c r="N22" s="94">
        <f t="shared" si="0"/>
        <v>2.8072873864314951E-2</v>
      </c>
      <c r="O22" s="94">
        <f>L22/'סכום נכסי הקרן'!$C$42</f>
        <v>2.1558357600226395E-3</v>
      </c>
    </row>
    <row r="23" spans="2:15" s="130" customFormat="1">
      <c r="B23" s="86" t="s">
        <v>718</v>
      </c>
      <c r="C23" s="83" t="s">
        <v>719</v>
      </c>
      <c r="D23" s="96" t="s">
        <v>127</v>
      </c>
      <c r="E23" s="96" t="s">
        <v>320</v>
      </c>
      <c r="F23" s="83" t="s">
        <v>503</v>
      </c>
      <c r="G23" s="96" t="s">
        <v>457</v>
      </c>
      <c r="H23" s="96" t="s">
        <v>171</v>
      </c>
      <c r="I23" s="93">
        <v>17515.999999999996</v>
      </c>
      <c r="J23" s="95">
        <v>2198</v>
      </c>
      <c r="K23" s="83"/>
      <c r="L23" s="93">
        <v>385.00167999999991</v>
      </c>
      <c r="M23" s="94">
        <v>6.8404292959075352E-5</v>
      </c>
      <c r="N23" s="94">
        <f t="shared" si="0"/>
        <v>7.9027215885948288E-3</v>
      </c>
      <c r="O23" s="94">
        <f>L23/'סכום נכסי הקרן'!$C$42</f>
        <v>6.0688370861283032E-4</v>
      </c>
    </row>
    <row r="24" spans="2:15" s="130" customFormat="1">
      <c r="B24" s="86" t="s">
        <v>720</v>
      </c>
      <c r="C24" s="83" t="s">
        <v>721</v>
      </c>
      <c r="D24" s="96" t="s">
        <v>127</v>
      </c>
      <c r="E24" s="96" t="s">
        <v>320</v>
      </c>
      <c r="F24" s="83" t="s">
        <v>456</v>
      </c>
      <c r="G24" s="96" t="s">
        <v>457</v>
      </c>
      <c r="H24" s="96" t="s">
        <v>171</v>
      </c>
      <c r="I24" s="93">
        <v>14533.999999999998</v>
      </c>
      <c r="J24" s="95">
        <v>2796</v>
      </c>
      <c r="K24" s="83"/>
      <c r="L24" s="93">
        <v>406.37063999999992</v>
      </c>
      <c r="M24" s="94">
        <v>6.7795891340417352E-5</v>
      </c>
      <c r="N24" s="94">
        <f t="shared" si="0"/>
        <v>8.341350691506327E-3</v>
      </c>
      <c r="O24" s="94">
        <f>L24/'סכום נכסי הקרן'!$C$42</f>
        <v>6.4056790888436998E-4</v>
      </c>
    </row>
    <row r="25" spans="2:15" s="130" customFormat="1">
      <c r="B25" s="86" t="s">
        <v>722</v>
      </c>
      <c r="C25" s="83" t="s">
        <v>723</v>
      </c>
      <c r="D25" s="96" t="s">
        <v>127</v>
      </c>
      <c r="E25" s="96" t="s">
        <v>320</v>
      </c>
      <c r="F25" s="83" t="s">
        <v>724</v>
      </c>
      <c r="G25" s="96" t="s">
        <v>498</v>
      </c>
      <c r="H25" s="96" t="s">
        <v>171</v>
      </c>
      <c r="I25" s="93">
        <v>229.99999999999997</v>
      </c>
      <c r="J25" s="95">
        <v>116900</v>
      </c>
      <c r="K25" s="83"/>
      <c r="L25" s="93">
        <v>268.86999999999995</v>
      </c>
      <c r="M25" s="94">
        <v>2.9876077925644155E-5</v>
      </c>
      <c r="N25" s="94">
        <f t="shared" si="0"/>
        <v>5.5189493030926304E-3</v>
      </c>
      <c r="O25" s="94">
        <f>L25/'סכום נכסי הקרן'!$C$42</f>
        <v>4.238236641843529E-4</v>
      </c>
    </row>
    <row r="26" spans="2:15" s="130" customFormat="1">
      <c r="B26" s="86" t="s">
        <v>725</v>
      </c>
      <c r="C26" s="83" t="s">
        <v>726</v>
      </c>
      <c r="D26" s="96" t="s">
        <v>127</v>
      </c>
      <c r="E26" s="96" t="s">
        <v>320</v>
      </c>
      <c r="F26" s="83" t="s">
        <v>727</v>
      </c>
      <c r="G26" s="96" t="s">
        <v>728</v>
      </c>
      <c r="H26" s="96" t="s">
        <v>171</v>
      </c>
      <c r="I26" s="93">
        <v>3648.9999999999995</v>
      </c>
      <c r="J26" s="95">
        <v>7920</v>
      </c>
      <c r="K26" s="83"/>
      <c r="L26" s="93">
        <v>289.00079999999997</v>
      </c>
      <c r="M26" s="94">
        <v>3.6816352667605556E-5</v>
      </c>
      <c r="N26" s="94">
        <f t="shared" si="0"/>
        <v>5.9321633642772072E-3</v>
      </c>
      <c r="O26" s="94">
        <f>L26/'סכום נכסי הקרן'!$C$42</f>
        <v>4.5555613496563153E-4</v>
      </c>
    </row>
    <row r="27" spans="2:15" s="130" customFormat="1">
      <c r="B27" s="86" t="s">
        <v>729</v>
      </c>
      <c r="C27" s="83" t="s">
        <v>730</v>
      </c>
      <c r="D27" s="96" t="s">
        <v>127</v>
      </c>
      <c r="E27" s="96" t="s">
        <v>320</v>
      </c>
      <c r="F27" s="83" t="s">
        <v>731</v>
      </c>
      <c r="G27" s="96" t="s">
        <v>435</v>
      </c>
      <c r="H27" s="96" t="s">
        <v>171</v>
      </c>
      <c r="I27" s="93">
        <v>9995.9999999999982</v>
      </c>
      <c r="J27" s="95">
        <v>7973</v>
      </c>
      <c r="K27" s="83"/>
      <c r="L27" s="93">
        <v>796.98107999999979</v>
      </c>
      <c r="M27" s="94">
        <v>9.8146017410954228E-6</v>
      </c>
      <c r="N27" s="94">
        <f t="shared" si="0"/>
        <v>1.6359200267951096E-2</v>
      </c>
      <c r="O27" s="94">
        <f>L27/'סכום נכסי הקרן'!$C$42</f>
        <v>1.2562927868903294E-3</v>
      </c>
    </row>
    <row r="28" spans="2:15" s="130" customFormat="1">
      <c r="B28" s="86" t="s">
        <v>732</v>
      </c>
      <c r="C28" s="83" t="s">
        <v>733</v>
      </c>
      <c r="D28" s="96" t="s">
        <v>127</v>
      </c>
      <c r="E28" s="96" t="s">
        <v>320</v>
      </c>
      <c r="F28" s="83" t="s">
        <v>692</v>
      </c>
      <c r="G28" s="96" t="s">
        <v>670</v>
      </c>
      <c r="H28" s="96" t="s">
        <v>171</v>
      </c>
      <c r="I28" s="93">
        <v>4167764.9999999995</v>
      </c>
      <c r="J28" s="95">
        <v>42.5</v>
      </c>
      <c r="K28" s="83"/>
      <c r="L28" s="93">
        <v>1771.3001299999996</v>
      </c>
      <c r="M28" s="94">
        <v>3.2177835765452383E-4</v>
      </c>
      <c r="N28" s="94">
        <f t="shared" si="0"/>
        <v>3.6358521285496284E-2</v>
      </c>
      <c r="O28" s="94">
        <f>L28/'סכום נכסי הקרן'!$C$42</f>
        <v>2.7921259771146673E-3</v>
      </c>
    </row>
    <row r="29" spans="2:15" s="130" customFormat="1">
      <c r="B29" s="86" t="s">
        <v>734</v>
      </c>
      <c r="C29" s="83" t="s">
        <v>735</v>
      </c>
      <c r="D29" s="96" t="s">
        <v>127</v>
      </c>
      <c r="E29" s="96" t="s">
        <v>320</v>
      </c>
      <c r="F29" s="83" t="s">
        <v>588</v>
      </c>
      <c r="G29" s="96" t="s">
        <v>435</v>
      </c>
      <c r="H29" s="96" t="s">
        <v>171</v>
      </c>
      <c r="I29" s="93">
        <v>88680.999999999985</v>
      </c>
      <c r="J29" s="95">
        <v>2220</v>
      </c>
      <c r="K29" s="83"/>
      <c r="L29" s="93">
        <v>1968.7181999999998</v>
      </c>
      <c r="M29" s="94">
        <v>6.9271145560065637E-5</v>
      </c>
      <c r="N29" s="94">
        <f t="shared" si="0"/>
        <v>4.0410815404752401E-2</v>
      </c>
      <c r="O29" s="94">
        <f>L29/'סכום נכסי הקרן'!$C$42</f>
        <v>3.1033189320877146E-3</v>
      </c>
    </row>
    <row r="30" spans="2:15" s="130" customFormat="1">
      <c r="B30" s="86" t="s">
        <v>736</v>
      </c>
      <c r="C30" s="83" t="s">
        <v>737</v>
      </c>
      <c r="D30" s="96" t="s">
        <v>127</v>
      </c>
      <c r="E30" s="96" t="s">
        <v>320</v>
      </c>
      <c r="F30" s="83" t="s">
        <v>325</v>
      </c>
      <c r="G30" s="96" t="s">
        <v>326</v>
      </c>
      <c r="H30" s="96" t="s">
        <v>171</v>
      </c>
      <c r="I30" s="93">
        <v>139614.99999999997</v>
      </c>
      <c r="J30" s="95">
        <v>2399</v>
      </c>
      <c r="K30" s="83"/>
      <c r="L30" s="93">
        <v>3349.3638499999997</v>
      </c>
      <c r="M30" s="94">
        <v>9.2825078030775776E-5</v>
      </c>
      <c r="N30" s="94">
        <f t="shared" si="0"/>
        <v>6.8750583128505044E-2</v>
      </c>
      <c r="O30" s="94">
        <f>L30/'סכום נכסי הקרן'!$C$42</f>
        <v>5.2796506103083701E-3</v>
      </c>
    </row>
    <row r="31" spans="2:15" s="130" customFormat="1">
      <c r="B31" s="86" t="s">
        <v>738</v>
      </c>
      <c r="C31" s="83" t="s">
        <v>739</v>
      </c>
      <c r="D31" s="96" t="s">
        <v>127</v>
      </c>
      <c r="E31" s="96" t="s">
        <v>320</v>
      </c>
      <c r="F31" s="83" t="s">
        <v>740</v>
      </c>
      <c r="G31" s="96" t="s">
        <v>741</v>
      </c>
      <c r="H31" s="96" t="s">
        <v>171</v>
      </c>
      <c r="I31" s="93">
        <v>3741.9999999999995</v>
      </c>
      <c r="J31" s="95">
        <v>10450</v>
      </c>
      <c r="K31" s="83"/>
      <c r="L31" s="93">
        <v>391.03899999999993</v>
      </c>
      <c r="M31" s="94">
        <v>7.0504977487489362E-5</v>
      </c>
      <c r="N31" s="94">
        <f t="shared" si="0"/>
        <v>8.0266463961469817E-3</v>
      </c>
      <c r="O31" s="94">
        <f>L31/'סכום נכסי הקרן'!$C$42</f>
        <v>6.1640042332348414E-4</v>
      </c>
    </row>
    <row r="32" spans="2:15" s="130" customFormat="1">
      <c r="B32" s="86" t="s">
        <v>742</v>
      </c>
      <c r="C32" s="83" t="s">
        <v>743</v>
      </c>
      <c r="D32" s="96" t="s">
        <v>127</v>
      </c>
      <c r="E32" s="96" t="s">
        <v>320</v>
      </c>
      <c r="F32" s="83" t="s">
        <v>331</v>
      </c>
      <c r="G32" s="96" t="s">
        <v>326</v>
      </c>
      <c r="H32" s="96" t="s">
        <v>171</v>
      </c>
      <c r="I32" s="93">
        <v>22063.999999999996</v>
      </c>
      <c r="J32" s="95">
        <v>6372</v>
      </c>
      <c r="K32" s="83"/>
      <c r="L32" s="93">
        <v>1405.9180800000001</v>
      </c>
      <c r="M32" s="94">
        <v>9.4580498431425032E-5</v>
      </c>
      <c r="N32" s="94">
        <f t="shared" si="0"/>
        <v>2.8858521247522338E-2</v>
      </c>
      <c r="O32" s="94">
        <f>L32/'סכום נכסי הקרן'!$C$42</f>
        <v>2.2161689746294879E-3</v>
      </c>
    </row>
    <row r="33" spans="2:15" s="130" customFormat="1">
      <c r="B33" s="86" t="s">
        <v>744</v>
      </c>
      <c r="C33" s="83" t="s">
        <v>745</v>
      </c>
      <c r="D33" s="96" t="s">
        <v>127</v>
      </c>
      <c r="E33" s="96" t="s">
        <v>320</v>
      </c>
      <c r="F33" s="83" t="s">
        <v>420</v>
      </c>
      <c r="G33" s="96" t="s">
        <v>364</v>
      </c>
      <c r="H33" s="96" t="s">
        <v>171</v>
      </c>
      <c r="I33" s="93">
        <v>4616.9999999999991</v>
      </c>
      <c r="J33" s="95">
        <v>15810</v>
      </c>
      <c r="K33" s="83"/>
      <c r="L33" s="93">
        <v>729.94769999999983</v>
      </c>
      <c r="M33" s="94">
        <v>1.0310830791897038E-4</v>
      </c>
      <c r="N33" s="94">
        <f t="shared" si="0"/>
        <v>1.4983242273995121E-2</v>
      </c>
      <c r="O33" s="94">
        <f>L33/'סכום נכסי הקרן'!$C$42</f>
        <v>1.1506271018594146E-3</v>
      </c>
    </row>
    <row r="34" spans="2:15" s="130" customFormat="1">
      <c r="B34" s="86" t="s">
        <v>746</v>
      </c>
      <c r="C34" s="83" t="s">
        <v>747</v>
      </c>
      <c r="D34" s="96" t="s">
        <v>127</v>
      </c>
      <c r="E34" s="96" t="s">
        <v>320</v>
      </c>
      <c r="F34" s="83" t="s">
        <v>748</v>
      </c>
      <c r="G34" s="96" t="s">
        <v>199</v>
      </c>
      <c r="H34" s="96" t="s">
        <v>171</v>
      </c>
      <c r="I34" s="93">
        <v>2842.9999999999995</v>
      </c>
      <c r="J34" s="95">
        <v>41150</v>
      </c>
      <c r="K34" s="83"/>
      <c r="L34" s="93">
        <v>1169.8944999999999</v>
      </c>
      <c r="M34" s="94">
        <v>4.632493971484498E-5</v>
      </c>
      <c r="N34" s="94">
        <f t="shared" si="0"/>
        <v>2.4013792671056279E-2</v>
      </c>
      <c r="O34" s="94">
        <f>L34/'סכום נכסי הקרן'!$C$42</f>
        <v>1.8441215966791442E-3</v>
      </c>
    </row>
    <row r="35" spans="2:15" s="130" customFormat="1">
      <c r="B35" s="86" t="s">
        <v>751</v>
      </c>
      <c r="C35" s="83" t="s">
        <v>752</v>
      </c>
      <c r="D35" s="96" t="s">
        <v>127</v>
      </c>
      <c r="E35" s="96" t="s">
        <v>320</v>
      </c>
      <c r="F35" s="83" t="s">
        <v>344</v>
      </c>
      <c r="G35" s="96" t="s">
        <v>326</v>
      </c>
      <c r="H35" s="96" t="s">
        <v>171</v>
      </c>
      <c r="I35" s="93">
        <v>120062.99999999999</v>
      </c>
      <c r="J35" s="95">
        <v>2664</v>
      </c>
      <c r="K35" s="83"/>
      <c r="L35" s="93">
        <v>3198.4783199999993</v>
      </c>
      <c r="M35" s="94">
        <v>9.0022259325688757E-5</v>
      </c>
      <c r="N35" s="94">
        <f t="shared" si="0"/>
        <v>6.565343733075793E-2</v>
      </c>
      <c r="O35" s="94">
        <f>L35/'סכום נכסי הקרן'!$C$42</f>
        <v>5.0418075701886157E-3</v>
      </c>
    </row>
    <row r="36" spans="2:15" s="130" customFormat="1">
      <c r="B36" s="86" t="s">
        <v>753</v>
      </c>
      <c r="C36" s="83" t="s">
        <v>754</v>
      </c>
      <c r="D36" s="96" t="s">
        <v>127</v>
      </c>
      <c r="E36" s="96" t="s">
        <v>320</v>
      </c>
      <c r="F36" s="83" t="s">
        <v>497</v>
      </c>
      <c r="G36" s="96" t="s">
        <v>498</v>
      </c>
      <c r="H36" s="96" t="s">
        <v>171</v>
      </c>
      <c r="I36" s="93">
        <v>1721.9999999999998</v>
      </c>
      <c r="J36" s="95">
        <v>57050</v>
      </c>
      <c r="K36" s="83"/>
      <c r="L36" s="93">
        <v>982.40099999999984</v>
      </c>
      <c r="M36" s="94">
        <v>1.6936883062723511E-4</v>
      </c>
      <c r="N36" s="94">
        <f t="shared" si="0"/>
        <v>2.0165214841029133E-2</v>
      </c>
      <c r="O36" s="94">
        <f>L36/'סכום נכסי הקרן'!$C$42</f>
        <v>1.5485728847337839E-3</v>
      </c>
    </row>
    <row r="37" spans="2:15" s="130" customFormat="1">
      <c r="B37" s="86" t="s">
        <v>755</v>
      </c>
      <c r="C37" s="83" t="s">
        <v>756</v>
      </c>
      <c r="D37" s="96" t="s">
        <v>127</v>
      </c>
      <c r="E37" s="96" t="s">
        <v>320</v>
      </c>
      <c r="F37" s="83" t="s">
        <v>757</v>
      </c>
      <c r="G37" s="96" t="s">
        <v>600</v>
      </c>
      <c r="H37" s="96" t="s">
        <v>171</v>
      </c>
      <c r="I37" s="93">
        <v>4168.9999999999991</v>
      </c>
      <c r="J37" s="95">
        <v>37650</v>
      </c>
      <c r="K37" s="83"/>
      <c r="L37" s="93">
        <v>1569.6284999999998</v>
      </c>
      <c r="M37" s="94">
        <v>6.9983363297706043E-5</v>
      </c>
      <c r="N37" s="94">
        <f t="shared" si="0"/>
        <v>3.2218916636996803E-2</v>
      </c>
      <c r="O37" s="94">
        <f>L37/'סכום נכסי הקרן'!$C$42</f>
        <v>2.474228074081116E-3</v>
      </c>
    </row>
    <row r="38" spans="2:15" s="130" customFormat="1">
      <c r="B38" s="86" t="s">
        <v>760</v>
      </c>
      <c r="C38" s="83" t="s">
        <v>761</v>
      </c>
      <c r="D38" s="96" t="s">
        <v>127</v>
      </c>
      <c r="E38" s="96" t="s">
        <v>320</v>
      </c>
      <c r="F38" s="83" t="s">
        <v>762</v>
      </c>
      <c r="G38" s="96" t="s">
        <v>435</v>
      </c>
      <c r="H38" s="96" t="s">
        <v>171</v>
      </c>
      <c r="I38" s="93">
        <v>2554.9999999999995</v>
      </c>
      <c r="J38" s="95">
        <v>26080</v>
      </c>
      <c r="K38" s="83"/>
      <c r="L38" s="93">
        <v>666.34399999999994</v>
      </c>
      <c r="M38" s="94">
        <v>1.8296096230333912E-5</v>
      </c>
      <c r="N38" s="94">
        <f t="shared" si="0"/>
        <v>1.3677683469408845E-2</v>
      </c>
      <c r="O38" s="94">
        <f>L38/'סכום נכסי הקרן'!$C$42</f>
        <v>1.0503676709460277E-3</v>
      </c>
    </row>
    <row r="39" spans="2:15" s="130" customFormat="1">
      <c r="B39" s="86" t="s">
        <v>763</v>
      </c>
      <c r="C39" s="83" t="s">
        <v>764</v>
      </c>
      <c r="D39" s="96" t="s">
        <v>127</v>
      </c>
      <c r="E39" s="96" t="s">
        <v>320</v>
      </c>
      <c r="F39" s="83" t="s">
        <v>363</v>
      </c>
      <c r="G39" s="96" t="s">
        <v>364</v>
      </c>
      <c r="H39" s="96" t="s">
        <v>171</v>
      </c>
      <c r="I39" s="93">
        <v>10051.999999999998</v>
      </c>
      <c r="J39" s="95">
        <v>18680</v>
      </c>
      <c r="K39" s="83"/>
      <c r="L39" s="93">
        <v>1877.7135999999996</v>
      </c>
      <c r="M39" s="94">
        <v>8.2887533853439124E-5</v>
      </c>
      <c r="N39" s="94">
        <f t="shared" si="0"/>
        <v>3.8542813122057325E-2</v>
      </c>
      <c r="O39" s="94">
        <f>L39/'סכום נכסי הקרן'!$C$42</f>
        <v>2.9598670667638351E-3</v>
      </c>
    </row>
    <row r="40" spans="2:15" s="130" customFormat="1">
      <c r="B40" s="86" t="s">
        <v>765</v>
      </c>
      <c r="C40" s="83" t="s">
        <v>766</v>
      </c>
      <c r="D40" s="96" t="s">
        <v>127</v>
      </c>
      <c r="E40" s="96" t="s">
        <v>320</v>
      </c>
      <c r="F40" s="83" t="s">
        <v>596</v>
      </c>
      <c r="G40" s="96" t="s">
        <v>158</v>
      </c>
      <c r="H40" s="96" t="s">
        <v>171</v>
      </c>
      <c r="I40" s="93">
        <v>15181.999999999998</v>
      </c>
      <c r="J40" s="95">
        <v>2330</v>
      </c>
      <c r="K40" s="83"/>
      <c r="L40" s="93">
        <v>353.74059999999992</v>
      </c>
      <c r="M40" s="94">
        <v>6.4274291891159221E-5</v>
      </c>
      <c r="N40" s="94">
        <f t="shared" si="0"/>
        <v>7.2610422800817075E-3</v>
      </c>
      <c r="O40" s="94">
        <f>L40/'סכום נכסי הקרן'!$C$42</f>
        <v>5.5760641671726669E-4</v>
      </c>
    </row>
    <row r="41" spans="2:15" s="130" customFormat="1">
      <c r="B41" s="86" t="s">
        <v>767</v>
      </c>
      <c r="C41" s="83" t="s">
        <v>768</v>
      </c>
      <c r="D41" s="96" t="s">
        <v>127</v>
      </c>
      <c r="E41" s="96" t="s">
        <v>320</v>
      </c>
      <c r="F41" s="83" t="s">
        <v>599</v>
      </c>
      <c r="G41" s="96" t="s">
        <v>600</v>
      </c>
      <c r="H41" s="96" t="s">
        <v>171</v>
      </c>
      <c r="I41" s="93">
        <v>12489.999999999998</v>
      </c>
      <c r="J41" s="95">
        <v>7999</v>
      </c>
      <c r="K41" s="83"/>
      <c r="L41" s="93">
        <v>999.07509999999991</v>
      </c>
      <c r="M41" s="94">
        <v>1.0850323145470629E-4</v>
      </c>
      <c r="N41" s="94">
        <f t="shared" si="0"/>
        <v>2.0507475087894522E-2</v>
      </c>
      <c r="O41" s="94">
        <f>L41/'סכום נכסי הקרן'!$C$42</f>
        <v>1.5748565093812953E-3</v>
      </c>
    </row>
    <row r="42" spans="2:15" s="130" customFormat="1">
      <c r="B42" s="82"/>
      <c r="C42" s="83"/>
      <c r="D42" s="83"/>
      <c r="E42" s="83"/>
      <c r="F42" s="83"/>
      <c r="G42" s="83"/>
      <c r="H42" s="83"/>
      <c r="I42" s="93"/>
      <c r="J42" s="95"/>
      <c r="K42" s="83"/>
      <c r="L42" s="83"/>
      <c r="M42" s="83"/>
      <c r="N42" s="94"/>
      <c r="O42" s="83"/>
    </row>
    <row r="43" spans="2:15" s="130" customFormat="1">
      <c r="B43" s="101" t="s">
        <v>769</v>
      </c>
      <c r="C43" s="81"/>
      <c r="D43" s="81"/>
      <c r="E43" s="81"/>
      <c r="F43" s="81"/>
      <c r="G43" s="81"/>
      <c r="H43" s="81"/>
      <c r="I43" s="90"/>
      <c r="J43" s="92"/>
      <c r="K43" s="90">
        <v>9.2326999999999995</v>
      </c>
      <c r="L43" s="90">
        <f>SUM(L44:L80)</f>
        <v>8533.7930299999989</v>
      </c>
      <c r="M43" s="81"/>
      <c r="N43" s="91">
        <f t="shared" ref="N43:N79" si="1">L43/$L$11</f>
        <v>0.17516856137038439</v>
      </c>
      <c r="O43" s="91">
        <f>L43/'סכום נכסי הקרן'!$C$42</f>
        <v>1.3451941203427275E-2</v>
      </c>
    </row>
    <row r="44" spans="2:15" s="130" customFormat="1">
      <c r="B44" s="86" t="s">
        <v>770</v>
      </c>
      <c r="C44" s="83" t="s">
        <v>771</v>
      </c>
      <c r="D44" s="96" t="s">
        <v>127</v>
      </c>
      <c r="E44" s="96" t="s">
        <v>320</v>
      </c>
      <c r="F44" s="83" t="s">
        <v>772</v>
      </c>
      <c r="G44" s="96" t="s">
        <v>773</v>
      </c>
      <c r="H44" s="96" t="s">
        <v>171</v>
      </c>
      <c r="I44" s="93">
        <v>42856.999999999993</v>
      </c>
      <c r="J44" s="95">
        <v>402.7</v>
      </c>
      <c r="K44" s="83"/>
      <c r="L44" s="93">
        <v>172.58514000000002</v>
      </c>
      <c r="M44" s="94">
        <v>1.4527544126377164E-4</v>
      </c>
      <c r="N44" s="94">
        <f t="shared" si="1"/>
        <v>3.5425619746611535E-3</v>
      </c>
      <c r="O44" s="94">
        <f>L44/'סכום נכסי הקרן'!$C$42</f>
        <v>2.7204844876174195E-4</v>
      </c>
    </row>
    <row r="45" spans="2:15" s="130" customFormat="1">
      <c r="B45" s="86" t="s">
        <v>774</v>
      </c>
      <c r="C45" s="83" t="s">
        <v>775</v>
      </c>
      <c r="D45" s="96" t="s">
        <v>127</v>
      </c>
      <c r="E45" s="96" t="s">
        <v>320</v>
      </c>
      <c r="F45" s="83" t="s">
        <v>669</v>
      </c>
      <c r="G45" s="96" t="s">
        <v>670</v>
      </c>
      <c r="H45" s="96" t="s">
        <v>171</v>
      </c>
      <c r="I45" s="93">
        <v>17739.999999999996</v>
      </c>
      <c r="J45" s="95">
        <v>2000</v>
      </c>
      <c r="K45" s="83"/>
      <c r="L45" s="93">
        <v>354.79999999999995</v>
      </c>
      <c r="M45" s="94">
        <v>1.345093718722448E-4</v>
      </c>
      <c r="N45" s="94">
        <f t="shared" si="1"/>
        <v>7.2827880118171064E-3</v>
      </c>
      <c r="O45" s="94">
        <f>L45/'סכום נכסי הקרן'!$C$42</f>
        <v>5.5927636423776705E-4</v>
      </c>
    </row>
    <row r="46" spans="2:15" s="130" customFormat="1">
      <c r="B46" s="86" t="s">
        <v>776</v>
      </c>
      <c r="C46" s="83" t="s">
        <v>777</v>
      </c>
      <c r="D46" s="96" t="s">
        <v>127</v>
      </c>
      <c r="E46" s="96" t="s">
        <v>320</v>
      </c>
      <c r="F46" s="83" t="s">
        <v>778</v>
      </c>
      <c r="G46" s="96" t="s">
        <v>457</v>
      </c>
      <c r="H46" s="96" t="s">
        <v>171</v>
      </c>
      <c r="I46" s="93">
        <v>1425.9999999999998</v>
      </c>
      <c r="J46" s="95">
        <v>22400</v>
      </c>
      <c r="K46" s="83"/>
      <c r="L46" s="93">
        <v>319.42399999999992</v>
      </c>
      <c r="M46" s="94">
        <v>9.7172637411887877E-5</v>
      </c>
      <c r="N46" s="94">
        <f t="shared" si="1"/>
        <v>6.5566439624765134E-3</v>
      </c>
      <c r="O46" s="94">
        <f>L46/'סכום נכסי הקרן'!$C$42</f>
        <v>5.0351266451602165E-4</v>
      </c>
    </row>
    <row r="47" spans="2:15" s="130" customFormat="1">
      <c r="B47" s="86" t="s">
        <v>779</v>
      </c>
      <c r="C47" s="83" t="s">
        <v>780</v>
      </c>
      <c r="D47" s="96" t="s">
        <v>127</v>
      </c>
      <c r="E47" s="96" t="s">
        <v>320</v>
      </c>
      <c r="F47" s="83" t="s">
        <v>781</v>
      </c>
      <c r="G47" s="96" t="s">
        <v>782</v>
      </c>
      <c r="H47" s="96" t="s">
        <v>171</v>
      </c>
      <c r="I47" s="93">
        <v>16382.999999999998</v>
      </c>
      <c r="J47" s="95">
        <v>1375</v>
      </c>
      <c r="K47" s="83"/>
      <c r="L47" s="93">
        <v>225.26624999999996</v>
      </c>
      <c r="M47" s="94">
        <v>1.5055848070750629E-4</v>
      </c>
      <c r="N47" s="94">
        <f t="shared" si="1"/>
        <v>4.6239186723985208E-3</v>
      </c>
      <c r="O47" s="94">
        <f>L47/'סכום נכסי הקרן'!$C$42</f>
        <v>3.5509044330742919E-4</v>
      </c>
    </row>
    <row r="48" spans="2:15" s="130" customFormat="1">
      <c r="B48" s="86" t="s">
        <v>783</v>
      </c>
      <c r="C48" s="83" t="s">
        <v>784</v>
      </c>
      <c r="D48" s="96" t="s">
        <v>127</v>
      </c>
      <c r="E48" s="96" t="s">
        <v>320</v>
      </c>
      <c r="F48" s="83" t="s">
        <v>785</v>
      </c>
      <c r="G48" s="96" t="s">
        <v>158</v>
      </c>
      <c r="H48" s="96" t="s">
        <v>171</v>
      </c>
      <c r="I48" s="93">
        <v>1131.9999999999998</v>
      </c>
      <c r="J48" s="95">
        <v>3981</v>
      </c>
      <c r="K48" s="83"/>
      <c r="L48" s="93">
        <v>45.064919999999994</v>
      </c>
      <c r="M48" s="94">
        <v>5.0794457624678842E-5</v>
      </c>
      <c r="N48" s="94">
        <f t="shared" si="1"/>
        <v>9.2502327826802968E-4</v>
      </c>
      <c r="O48" s="94">
        <f>L48/'סכום נכסי הקרן'!$C$42</f>
        <v>7.1036484251031095E-5</v>
      </c>
    </row>
    <row r="49" spans="2:15" s="130" customFormat="1">
      <c r="B49" s="86" t="s">
        <v>786</v>
      </c>
      <c r="C49" s="83" t="s">
        <v>787</v>
      </c>
      <c r="D49" s="96" t="s">
        <v>127</v>
      </c>
      <c r="E49" s="96" t="s">
        <v>320</v>
      </c>
      <c r="F49" s="83" t="s">
        <v>788</v>
      </c>
      <c r="G49" s="96" t="s">
        <v>498</v>
      </c>
      <c r="H49" s="96" t="s">
        <v>171</v>
      </c>
      <c r="I49" s="93">
        <v>577.99999999999989</v>
      </c>
      <c r="J49" s="95">
        <v>89680</v>
      </c>
      <c r="K49" s="93">
        <v>5.2876999999999992</v>
      </c>
      <c r="L49" s="93">
        <v>523.63809999999989</v>
      </c>
      <c r="M49" s="94">
        <v>1.5979108835700753E-4</v>
      </c>
      <c r="N49" s="94">
        <f t="shared" si="1"/>
        <v>1.0748436519759546E-2</v>
      </c>
      <c r="O49" s="94">
        <f>L49/'סכום נכסי הקרן'!$C$42</f>
        <v>8.2541829973047424E-4</v>
      </c>
    </row>
    <row r="50" spans="2:15" s="130" customFormat="1">
      <c r="B50" s="86" t="s">
        <v>789</v>
      </c>
      <c r="C50" s="83" t="s">
        <v>790</v>
      </c>
      <c r="D50" s="96" t="s">
        <v>127</v>
      </c>
      <c r="E50" s="96" t="s">
        <v>320</v>
      </c>
      <c r="F50" s="83" t="s">
        <v>791</v>
      </c>
      <c r="G50" s="96" t="s">
        <v>197</v>
      </c>
      <c r="H50" s="96" t="s">
        <v>171</v>
      </c>
      <c r="I50" s="93">
        <v>20369.999999999996</v>
      </c>
      <c r="J50" s="95">
        <v>190</v>
      </c>
      <c r="K50" s="83"/>
      <c r="L50" s="93">
        <v>38.702999999999996</v>
      </c>
      <c r="M50" s="94">
        <v>3.7990977361087062E-5</v>
      </c>
      <c r="N50" s="94">
        <f t="shared" si="1"/>
        <v>7.9443558179638518E-4</v>
      </c>
      <c r="O50" s="94">
        <f>L50/'סכום נכסי הקרן'!$C$42</f>
        <v>6.1008097872306365E-5</v>
      </c>
    </row>
    <row r="51" spans="2:15" s="130" customFormat="1">
      <c r="B51" s="86" t="s">
        <v>792</v>
      </c>
      <c r="C51" s="83" t="s">
        <v>793</v>
      </c>
      <c r="D51" s="96" t="s">
        <v>127</v>
      </c>
      <c r="E51" s="96" t="s">
        <v>320</v>
      </c>
      <c r="F51" s="83" t="s">
        <v>794</v>
      </c>
      <c r="G51" s="96" t="s">
        <v>197</v>
      </c>
      <c r="H51" s="96" t="s">
        <v>171</v>
      </c>
      <c r="I51" s="93">
        <v>28085.999999999996</v>
      </c>
      <c r="J51" s="95">
        <v>419.2</v>
      </c>
      <c r="K51" s="83"/>
      <c r="L51" s="93">
        <v>117.73650999999998</v>
      </c>
      <c r="M51" s="94">
        <v>7.4277113189291714E-5</v>
      </c>
      <c r="N51" s="94">
        <f t="shared" si="1"/>
        <v>2.4167137643212652E-3</v>
      </c>
      <c r="O51" s="94">
        <f>L51/'סכום נכסי הקרן'!$C$42</f>
        <v>1.8558976113541007E-4</v>
      </c>
    </row>
    <row r="52" spans="2:15" s="130" customFormat="1">
      <c r="B52" s="86" t="s">
        <v>795</v>
      </c>
      <c r="C52" s="83" t="s">
        <v>796</v>
      </c>
      <c r="D52" s="96" t="s">
        <v>127</v>
      </c>
      <c r="E52" s="96" t="s">
        <v>320</v>
      </c>
      <c r="F52" s="83" t="s">
        <v>797</v>
      </c>
      <c r="G52" s="96" t="s">
        <v>409</v>
      </c>
      <c r="H52" s="96" t="s">
        <v>171</v>
      </c>
      <c r="I52" s="93">
        <v>517.99999999999989</v>
      </c>
      <c r="J52" s="95">
        <v>15190</v>
      </c>
      <c r="K52" s="83"/>
      <c r="L52" s="93">
        <v>78.684199999999976</v>
      </c>
      <c r="M52" s="94">
        <v>1.1309952299511988E-4</v>
      </c>
      <c r="N52" s="94">
        <f t="shared" si="1"/>
        <v>1.6151080847785215E-3</v>
      </c>
      <c r="O52" s="94">
        <f>L52/'סכום נכסי הקרן'!$C$42</f>
        <v>1.2403104086515586E-4</v>
      </c>
    </row>
    <row r="53" spans="2:15" s="130" customFormat="1">
      <c r="B53" s="86" t="s">
        <v>798</v>
      </c>
      <c r="C53" s="83" t="s">
        <v>799</v>
      </c>
      <c r="D53" s="96" t="s">
        <v>127</v>
      </c>
      <c r="E53" s="96" t="s">
        <v>320</v>
      </c>
      <c r="F53" s="83" t="s">
        <v>800</v>
      </c>
      <c r="G53" s="96" t="s">
        <v>801</v>
      </c>
      <c r="H53" s="96" t="s">
        <v>171</v>
      </c>
      <c r="I53" s="93">
        <v>3416.9999999999995</v>
      </c>
      <c r="J53" s="95">
        <v>4196</v>
      </c>
      <c r="K53" s="83"/>
      <c r="L53" s="93">
        <v>143.37731999999997</v>
      </c>
      <c r="M53" s="94">
        <v>1.3816819302690965E-4</v>
      </c>
      <c r="N53" s="94">
        <f t="shared" si="1"/>
        <v>2.9430288254297205E-3</v>
      </c>
      <c r="O53" s="94">
        <f>L53/'סכום נכסי הקרן'!$C$42</f>
        <v>2.2600774025861013E-4</v>
      </c>
    </row>
    <row r="54" spans="2:15" s="130" customFormat="1">
      <c r="B54" s="86" t="s">
        <v>802</v>
      </c>
      <c r="C54" s="83" t="s">
        <v>803</v>
      </c>
      <c r="D54" s="96" t="s">
        <v>127</v>
      </c>
      <c r="E54" s="96" t="s">
        <v>320</v>
      </c>
      <c r="F54" s="83" t="s">
        <v>397</v>
      </c>
      <c r="G54" s="96" t="s">
        <v>364</v>
      </c>
      <c r="H54" s="96" t="s">
        <v>171</v>
      </c>
      <c r="I54" s="93">
        <v>397.99999999999994</v>
      </c>
      <c r="J54" s="95">
        <v>169200</v>
      </c>
      <c r="K54" s="83"/>
      <c r="L54" s="93">
        <v>673.41599999999994</v>
      </c>
      <c r="M54" s="94">
        <v>1.8626375040657443E-4</v>
      </c>
      <c r="N54" s="94">
        <f t="shared" si="1"/>
        <v>1.3822846594604928E-2</v>
      </c>
      <c r="O54" s="94">
        <f>L54/'סכום נכסי הקרן'!$C$42</f>
        <v>1.0615153666841605E-3</v>
      </c>
    </row>
    <row r="55" spans="2:15" s="130" customFormat="1">
      <c r="B55" s="86" t="s">
        <v>804</v>
      </c>
      <c r="C55" s="83" t="s">
        <v>805</v>
      </c>
      <c r="D55" s="96" t="s">
        <v>127</v>
      </c>
      <c r="E55" s="96" t="s">
        <v>320</v>
      </c>
      <c r="F55" s="83" t="s">
        <v>806</v>
      </c>
      <c r="G55" s="96" t="s">
        <v>364</v>
      </c>
      <c r="H55" s="96" t="s">
        <v>171</v>
      </c>
      <c r="I55" s="93">
        <v>1492.9999999999998</v>
      </c>
      <c r="J55" s="95">
        <v>5843</v>
      </c>
      <c r="K55" s="83"/>
      <c r="L55" s="93">
        <v>87.235990000000001</v>
      </c>
      <c r="M55" s="94">
        <v>8.3244100081376256E-5</v>
      </c>
      <c r="N55" s="94">
        <f t="shared" si="1"/>
        <v>1.7906460602339263E-3</v>
      </c>
      <c r="O55" s="94">
        <f>L55/'סכום נכסי הקרן'!$C$42</f>
        <v>1.3751135095231738E-4</v>
      </c>
    </row>
    <row r="56" spans="2:15" s="130" customFormat="1">
      <c r="B56" s="86" t="s">
        <v>807</v>
      </c>
      <c r="C56" s="83" t="s">
        <v>808</v>
      </c>
      <c r="D56" s="96" t="s">
        <v>127</v>
      </c>
      <c r="E56" s="96" t="s">
        <v>320</v>
      </c>
      <c r="F56" s="83" t="s">
        <v>809</v>
      </c>
      <c r="G56" s="96" t="s">
        <v>554</v>
      </c>
      <c r="H56" s="96" t="s">
        <v>171</v>
      </c>
      <c r="I56" s="93">
        <v>1176.9999999999998</v>
      </c>
      <c r="J56" s="95">
        <v>19400</v>
      </c>
      <c r="K56" s="83"/>
      <c r="L56" s="93">
        <v>228.33799999999997</v>
      </c>
      <c r="M56" s="94">
        <v>2.4198170889662093E-4</v>
      </c>
      <c r="N56" s="94">
        <f t="shared" si="1"/>
        <v>4.6869708259365678E-3</v>
      </c>
      <c r="O56" s="94">
        <f>L56/'סכום נכסי הקרן'!$C$42</f>
        <v>3.5993248719651423E-4</v>
      </c>
    </row>
    <row r="57" spans="2:15" s="130" customFormat="1">
      <c r="B57" s="86" t="s">
        <v>810</v>
      </c>
      <c r="C57" s="83" t="s">
        <v>811</v>
      </c>
      <c r="D57" s="96" t="s">
        <v>127</v>
      </c>
      <c r="E57" s="96" t="s">
        <v>320</v>
      </c>
      <c r="F57" s="83" t="s">
        <v>812</v>
      </c>
      <c r="G57" s="96" t="s">
        <v>782</v>
      </c>
      <c r="H57" s="96" t="s">
        <v>171</v>
      </c>
      <c r="I57" s="93">
        <v>1528.9999999999998</v>
      </c>
      <c r="J57" s="95">
        <v>10240</v>
      </c>
      <c r="K57" s="83"/>
      <c r="L57" s="93">
        <v>156.56959999999998</v>
      </c>
      <c r="M57" s="94">
        <v>1.0917954322392409E-4</v>
      </c>
      <c r="N57" s="94">
        <f t="shared" si="1"/>
        <v>3.21381963330045E-3</v>
      </c>
      <c r="O57" s="94">
        <f>L57/'סכום נכסי הקרן'!$C$42</f>
        <v>2.4680292175355549E-4</v>
      </c>
    </row>
    <row r="58" spans="2:15" s="130" customFormat="1">
      <c r="B58" s="86" t="s">
        <v>813</v>
      </c>
      <c r="C58" s="83" t="s">
        <v>814</v>
      </c>
      <c r="D58" s="96" t="s">
        <v>127</v>
      </c>
      <c r="E58" s="96" t="s">
        <v>320</v>
      </c>
      <c r="F58" s="83" t="s">
        <v>815</v>
      </c>
      <c r="G58" s="96" t="s">
        <v>816</v>
      </c>
      <c r="H58" s="96" t="s">
        <v>171</v>
      </c>
      <c r="I58" s="93">
        <v>757.99999999999989</v>
      </c>
      <c r="J58" s="95">
        <v>14600</v>
      </c>
      <c r="K58" s="83"/>
      <c r="L58" s="93">
        <v>110.66799999999999</v>
      </c>
      <c r="M58" s="94">
        <v>1.1159669249781664E-4</v>
      </c>
      <c r="N58" s="94">
        <f t="shared" si="1"/>
        <v>2.2716222764706186E-3</v>
      </c>
      <c r="O58" s="94">
        <f>L58/'סכום נכסי הקרן'!$C$42</f>
        <v>1.744475667346821E-4</v>
      </c>
    </row>
    <row r="59" spans="2:15" s="130" customFormat="1">
      <c r="B59" s="86" t="s">
        <v>817</v>
      </c>
      <c r="C59" s="83" t="s">
        <v>818</v>
      </c>
      <c r="D59" s="96" t="s">
        <v>127</v>
      </c>
      <c r="E59" s="96" t="s">
        <v>320</v>
      </c>
      <c r="F59" s="83" t="s">
        <v>819</v>
      </c>
      <c r="G59" s="96" t="s">
        <v>816</v>
      </c>
      <c r="H59" s="96" t="s">
        <v>171</v>
      </c>
      <c r="I59" s="93">
        <v>3877.9999999999995</v>
      </c>
      <c r="J59" s="95">
        <v>9054</v>
      </c>
      <c r="K59" s="93">
        <v>3.9449999999999994</v>
      </c>
      <c r="L59" s="93">
        <v>355.05911999999995</v>
      </c>
      <c r="M59" s="94">
        <v>1.7248835625757554E-4</v>
      </c>
      <c r="N59" s="94">
        <f t="shared" si="1"/>
        <v>7.2881068281350934E-3</v>
      </c>
      <c r="O59" s="94">
        <f>L59/'סכום נכסי הקרן'!$C$42</f>
        <v>5.596848188361359E-4</v>
      </c>
    </row>
    <row r="60" spans="2:15" s="130" customFormat="1">
      <c r="B60" s="86" t="s">
        <v>820</v>
      </c>
      <c r="C60" s="83" t="s">
        <v>821</v>
      </c>
      <c r="D60" s="96" t="s">
        <v>127</v>
      </c>
      <c r="E60" s="96" t="s">
        <v>320</v>
      </c>
      <c r="F60" s="83" t="s">
        <v>822</v>
      </c>
      <c r="G60" s="96" t="s">
        <v>498</v>
      </c>
      <c r="H60" s="96" t="s">
        <v>171</v>
      </c>
      <c r="I60" s="93">
        <v>721.99999999999989</v>
      </c>
      <c r="J60" s="95">
        <v>22370</v>
      </c>
      <c r="K60" s="83"/>
      <c r="L60" s="93">
        <v>161.51139999999995</v>
      </c>
      <c r="M60" s="94">
        <v>4.1800888818899089E-5</v>
      </c>
      <c r="N60" s="94">
        <f t="shared" si="1"/>
        <v>3.3152572933816153E-3</v>
      </c>
      <c r="O60" s="94">
        <f>L60/'סכום נכסי הקרן'!$C$42</f>
        <v>2.5459275246604189E-4</v>
      </c>
    </row>
    <row r="61" spans="2:15" s="130" customFormat="1">
      <c r="B61" s="86" t="s">
        <v>823</v>
      </c>
      <c r="C61" s="83" t="s">
        <v>824</v>
      </c>
      <c r="D61" s="96" t="s">
        <v>127</v>
      </c>
      <c r="E61" s="96" t="s">
        <v>320</v>
      </c>
      <c r="F61" s="83" t="s">
        <v>464</v>
      </c>
      <c r="G61" s="96" t="s">
        <v>364</v>
      </c>
      <c r="H61" s="96" t="s">
        <v>171</v>
      </c>
      <c r="I61" s="93">
        <v>340.99999999999994</v>
      </c>
      <c r="J61" s="95">
        <v>42890</v>
      </c>
      <c r="K61" s="83"/>
      <c r="L61" s="93">
        <v>146.25489999999999</v>
      </c>
      <c r="M61" s="94">
        <v>6.3102620775825431E-5</v>
      </c>
      <c r="N61" s="94">
        <f t="shared" si="1"/>
        <v>3.0020953562274796E-3</v>
      </c>
      <c r="O61" s="94">
        <f>L61/'סכום נכסי הקרן'!$C$42</f>
        <v>2.3054371117237372E-4</v>
      </c>
    </row>
    <row r="62" spans="2:15" s="130" customFormat="1">
      <c r="B62" s="86" t="s">
        <v>825</v>
      </c>
      <c r="C62" s="83" t="s">
        <v>826</v>
      </c>
      <c r="D62" s="96" t="s">
        <v>127</v>
      </c>
      <c r="E62" s="96" t="s">
        <v>320</v>
      </c>
      <c r="F62" s="83" t="s">
        <v>827</v>
      </c>
      <c r="G62" s="96" t="s">
        <v>457</v>
      </c>
      <c r="H62" s="96" t="s">
        <v>171</v>
      </c>
      <c r="I62" s="93">
        <v>4551.9999999999991</v>
      </c>
      <c r="J62" s="95">
        <v>6850</v>
      </c>
      <c r="K62" s="83"/>
      <c r="L62" s="93">
        <v>311.81199999999995</v>
      </c>
      <c r="M62" s="94">
        <v>8.1904020902654628E-5</v>
      </c>
      <c r="N62" s="94">
        <f t="shared" si="1"/>
        <v>6.4003965488746211E-3</v>
      </c>
      <c r="O62" s="94">
        <f>L62/'סכום נכסי הקרן'!$C$42</f>
        <v>4.9151375897887992E-4</v>
      </c>
    </row>
    <row r="63" spans="2:15" s="130" customFormat="1">
      <c r="B63" s="86" t="s">
        <v>828</v>
      </c>
      <c r="C63" s="83" t="s">
        <v>829</v>
      </c>
      <c r="D63" s="96" t="s">
        <v>127</v>
      </c>
      <c r="E63" s="96" t="s">
        <v>320</v>
      </c>
      <c r="F63" s="83" t="s">
        <v>830</v>
      </c>
      <c r="G63" s="96" t="s">
        <v>816</v>
      </c>
      <c r="H63" s="96" t="s">
        <v>171</v>
      </c>
      <c r="I63" s="93">
        <v>10669.999999999998</v>
      </c>
      <c r="J63" s="95">
        <v>4355</v>
      </c>
      <c r="K63" s="83"/>
      <c r="L63" s="93">
        <v>464.67849999999993</v>
      </c>
      <c r="M63" s="94">
        <v>1.7299190405995458E-4</v>
      </c>
      <c r="N63" s="94">
        <f t="shared" si="1"/>
        <v>9.538204648109231E-3</v>
      </c>
      <c r="O63" s="94">
        <f>L63/'סכום נכסי הקרן'!$C$42</f>
        <v>7.324794307200091E-4</v>
      </c>
    </row>
    <row r="64" spans="2:15" s="130" customFormat="1">
      <c r="B64" s="86" t="s">
        <v>831</v>
      </c>
      <c r="C64" s="83" t="s">
        <v>832</v>
      </c>
      <c r="D64" s="96" t="s">
        <v>127</v>
      </c>
      <c r="E64" s="96" t="s">
        <v>320</v>
      </c>
      <c r="F64" s="83" t="s">
        <v>833</v>
      </c>
      <c r="G64" s="96" t="s">
        <v>801</v>
      </c>
      <c r="H64" s="96" t="s">
        <v>171</v>
      </c>
      <c r="I64" s="93">
        <v>19283.999999999996</v>
      </c>
      <c r="J64" s="95">
        <v>2362</v>
      </c>
      <c r="K64" s="83"/>
      <c r="L64" s="93">
        <v>455.48807999999991</v>
      </c>
      <c r="M64" s="94">
        <v>1.7911306986231724E-4</v>
      </c>
      <c r="N64" s="94">
        <f t="shared" si="1"/>
        <v>9.3495578594971554E-3</v>
      </c>
      <c r="O64" s="94">
        <f>L64/'סכום נכסי הקרן'!$C$42</f>
        <v>7.1799243894036396E-4</v>
      </c>
    </row>
    <row r="65" spans="2:15" s="130" customFormat="1">
      <c r="B65" s="86" t="s">
        <v>834</v>
      </c>
      <c r="C65" s="83" t="s">
        <v>835</v>
      </c>
      <c r="D65" s="96" t="s">
        <v>127</v>
      </c>
      <c r="E65" s="96" t="s">
        <v>320</v>
      </c>
      <c r="F65" s="83" t="s">
        <v>647</v>
      </c>
      <c r="G65" s="96" t="s">
        <v>457</v>
      </c>
      <c r="H65" s="96" t="s">
        <v>171</v>
      </c>
      <c r="I65" s="93">
        <v>4156.9999999999991</v>
      </c>
      <c r="J65" s="95">
        <v>4128</v>
      </c>
      <c r="K65" s="83"/>
      <c r="L65" s="93">
        <v>171.60095999999996</v>
      </c>
      <c r="M65" s="94">
        <v>6.5700539469863798E-5</v>
      </c>
      <c r="N65" s="94">
        <f t="shared" si="1"/>
        <v>3.5223602432477639E-3</v>
      </c>
      <c r="O65" s="94">
        <f>L65/'סכום נכסי הקרן'!$C$42</f>
        <v>2.7049707161361464E-4</v>
      </c>
    </row>
    <row r="66" spans="2:15" s="130" customFormat="1">
      <c r="B66" s="86" t="s">
        <v>836</v>
      </c>
      <c r="C66" s="83" t="s">
        <v>837</v>
      </c>
      <c r="D66" s="96" t="s">
        <v>127</v>
      </c>
      <c r="E66" s="96" t="s">
        <v>320</v>
      </c>
      <c r="F66" s="83" t="s">
        <v>838</v>
      </c>
      <c r="G66" s="96" t="s">
        <v>728</v>
      </c>
      <c r="H66" s="96" t="s">
        <v>171</v>
      </c>
      <c r="I66" s="93">
        <v>2112.9999999999995</v>
      </c>
      <c r="J66" s="95">
        <v>9411</v>
      </c>
      <c r="K66" s="83"/>
      <c r="L66" s="93">
        <v>198.85442999999995</v>
      </c>
      <c r="M66" s="94">
        <v>7.5399240405286066E-5</v>
      </c>
      <c r="N66" s="94">
        <f t="shared" si="1"/>
        <v>4.0817775053571693E-3</v>
      </c>
      <c r="O66" s="94">
        <f>L66/'סכום נכסי הקרן'!$C$42</f>
        <v>3.1345710998583295E-4</v>
      </c>
    </row>
    <row r="67" spans="2:15" s="130" customFormat="1">
      <c r="B67" s="86" t="s">
        <v>839</v>
      </c>
      <c r="C67" s="83" t="s">
        <v>840</v>
      </c>
      <c r="D67" s="96" t="s">
        <v>127</v>
      </c>
      <c r="E67" s="96" t="s">
        <v>320</v>
      </c>
      <c r="F67" s="83" t="s">
        <v>841</v>
      </c>
      <c r="G67" s="96" t="s">
        <v>670</v>
      </c>
      <c r="H67" s="96" t="s">
        <v>171</v>
      </c>
      <c r="I67" s="93">
        <v>13293.999999999998</v>
      </c>
      <c r="J67" s="95">
        <v>2494</v>
      </c>
      <c r="K67" s="83"/>
      <c r="L67" s="93">
        <v>331.55235999999991</v>
      </c>
      <c r="M67" s="94">
        <v>1.3559834452516072E-4</v>
      </c>
      <c r="N67" s="94">
        <f t="shared" si="1"/>
        <v>6.8055962590125958E-3</v>
      </c>
      <c r="O67" s="94">
        <f>L67/'סכום נכסי הקרן'!$C$42</f>
        <v>5.2263077354918613E-4</v>
      </c>
    </row>
    <row r="68" spans="2:15" s="130" customFormat="1">
      <c r="B68" s="86" t="s">
        <v>842</v>
      </c>
      <c r="C68" s="83" t="s">
        <v>843</v>
      </c>
      <c r="D68" s="96" t="s">
        <v>127</v>
      </c>
      <c r="E68" s="96" t="s">
        <v>320</v>
      </c>
      <c r="F68" s="83" t="s">
        <v>844</v>
      </c>
      <c r="G68" s="96" t="s">
        <v>199</v>
      </c>
      <c r="H68" s="96" t="s">
        <v>171</v>
      </c>
      <c r="I68" s="93">
        <v>3506.9999999999995</v>
      </c>
      <c r="J68" s="95">
        <v>4299</v>
      </c>
      <c r="K68" s="83"/>
      <c r="L68" s="93">
        <v>150.76592999999997</v>
      </c>
      <c r="M68" s="94">
        <v>7.0426898054605039E-5</v>
      </c>
      <c r="N68" s="94">
        <f t="shared" si="1"/>
        <v>3.094690833129811E-3</v>
      </c>
      <c r="O68" s="94">
        <f>L68/'סכום נכסי הקרן'!$C$42</f>
        <v>2.3765451291241736E-4</v>
      </c>
    </row>
    <row r="69" spans="2:15" s="130" customFormat="1">
      <c r="B69" s="86" t="s">
        <v>749</v>
      </c>
      <c r="C69" s="83" t="s">
        <v>750</v>
      </c>
      <c r="D69" s="96" t="s">
        <v>127</v>
      </c>
      <c r="E69" s="96" t="s">
        <v>320</v>
      </c>
      <c r="F69" s="83" t="s">
        <v>522</v>
      </c>
      <c r="G69" s="96" t="s">
        <v>385</v>
      </c>
      <c r="H69" s="96" t="s">
        <v>171</v>
      </c>
      <c r="I69" s="93">
        <v>8039.9999999999991</v>
      </c>
      <c r="J69" s="95">
        <v>2490</v>
      </c>
      <c r="K69" s="83"/>
      <c r="L69" s="93">
        <v>200.19599999999997</v>
      </c>
      <c r="M69" s="94">
        <v>7.1034409969371966E-5</v>
      </c>
      <c r="N69" s="94">
        <f>L69/$L$11</f>
        <v>4.1093151883138035E-3</v>
      </c>
      <c r="O69" s="94">
        <f>L69/'סכום נכסי הקרן'!$C$42</f>
        <v>3.1557184615260431E-4</v>
      </c>
    </row>
    <row r="70" spans="2:15" s="130" customFormat="1">
      <c r="B70" s="86" t="s">
        <v>845</v>
      </c>
      <c r="C70" s="83" t="s">
        <v>846</v>
      </c>
      <c r="D70" s="96" t="s">
        <v>127</v>
      </c>
      <c r="E70" s="96" t="s">
        <v>320</v>
      </c>
      <c r="F70" s="83" t="s">
        <v>847</v>
      </c>
      <c r="G70" s="96" t="s">
        <v>158</v>
      </c>
      <c r="H70" s="96" t="s">
        <v>171</v>
      </c>
      <c r="I70" s="93">
        <v>1661.9999999999998</v>
      </c>
      <c r="J70" s="95">
        <v>10700</v>
      </c>
      <c r="K70" s="83"/>
      <c r="L70" s="93">
        <v>177.83399999999997</v>
      </c>
      <c r="M70" s="94">
        <v>1.5256283532613562E-4</v>
      </c>
      <c r="N70" s="94">
        <f t="shared" si="1"/>
        <v>3.6503024895532224E-3</v>
      </c>
      <c r="O70" s="94">
        <f>L70/'סכום נכסי הקרן'!$C$42</f>
        <v>2.8032230258697593E-4</v>
      </c>
    </row>
    <row r="71" spans="2:15" s="130" customFormat="1">
      <c r="B71" s="86" t="s">
        <v>848</v>
      </c>
      <c r="C71" s="83" t="s">
        <v>849</v>
      </c>
      <c r="D71" s="96" t="s">
        <v>127</v>
      </c>
      <c r="E71" s="96" t="s">
        <v>320</v>
      </c>
      <c r="F71" s="83" t="s">
        <v>850</v>
      </c>
      <c r="G71" s="96" t="s">
        <v>435</v>
      </c>
      <c r="H71" s="96" t="s">
        <v>171</v>
      </c>
      <c r="I71" s="93">
        <v>871.99999999999989</v>
      </c>
      <c r="J71" s="95">
        <v>18000</v>
      </c>
      <c r="K71" s="83"/>
      <c r="L71" s="93">
        <v>156.95999999999998</v>
      </c>
      <c r="M71" s="94">
        <v>9.1328457245556756E-5</v>
      </c>
      <c r="N71" s="94">
        <f t="shared" si="1"/>
        <v>3.2218331632886499E-3</v>
      </c>
      <c r="O71" s="94">
        <f>L71/'סכום נכסי הקרן'!$C$42</f>
        <v>2.4741831491195015E-4</v>
      </c>
    </row>
    <row r="72" spans="2:15" s="130" customFormat="1">
      <c r="B72" s="86" t="s">
        <v>758</v>
      </c>
      <c r="C72" s="83" t="s">
        <v>759</v>
      </c>
      <c r="D72" s="96" t="s">
        <v>127</v>
      </c>
      <c r="E72" s="96" t="s">
        <v>320</v>
      </c>
      <c r="F72" s="83" t="s">
        <v>659</v>
      </c>
      <c r="G72" s="96" t="s">
        <v>385</v>
      </c>
      <c r="H72" s="96" t="s">
        <v>171</v>
      </c>
      <c r="I72" s="93">
        <v>13202.999999999998</v>
      </c>
      <c r="J72" s="95">
        <v>1912</v>
      </c>
      <c r="K72" s="83"/>
      <c r="L72" s="93">
        <v>252.44135999999995</v>
      </c>
      <c r="M72" s="94">
        <v>7.9500727961846342E-5</v>
      </c>
      <c r="N72" s="94">
        <f>L72/$L$11</f>
        <v>5.181727481101483E-3</v>
      </c>
      <c r="O72" s="94">
        <f>L72/'סכום נכסי הקרן'!$C$42</f>
        <v>3.9792696167992466E-4</v>
      </c>
    </row>
    <row r="73" spans="2:15" s="130" customFormat="1">
      <c r="B73" s="86" t="s">
        <v>851</v>
      </c>
      <c r="C73" s="83" t="s">
        <v>852</v>
      </c>
      <c r="D73" s="96" t="s">
        <v>127</v>
      </c>
      <c r="E73" s="96" t="s">
        <v>320</v>
      </c>
      <c r="F73" s="83" t="s">
        <v>853</v>
      </c>
      <c r="G73" s="96" t="s">
        <v>782</v>
      </c>
      <c r="H73" s="96" t="s">
        <v>171</v>
      </c>
      <c r="I73" s="93">
        <v>270.99999999999994</v>
      </c>
      <c r="J73" s="95">
        <v>33530</v>
      </c>
      <c r="K73" s="83"/>
      <c r="L73" s="93">
        <v>90.866299999999995</v>
      </c>
      <c r="M73" s="94">
        <v>1.1568728063172937E-4</v>
      </c>
      <c r="N73" s="94">
        <f t="shared" si="1"/>
        <v>1.8651634732755828E-3</v>
      </c>
      <c r="O73" s="94">
        <f>L73/'סכום נכסי הקרן'!$C$42</f>
        <v>1.4323386103646621E-4</v>
      </c>
    </row>
    <row r="74" spans="2:15" s="130" customFormat="1">
      <c r="B74" s="86" t="s">
        <v>854</v>
      </c>
      <c r="C74" s="83" t="s">
        <v>855</v>
      </c>
      <c r="D74" s="96" t="s">
        <v>127</v>
      </c>
      <c r="E74" s="96" t="s">
        <v>320</v>
      </c>
      <c r="F74" s="83" t="s">
        <v>856</v>
      </c>
      <c r="G74" s="96" t="s">
        <v>857</v>
      </c>
      <c r="H74" s="96" t="s">
        <v>171</v>
      </c>
      <c r="I74" s="93">
        <v>1974.9999999999998</v>
      </c>
      <c r="J74" s="95">
        <v>2245</v>
      </c>
      <c r="K74" s="83"/>
      <c r="L74" s="93">
        <v>44.33874999999999</v>
      </c>
      <c r="M74" s="94">
        <v>4.9046965312769265E-5</v>
      </c>
      <c r="N74" s="94">
        <f t="shared" si="1"/>
        <v>9.1011757880201717E-4</v>
      </c>
      <c r="O74" s="94">
        <f>L74/'סכום נכסי הקרן'!$C$42</f>
        <v>6.9891811992241524E-5</v>
      </c>
    </row>
    <row r="75" spans="2:15" s="130" customFormat="1">
      <c r="B75" s="86" t="s">
        <v>858</v>
      </c>
      <c r="C75" s="83" t="s">
        <v>859</v>
      </c>
      <c r="D75" s="96" t="s">
        <v>127</v>
      </c>
      <c r="E75" s="96" t="s">
        <v>320</v>
      </c>
      <c r="F75" s="83" t="s">
        <v>860</v>
      </c>
      <c r="G75" s="96" t="s">
        <v>600</v>
      </c>
      <c r="H75" s="96" t="s">
        <v>171</v>
      </c>
      <c r="I75" s="93">
        <v>1658.9999999999998</v>
      </c>
      <c r="J75" s="95">
        <v>9761</v>
      </c>
      <c r="K75" s="83"/>
      <c r="L75" s="93">
        <v>161.93498999999997</v>
      </c>
      <c r="M75" s="94">
        <v>1.3190184975846614E-4</v>
      </c>
      <c r="N75" s="94">
        <f t="shared" si="1"/>
        <v>3.323952096577573E-3</v>
      </c>
      <c r="O75" s="94">
        <f>L75/'סכום נכסי הקרן'!$C$42</f>
        <v>2.5526046350078679E-4</v>
      </c>
    </row>
    <row r="76" spans="2:15" s="130" customFormat="1">
      <c r="B76" s="86" t="s">
        <v>861</v>
      </c>
      <c r="C76" s="83" t="s">
        <v>862</v>
      </c>
      <c r="D76" s="96" t="s">
        <v>127</v>
      </c>
      <c r="E76" s="96" t="s">
        <v>320</v>
      </c>
      <c r="F76" s="83" t="s">
        <v>427</v>
      </c>
      <c r="G76" s="96" t="s">
        <v>364</v>
      </c>
      <c r="H76" s="96" t="s">
        <v>171</v>
      </c>
      <c r="I76" s="93">
        <v>17492.999999999996</v>
      </c>
      <c r="J76" s="95">
        <v>1478</v>
      </c>
      <c r="K76" s="83"/>
      <c r="L76" s="93">
        <v>258.54653999999994</v>
      </c>
      <c r="M76" s="94">
        <v>9.9500416672570327E-5</v>
      </c>
      <c r="N76" s="94">
        <f t="shared" si="1"/>
        <v>5.3070452142299652E-3</v>
      </c>
      <c r="O76" s="94">
        <f>L76/'סכום נכסי הקרן'!$C$42</f>
        <v>4.0755064508865384E-4</v>
      </c>
    </row>
    <row r="77" spans="2:15" s="130" customFormat="1">
      <c r="B77" s="86" t="s">
        <v>863</v>
      </c>
      <c r="C77" s="83" t="s">
        <v>864</v>
      </c>
      <c r="D77" s="96" t="s">
        <v>127</v>
      </c>
      <c r="E77" s="96" t="s">
        <v>320</v>
      </c>
      <c r="F77" s="83" t="s">
        <v>865</v>
      </c>
      <c r="G77" s="96" t="s">
        <v>158</v>
      </c>
      <c r="H77" s="96" t="s">
        <v>171</v>
      </c>
      <c r="I77" s="93">
        <v>854.99999999999989</v>
      </c>
      <c r="J77" s="95">
        <v>17200</v>
      </c>
      <c r="K77" s="83"/>
      <c r="L77" s="93">
        <v>147.05999999999997</v>
      </c>
      <c r="M77" s="94">
        <v>6.2066338680548028E-5</v>
      </c>
      <c r="N77" s="94">
        <f t="shared" si="1"/>
        <v>3.0186212091821408E-3</v>
      </c>
      <c r="O77" s="94">
        <f>L77/'סכום נכסי הקרן'!$C$42</f>
        <v>2.3181280193011842E-4</v>
      </c>
    </row>
    <row r="78" spans="2:15" s="130" customFormat="1">
      <c r="B78" s="86" t="s">
        <v>866</v>
      </c>
      <c r="C78" s="83" t="s">
        <v>867</v>
      </c>
      <c r="D78" s="96" t="s">
        <v>127</v>
      </c>
      <c r="E78" s="96" t="s">
        <v>320</v>
      </c>
      <c r="F78" s="83" t="s">
        <v>868</v>
      </c>
      <c r="G78" s="96" t="s">
        <v>670</v>
      </c>
      <c r="H78" s="96" t="s">
        <v>171</v>
      </c>
      <c r="I78" s="93">
        <v>129519.12999999998</v>
      </c>
      <c r="J78" s="95">
        <v>271.3</v>
      </c>
      <c r="K78" s="83"/>
      <c r="L78" s="93">
        <v>351.38539000000003</v>
      </c>
      <c r="M78" s="94">
        <v>1.2400281053606913E-4</v>
      </c>
      <c r="N78" s="94">
        <f t="shared" si="1"/>
        <v>7.2126981561997719E-3</v>
      </c>
      <c r="O78" s="94">
        <f>L78/'סכום נכסי הקרן'!$C$42</f>
        <v>5.5389386517888911E-4</v>
      </c>
    </row>
    <row r="79" spans="2:15" s="130" customFormat="1">
      <c r="B79" s="86" t="s">
        <v>869</v>
      </c>
      <c r="C79" s="83" t="s">
        <v>870</v>
      </c>
      <c r="D79" s="96" t="s">
        <v>127</v>
      </c>
      <c r="E79" s="96" t="s">
        <v>320</v>
      </c>
      <c r="F79" s="83" t="s">
        <v>871</v>
      </c>
      <c r="G79" s="96" t="s">
        <v>364</v>
      </c>
      <c r="H79" s="96" t="s">
        <v>171</v>
      </c>
      <c r="I79" s="93">
        <v>50507.999999999993</v>
      </c>
      <c r="J79" s="95">
        <v>747</v>
      </c>
      <c r="K79" s="83"/>
      <c r="L79" s="93">
        <v>377.29475999999994</v>
      </c>
      <c r="M79" s="94">
        <v>1.2408346538615844E-4</v>
      </c>
      <c r="N79" s="94">
        <f t="shared" si="1"/>
        <v>7.7445258034087149E-3</v>
      </c>
      <c r="O79" s="94">
        <f>L79/'סכום נכסי הקרן'!$C$42</f>
        <v>5.9473517930879621E-4</v>
      </c>
    </row>
    <row r="80" spans="2:15" s="130" customFormat="1">
      <c r="B80" s="86" t="s">
        <v>872</v>
      </c>
      <c r="C80" s="83" t="s">
        <v>873</v>
      </c>
      <c r="D80" s="96" t="s">
        <v>127</v>
      </c>
      <c r="E80" s="96" t="s">
        <v>320</v>
      </c>
      <c r="F80" s="83" t="s">
        <v>874</v>
      </c>
      <c r="G80" s="96" t="s">
        <v>364</v>
      </c>
      <c r="H80" s="96" t="s">
        <v>171</v>
      </c>
      <c r="I80" s="93">
        <v>22782.999999999996</v>
      </c>
      <c r="J80" s="95">
        <v>1281</v>
      </c>
      <c r="K80" s="83"/>
      <c r="L80" s="93">
        <v>291.8502299999999</v>
      </c>
      <c r="M80" s="94">
        <v>6.4961365480317902E-5</v>
      </c>
      <c r="N80" s="94">
        <f>L80/$L$11</f>
        <v>5.9906520752256616E-3</v>
      </c>
      <c r="O80" s="94">
        <f>L80/'סכום נכסי הקרן'!$C$42</f>
        <v>4.6004773262783551E-4</v>
      </c>
    </row>
    <row r="81" spans="2:15" s="130" customFormat="1">
      <c r="B81" s="82"/>
      <c r="C81" s="83"/>
      <c r="D81" s="83"/>
      <c r="E81" s="83"/>
      <c r="F81" s="83"/>
      <c r="G81" s="83"/>
      <c r="H81" s="83"/>
      <c r="I81" s="93"/>
      <c r="J81" s="95"/>
      <c r="K81" s="83"/>
      <c r="L81" s="83"/>
      <c r="M81" s="83"/>
      <c r="N81" s="94"/>
      <c r="O81" s="83"/>
    </row>
    <row r="82" spans="2:15" s="130" customFormat="1">
      <c r="B82" s="101" t="s">
        <v>29</v>
      </c>
      <c r="C82" s="81"/>
      <c r="D82" s="81"/>
      <c r="E82" s="81"/>
      <c r="F82" s="81"/>
      <c r="G82" s="81"/>
      <c r="H82" s="81"/>
      <c r="I82" s="90"/>
      <c r="J82" s="92"/>
      <c r="K82" s="81"/>
      <c r="L82" s="90">
        <v>438.42781999999994</v>
      </c>
      <c r="M82" s="81"/>
      <c r="N82" s="91">
        <f t="shared" ref="N82:N142" si="2">L82/$L$11</f>
        <v>8.9993711148340129E-3</v>
      </c>
      <c r="O82" s="91">
        <f>L82/'סכום נכסי הקרן'!$C$42</f>
        <v>6.9110010470769493E-4</v>
      </c>
    </row>
    <row r="83" spans="2:15" s="130" customFormat="1">
      <c r="B83" s="86" t="s">
        <v>875</v>
      </c>
      <c r="C83" s="83" t="s">
        <v>876</v>
      </c>
      <c r="D83" s="96" t="s">
        <v>127</v>
      </c>
      <c r="E83" s="96" t="s">
        <v>320</v>
      </c>
      <c r="F83" s="83" t="s">
        <v>877</v>
      </c>
      <c r="G83" s="96" t="s">
        <v>158</v>
      </c>
      <c r="H83" s="96" t="s">
        <v>171</v>
      </c>
      <c r="I83" s="93">
        <v>8145.9999999999991</v>
      </c>
      <c r="J83" s="95">
        <v>546.6</v>
      </c>
      <c r="K83" s="83"/>
      <c r="L83" s="93">
        <v>44.526039999999995</v>
      </c>
      <c r="M83" s="94">
        <v>1.4814168207914831E-4</v>
      </c>
      <c r="N83" s="94">
        <f t="shared" si="2"/>
        <v>9.1396197949743219E-4</v>
      </c>
      <c r="O83" s="94">
        <f>L83/'סכום נכסי הקרן'!$C$42</f>
        <v>7.0187039924197816E-5</v>
      </c>
    </row>
    <row r="84" spans="2:15" s="130" customFormat="1">
      <c r="B84" s="86" t="s">
        <v>878</v>
      </c>
      <c r="C84" s="83" t="s">
        <v>879</v>
      </c>
      <c r="D84" s="96" t="s">
        <v>127</v>
      </c>
      <c r="E84" s="96" t="s">
        <v>320</v>
      </c>
      <c r="F84" s="83" t="s">
        <v>880</v>
      </c>
      <c r="G84" s="96" t="s">
        <v>554</v>
      </c>
      <c r="H84" s="96" t="s">
        <v>171</v>
      </c>
      <c r="I84" s="93">
        <v>481.99999999999994</v>
      </c>
      <c r="J84" s="95">
        <v>1977</v>
      </c>
      <c r="K84" s="83"/>
      <c r="L84" s="93">
        <v>9.5291399999999982</v>
      </c>
      <c r="M84" s="94">
        <v>3.6309540489958827E-5</v>
      </c>
      <c r="N84" s="94">
        <f t="shared" si="2"/>
        <v>1.9559951114691898E-4</v>
      </c>
      <c r="O84" s="94">
        <f>L84/'סכום נכסי הקרן'!$C$42</f>
        <v>1.5020921007645646E-5</v>
      </c>
    </row>
    <row r="85" spans="2:15" s="130" customFormat="1">
      <c r="B85" s="86" t="s">
        <v>881</v>
      </c>
      <c r="C85" s="83" t="s">
        <v>882</v>
      </c>
      <c r="D85" s="96" t="s">
        <v>127</v>
      </c>
      <c r="E85" s="96" t="s">
        <v>320</v>
      </c>
      <c r="F85" s="83" t="s">
        <v>883</v>
      </c>
      <c r="G85" s="96" t="s">
        <v>604</v>
      </c>
      <c r="H85" s="96" t="s">
        <v>171</v>
      </c>
      <c r="I85" s="93">
        <v>4138.9999999999991</v>
      </c>
      <c r="J85" s="95">
        <v>843.4</v>
      </c>
      <c r="K85" s="83"/>
      <c r="L85" s="93">
        <v>34.908329999999992</v>
      </c>
      <c r="M85" s="94">
        <v>7.6143931494230172E-5</v>
      </c>
      <c r="N85" s="94">
        <f t="shared" si="2"/>
        <v>7.1654443978736023E-4</v>
      </c>
      <c r="O85" s="94">
        <f>L85/'סכום נכסי הקרן'!$C$42</f>
        <v>5.5026504746370261E-5</v>
      </c>
    </row>
    <row r="86" spans="2:15" s="130" customFormat="1">
      <c r="B86" s="86" t="s">
        <v>884</v>
      </c>
      <c r="C86" s="83" t="s">
        <v>885</v>
      </c>
      <c r="D86" s="96" t="s">
        <v>127</v>
      </c>
      <c r="E86" s="96" t="s">
        <v>320</v>
      </c>
      <c r="F86" s="83" t="s">
        <v>886</v>
      </c>
      <c r="G86" s="96" t="s">
        <v>199</v>
      </c>
      <c r="H86" s="96" t="s">
        <v>171</v>
      </c>
      <c r="I86" s="93">
        <v>9.9999999999999982</v>
      </c>
      <c r="J86" s="95">
        <v>2283</v>
      </c>
      <c r="K86" s="83"/>
      <c r="L86" s="93">
        <v>0.22829999999999995</v>
      </c>
      <c r="M86" s="94">
        <v>2.9683771950147526E-7</v>
      </c>
      <c r="N86" s="94">
        <f t="shared" si="2"/>
        <v>4.6861908204561589E-6</v>
      </c>
      <c r="O86" s="94">
        <f>L86/'סכום נכסי הקרן'!$C$42</f>
        <v>3.5987258724769506E-7</v>
      </c>
    </row>
    <row r="87" spans="2:15" s="130" customFormat="1">
      <c r="B87" s="86" t="s">
        <v>887</v>
      </c>
      <c r="C87" s="83" t="s">
        <v>888</v>
      </c>
      <c r="D87" s="96" t="s">
        <v>127</v>
      </c>
      <c r="E87" s="96" t="s">
        <v>320</v>
      </c>
      <c r="F87" s="83" t="s">
        <v>889</v>
      </c>
      <c r="G87" s="96" t="s">
        <v>498</v>
      </c>
      <c r="H87" s="96" t="s">
        <v>171</v>
      </c>
      <c r="I87" s="93">
        <v>2631.9999999999995</v>
      </c>
      <c r="J87" s="95">
        <v>2552</v>
      </c>
      <c r="K87" s="83"/>
      <c r="L87" s="93">
        <v>67.168639999999982</v>
      </c>
      <c r="M87" s="94">
        <v>9.402090622007592E-5</v>
      </c>
      <c r="N87" s="94">
        <f t="shared" si="2"/>
        <v>1.3787344029370318E-3</v>
      </c>
      <c r="O87" s="94">
        <f>L87/'סכום נכסי הקרן'!$C$42</f>
        <v>1.0587889732242233E-4</v>
      </c>
    </row>
    <row r="88" spans="2:15" s="130" customFormat="1">
      <c r="B88" s="86" t="s">
        <v>890</v>
      </c>
      <c r="C88" s="83" t="s">
        <v>891</v>
      </c>
      <c r="D88" s="96" t="s">
        <v>127</v>
      </c>
      <c r="E88" s="96" t="s">
        <v>320</v>
      </c>
      <c r="F88" s="83" t="s">
        <v>892</v>
      </c>
      <c r="G88" s="96" t="s">
        <v>197</v>
      </c>
      <c r="H88" s="96" t="s">
        <v>171</v>
      </c>
      <c r="I88" s="93">
        <v>3085.9999999999995</v>
      </c>
      <c r="J88" s="95">
        <v>1088</v>
      </c>
      <c r="K88" s="83"/>
      <c r="L88" s="93">
        <v>33.575679999999991</v>
      </c>
      <c r="M88" s="94">
        <v>2.4009323646616363E-4</v>
      </c>
      <c r="N88" s="94">
        <f t="shared" si="2"/>
        <v>6.8918985285402296E-4</v>
      </c>
      <c r="O88" s="94">
        <f>L88/'סכום נכסי הקרן'!$C$42</f>
        <v>5.2925829304427023E-5</v>
      </c>
    </row>
    <row r="89" spans="2:15" s="130" customFormat="1">
      <c r="B89" s="86" t="s">
        <v>893</v>
      </c>
      <c r="C89" s="83" t="s">
        <v>894</v>
      </c>
      <c r="D89" s="96" t="s">
        <v>127</v>
      </c>
      <c r="E89" s="96" t="s">
        <v>320</v>
      </c>
      <c r="F89" s="83" t="s">
        <v>895</v>
      </c>
      <c r="G89" s="96" t="s">
        <v>670</v>
      </c>
      <c r="H89" s="96" t="s">
        <v>171</v>
      </c>
      <c r="I89" s="93">
        <v>2999.9999999999995</v>
      </c>
      <c r="J89" s="95">
        <v>1117</v>
      </c>
      <c r="K89" s="83"/>
      <c r="L89" s="93">
        <v>33.509999999999991</v>
      </c>
      <c r="M89" s="94">
        <v>1.4999250037498122E-4</v>
      </c>
      <c r="N89" s="94">
        <f t="shared" si="2"/>
        <v>6.8784167496051631E-4</v>
      </c>
      <c r="O89" s="94">
        <f>L89/'סכום נכסי הקרן'!$C$42</f>
        <v>5.2822296971836442E-5</v>
      </c>
    </row>
    <row r="90" spans="2:15" s="130" customFormat="1">
      <c r="B90" s="86" t="s">
        <v>896</v>
      </c>
      <c r="C90" s="83" t="s">
        <v>897</v>
      </c>
      <c r="D90" s="96" t="s">
        <v>127</v>
      </c>
      <c r="E90" s="96" t="s">
        <v>320</v>
      </c>
      <c r="F90" s="83" t="s">
        <v>898</v>
      </c>
      <c r="G90" s="96" t="s">
        <v>158</v>
      </c>
      <c r="H90" s="96" t="s">
        <v>171</v>
      </c>
      <c r="I90" s="93">
        <v>25195.999999999996</v>
      </c>
      <c r="J90" s="95">
        <v>134.6</v>
      </c>
      <c r="K90" s="83"/>
      <c r="L90" s="93">
        <v>33.913819999999994</v>
      </c>
      <c r="M90" s="94">
        <v>7.1988571428571415E-5</v>
      </c>
      <c r="N90" s="94">
        <f t="shared" si="2"/>
        <v>6.9613067004206089E-4</v>
      </c>
      <c r="O90" s="94">
        <f>L90/'סכום נכסי הקרן'!$C$42</f>
        <v>5.345884427005092E-5</v>
      </c>
    </row>
    <row r="91" spans="2:15" s="130" customFormat="1">
      <c r="B91" s="86" t="s">
        <v>899</v>
      </c>
      <c r="C91" s="83" t="s">
        <v>900</v>
      </c>
      <c r="D91" s="96" t="s">
        <v>127</v>
      </c>
      <c r="E91" s="96" t="s">
        <v>320</v>
      </c>
      <c r="F91" s="83" t="s">
        <v>901</v>
      </c>
      <c r="G91" s="96" t="s">
        <v>435</v>
      </c>
      <c r="H91" s="96" t="s">
        <v>171</v>
      </c>
      <c r="I91" s="93">
        <v>2732.9999999999995</v>
      </c>
      <c r="J91" s="95">
        <v>2357</v>
      </c>
      <c r="K91" s="83"/>
      <c r="L91" s="93">
        <v>64.416809999999984</v>
      </c>
      <c r="M91" s="94">
        <v>1.0623705588158543E-4</v>
      </c>
      <c r="N91" s="94">
        <f t="shared" si="2"/>
        <v>1.3222490744856264E-3</v>
      </c>
      <c r="O91" s="94">
        <f>L91/'סכום נכסי הקרן'!$C$42</f>
        <v>1.0154114794981688E-4</v>
      </c>
    </row>
    <row r="92" spans="2:15" s="130" customFormat="1">
      <c r="B92" s="86" t="s">
        <v>902</v>
      </c>
      <c r="C92" s="83" t="s">
        <v>903</v>
      </c>
      <c r="D92" s="96" t="s">
        <v>127</v>
      </c>
      <c r="E92" s="96" t="s">
        <v>320</v>
      </c>
      <c r="F92" s="83" t="s">
        <v>904</v>
      </c>
      <c r="G92" s="96" t="s">
        <v>194</v>
      </c>
      <c r="H92" s="96" t="s">
        <v>171</v>
      </c>
      <c r="I92" s="93">
        <v>569.99999999999989</v>
      </c>
      <c r="J92" s="95">
        <v>10350</v>
      </c>
      <c r="K92" s="83"/>
      <c r="L92" s="93">
        <v>58.99499999999999</v>
      </c>
      <c r="M92" s="94">
        <v>6.9110762728201907E-5</v>
      </c>
      <c r="N92" s="94">
        <f t="shared" si="2"/>
        <v>1.210958508334696E-3</v>
      </c>
      <c r="O92" s="94">
        <f>L92/'סכום נכסי הקרן'!$C$42</f>
        <v>9.2994670541733559E-5</v>
      </c>
    </row>
    <row r="93" spans="2:15" s="130" customFormat="1">
      <c r="B93" s="86" t="s">
        <v>905</v>
      </c>
      <c r="C93" s="83" t="s">
        <v>906</v>
      </c>
      <c r="D93" s="96" t="s">
        <v>127</v>
      </c>
      <c r="E93" s="96" t="s">
        <v>320</v>
      </c>
      <c r="F93" s="83" t="s">
        <v>907</v>
      </c>
      <c r="G93" s="96" t="s">
        <v>435</v>
      </c>
      <c r="H93" s="96" t="s">
        <v>171</v>
      </c>
      <c r="I93" s="93">
        <v>7080.9999999999991</v>
      </c>
      <c r="J93" s="95">
        <v>567.5</v>
      </c>
      <c r="K93" s="83"/>
      <c r="L93" s="93">
        <v>40.184679999999993</v>
      </c>
      <c r="M93" s="94">
        <v>9.0750869050750901E-5</v>
      </c>
      <c r="N93" s="94">
        <f t="shared" si="2"/>
        <v>8.2484922706512571E-4</v>
      </c>
      <c r="O93" s="94">
        <f>L93/'סכום נכסי הקרן'!$C$42</f>
        <v>6.334369145563165E-5</v>
      </c>
    </row>
    <row r="94" spans="2:15" s="130" customFormat="1">
      <c r="B94" s="86" t="s">
        <v>908</v>
      </c>
      <c r="C94" s="83" t="s">
        <v>909</v>
      </c>
      <c r="D94" s="96" t="s">
        <v>127</v>
      </c>
      <c r="E94" s="96" t="s">
        <v>320</v>
      </c>
      <c r="F94" s="83" t="s">
        <v>910</v>
      </c>
      <c r="G94" s="96" t="s">
        <v>857</v>
      </c>
      <c r="H94" s="96" t="s">
        <v>171</v>
      </c>
      <c r="I94" s="93">
        <v>5966.9999999999991</v>
      </c>
      <c r="J94" s="95">
        <v>292.8</v>
      </c>
      <c r="K94" s="83"/>
      <c r="L94" s="93">
        <v>17.471379999999996</v>
      </c>
      <c r="M94" s="94">
        <v>2.3390267447304982E-5</v>
      </c>
      <c r="N94" s="94">
        <f t="shared" si="2"/>
        <v>3.5862558290276534E-4</v>
      </c>
      <c r="O94" s="94">
        <f>L94/'סכום נכסי הקרן'!$C$42</f>
        <v>2.7540388626314649E-5</v>
      </c>
    </row>
    <row r="95" spans="2:15" s="130" customFormat="1">
      <c r="B95" s="82"/>
      <c r="C95" s="83"/>
      <c r="D95" s="83"/>
      <c r="E95" s="83"/>
      <c r="F95" s="83"/>
      <c r="G95" s="83"/>
      <c r="H95" s="83"/>
      <c r="I95" s="93"/>
      <c r="J95" s="95"/>
      <c r="K95" s="83"/>
      <c r="L95" s="83"/>
      <c r="M95" s="83"/>
      <c r="N95" s="94"/>
      <c r="O95" s="83"/>
    </row>
    <row r="96" spans="2:15" s="130" customFormat="1">
      <c r="B96" s="80" t="s">
        <v>239</v>
      </c>
      <c r="C96" s="81"/>
      <c r="D96" s="81"/>
      <c r="E96" s="81"/>
      <c r="F96" s="81"/>
      <c r="G96" s="81"/>
      <c r="H96" s="81"/>
      <c r="I96" s="90"/>
      <c r="J96" s="92"/>
      <c r="K96" s="90">
        <v>5.9481099999999998</v>
      </c>
      <c r="L96" s="90">
        <v>10130.061149999998</v>
      </c>
      <c r="M96" s="81"/>
      <c r="N96" s="91">
        <f t="shared" si="2"/>
        <v>0.20793429510201297</v>
      </c>
      <c r="O96" s="91">
        <f>L96/'סכום נכסי הקרן'!$C$42</f>
        <v>1.5968161695260014E-2</v>
      </c>
    </row>
    <row r="97" spans="2:15" s="130" customFormat="1">
      <c r="B97" s="101" t="s">
        <v>65</v>
      </c>
      <c r="C97" s="81"/>
      <c r="D97" s="81"/>
      <c r="E97" s="81"/>
      <c r="F97" s="81"/>
      <c r="G97" s="81"/>
      <c r="H97" s="81"/>
      <c r="I97" s="90"/>
      <c r="J97" s="92"/>
      <c r="K97" s="90">
        <v>1.1996699999999998</v>
      </c>
      <c r="L97" s="90">
        <f>SUM(L98:L110)</f>
        <v>1135.8266000000001</v>
      </c>
      <c r="M97" s="81"/>
      <c r="N97" s="91">
        <f t="shared" si="2"/>
        <v>2.3314499284055764E-2</v>
      </c>
      <c r="O97" s="91">
        <f>L97/'סכום נכסי הקרן'!$C$42</f>
        <v>1.7904198738797764E-3</v>
      </c>
    </row>
    <row r="98" spans="2:15" s="130" customFormat="1">
      <c r="B98" s="86" t="s">
        <v>911</v>
      </c>
      <c r="C98" s="83" t="s">
        <v>912</v>
      </c>
      <c r="D98" s="96" t="s">
        <v>913</v>
      </c>
      <c r="E98" s="96" t="s">
        <v>914</v>
      </c>
      <c r="F98" s="83" t="s">
        <v>915</v>
      </c>
      <c r="G98" s="96" t="s">
        <v>916</v>
      </c>
      <c r="H98" s="96" t="s">
        <v>170</v>
      </c>
      <c r="I98" s="93">
        <v>699.99999999999989</v>
      </c>
      <c r="J98" s="95">
        <v>6598</v>
      </c>
      <c r="K98" s="93">
        <v>0.63472999999999991</v>
      </c>
      <c r="L98" s="93">
        <v>168.15135000000001</v>
      </c>
      <c r="M98" s="94">
        <v>4.9489550634880228E-6</v>
      </c>
      <c r="N98" s="94">
        <f t="shared" si="2"/>
        <v>3.4515519615300524E-3</v>
      </c>
      <c r="O98" s="94">
        <f>L98/'סכום נכסי הקרן'!$C$42</f>
        <v>2.650594015492454E-4</v>
      </c>
    </row>
    <row r="99" spans="2:15" s="130" customFormat="1">
      <c r="B99" s="86" t="s">
        <v>917</v>
      </c>
      <c r="C99" s="83" t="s">
        <v>918</v>
      </c>
      <c r="D99" s="96" t="s">
        <v>919</v>
      </c>
      <c r="E99" s="96" t="s">
        <v>914</v>
      </c>
      <c r="F99" s="83" t="s">
        <v>920</v>
      </c>
      <c r="G99" s="96" t="s">
        <v>916</v>
      </c>
      <c r="H99" s="96" t="s">
        <v>170</v>
      </c>
      <c r="I99" s="93">
        <v>511.99999999999994</v>
      </c>
      <c r="J99" s="95">
        <v>11767</v>
      </c>
      <c r="K99" s="83"/>
      <c r="L99" s="93">
        <v>218.51601999999997</v>
      </c>
      <c r="M99" s="94">
        <v>3.2775619885875033E-6</v>
      </c>
      <c r="N99" s="94">
        <f t="shared" si="2"/>
        <v>4.485360346240099E-3</v>
      </c>
      <c r="O99" s="94">
        <f>L99/'סכום נכסי הקרן'!$C$42</f>
        <v>3.444499582674949E-4</v>
      </c>
    </row>
    <row r="100" spans="2:15" s="130" customFormat="1">
      <c r="B100" s="86" t="s">
        <v>921</v>
      </c>
      <c r="C100" s="83" t="s">
        <v>922</v>
      </c>
      <c r="D100" s="96" t="s">
        <v>919</v>
      </c>
      <c r="E100" s="96" t="s">
        <v>914</v>
      </c>
      <c r="F100" s="83" t="s">
        <v>923</v>
      </c>
      <c r="G100" s="96" t="s">
        <v>857</v>
      </c>
      <c r="H100" s="96" t="s">
        <v>170</v>
      </c>
      <c r="I100" s="93">
        <v>1013.9999999999999</v>
      </c>
      <c r="J100" s="95">
        <v>565</v>
      </c>
      <c r="K100" s="83"/>
      <c r="L100" s="93">
        <v>20.779439999999994</v>
      </c>
      <c r="M100" s="94">
        <v>3.0518279847690304E-5</v>
      </c>
      <c r="N100" s="94">
        <f t="shared" si="2"/>
        <v>4.2652834420595499E-4</v>
      </c>
      <c r="O100" s="94">
        <f>L100/'סכום נכסי הקרן'!$C$42</f>
        <v>3.2754931381332646E-5</v>
      </c>
    </row>
    <row r="101" spans="2:15" s="130" customFormat="1">
      <c r="B101" s="86" t="s">
        <v>924</v>
      </c>
      <c r="C101" s="83" t="s">
        <v>925</v>
      </c>
      <c r="D101" s="96" t="s">
        <v>919</v>
      </c>
      <c r="E101" s="96" t="s">
        <v>914</v>
      </c>
      <c r="F101" s="83" t="s">
        <v>926</v>
      </c>
      <c r="G101" s="96" t="s">
        <v>554</v>
      </c>
      <c r="H101" s="96" t="s">
        <v>170</v>
      </c>
      <c r="I101" s="93">
        <v>648.99999999999989</v>
      </c>
      <c r="J101" s="95">
        <v>3440</v>
      </c>
      <c r="K101" s="93">
        <v>0.56494000000000011</v>
      </c>
      <c r="L101" s="93">
        <v>81.539889999999986</v>
      </c>
      <c r="M101" s="94">
        <v>3.0951754036855093E-5</v>
      </c>
      <c r="N101" s="94">
        <f t="shared" si="2"/>
        <v>1.6737252913666446E-3</v>
      </c>
      <c r="O101" s="94">
        <f>L101/'סכום נכסי הקרן'!$C$42</f>
        <v>1.2853250625577073E-4</v>
      </c>
    </row>
    <row r="102" spans="2:15" s="130" customFormat="1">
      <c r="B102" s="86" t="s">
        <v>927</v>
      </c>
      <c r="C102" s="83" t="s">
        <v>928</v>
      </c>
      <c r="D102" s="96" t="s">
        <v>919</v>
      </c>
      <c r="E102" s="96" t="s">
        <v>914</v>
      </c>
      <c r="F102" s="83" t="s">
        <v>929</v>
      </c>
      <c r="G102" s="96" t="s">
        <v>28</v>
      </c>
      <c r="H102" s="96" t="s">
        <v>170</v>
      </c>
      <c r="I102" s="93">
        <v>1305.9999999999998</v>
      </c>
      <c r="J102" s="95">
        <v>2190</v>
      </c>
      <c r="K102" s="83"/>
      <c r="L102" s="93">
        <v>103.73727999999998</v>
      </c>
      <c r="M102" s="94">
        <v>3.7981313542723009E-5</v>
      </c>
      <c r="N102" s="94">
        <f t="shared" si="2"/>
        <v>2.1293591295448548E-3</v>
      </c>
      <c r="O102" s="94">
        <f>L102/'סכום נכסי הקרן'!$C$42</f>
        <v>1.6352257270100119E-4</v>
      </c>
    </row>
    <row r="103" spans="2:15" s="130" customFormat="1">
      <c r="B103" s="86" t="s">
        <v>930</v>
      </c>
      <c r="C103" s="83" t="s">
        <v>931</v>
      </c>
      <c r="D103" s="96" t="s">
        <v>919</v>
      </c>
      <c r="E103" s="96" t="s">
        <v>914</v>
      </c>
      <c r="F103" s="83" t="s">
        <v>932</v>
      </c>
      <c r="G103" s="96" t="s">
        <v>933</v>
      </c>
      <c r="H103" s="96" t="s">
        <v>170</v>
      </c>
      <c r="I103" s="93">
        <v>3303.9999999999995</v>
      </c>
      <c r="J103" s="95">
        <v>615</v>
      </c>
      <c r="K103" s="83"/>
      <c r="L103" s="93">
        <v>73.699189999999987</v>
      </c>
      <c r="M103" s="94">
        <v>1.2156516325071868E-4</v>
      </c>
      <c r="N103" s="94">
        <f t="shared" si="2"/>
        <v>1.5127834763602906E-3</v>
      </c>
      <c r="O103" s="94">
        <f>L103/'סכום נכסי הקרן'!$C$42</f>
        <v>1.1617309760560428E-4</v>
      </c>
    </row>
    <row r="104" spans="2:15" s="130" customFormat="1">
      <c r="B104" s="86" t="s">
        <v>934</v>
      </c>
      <c r="C104" s="83" t="s">
        <v>935</v>
      </c>
      <c r="D104" s="96" t="s">
        <v>919</v>
      </c>
      <c r="E104" s="96" t="s">
        <v>914</v>
      </c>
      <c r="F104" s="83" t="s">
        <v>936</v>
      </c>
      <c r="G104" s="96" t="s">
        <v>728</v>
      </c>
      <c r="H104" s="96" t="s">
        <v>170</v>
      </c>
      <c r="I104" s="93">
        <v>285.99999999999994</v>
      </c>
      <c r="J104" s="95">
        <v>7345</v>
      </c>
      <c r="K104" s="83"/>
      <c r="L104" s="93">
        <v>76.191299999999984</v>
      </c>
      <c r="M104" s="94">
        <v>5.3992563147417542E-6</v>
      </c>
      <c r="N104" s="94">
        <f t="shared" si="2"/>
        <v>1.5639376726177018E-3</v>
      </c>
      <c r="O104" s="94">
        <f>L104/'סכום נכסי הקרן'!$C$42</f>
        <v>1.2010144659117524E-4</v>
      </c>
    </row>
    <row r="105" spans="2:15" s="130" customFormat="1">
      <c r="B105" s="86" t="s">
        <v>937</v>
      </c>
      <c r="C105" s="83" t="s">
        <v>938</v>
      </c>
      <c r="D105" s="96" t="s">
        <v>919</v>
      </c>
      <c r="E105" s="96" t="s">
        <v>914</v>
      </c>
      <c r="F105" s="83" t="s">
        <v>838</v>
      </c>
      <c r="G105" s="96" t="s">
        <v>728</v>
      </c>
      <c r="H105" s="96" t="s">
        <v>170</v>
      </c>
      <c r="I105" s="93">
        <v>690.99999999999989</v>
      </c>
      <c r="J105" s="95">
        <v>2631</v>
      </c>
      <c r="K105" s="83"/>
      <c r="L105" s="93">
        <v>65.939619999999977</v>
      </c>
      <c r="M105" s="94">
        <v>2.4657300104142296E-5</v>
      </c>
      <c r="N105" s="94">
        <f t="shared" si="2"/>
        <v>1.3535069730546093E-3</v>
      </c>
      <c r="O105" s="94">
        <f>L105/'סכום נכסי הקרן'!$C$42</f>
        <v>1.0394157534616668E-4</v>
      </c>
    </row>
    <row r="106" spans="2:15" s="130" customFormat="1">
      <c r="B106" s="86" t="s">
        <v>943</v>
      </c>
      <c r="C106" s="83" t="s">
        <v>944</v>
      </c>
      <c r="D106" s="96" t="s">
        <v>919</v>
      </c>
      <c r="E106" s="96" t="s">
        <v>914</v>
      </c>
      <c r="F106" s="83" t="s">
        <v>910</v>
      </c>
      <c r="G106" s="96" t="s">
        <v>857</v>
      </c>
      <c r="H106" s="96" t="s">
        <v>170</v>
      </c>
      <c r="I106" s="93">
        <v>562.99999999999989</v>
      </c>
      <c r="J106" s="95">
        <v>883</v>
      </c>
      <c r="K106" s="83"/>
      <c r="L106" s="93">
        <v>18.030879999999996</v>
      </c>
      <c r="M106" s="94">
        <v>2.2069248834112547E-5</v>
      </c>
      <c r="N106" s="94">
        <f t="shared" si="2"/>
        <v>3.7011013727878469E-4</v>
      </c>
      <c r="O106" s="94">
        <f>L106/'סכום נכסי הקרן'!$C$42</f>
        <v>2.8422336556954533E-5</v>
      </c>
    </row>
    <row r="107" spans="2:15" s="130" customFormat="1">
      <c r="B107" s="86" t="s">
        <v>947</v>
      </c>
      <c r="C107" s="83" t="s">
        <v>948</v>
      </c>
      <c r="D107" s="96" t="s">
        <v>919</v>
      </c>
      <c r="E107" s="96" t="s">
        <v>914</v>
      </c>
      <c r="F107" s="83" t="s">
        <v>949</v>
      </c>
      <c r="G107" s="96" t="s">
        <v>950</v>
      </c>
      <c r="H107" s="96" t="s">
        <v>170</v>
      </c>
      <c r="I107" s="93">
        <v>889.99999999999989</v>
      </c>
      <c r="J107" s="95">
        <v>3765</v>
      </c>
      <c r="K107" s="83"/>
      <c r="L107" s="93">
        <v>121.53532999999999</v>
      </c>
      <c r="M107" s="94">
        <v>1.9561121405242828E-5</v>
      </c>
      <c r="N107" s="94">
        <f t="shared" si="2"/>
        <v>2.4946900911393347E-3</v>
      </c>
      <c r="O107" s="94">
        <f>L107/'סכום נכסי הקרן'!$C$42</f>
        <v>1.9157789596628303E-4</v>
      </c>
    </row>
    <row r="108" spans="2:15" s="130" customFormat="1">
      <c r="B108" s="86" t="s">
        <v>951</v>
      </c>
      <c r="C108" s="83" t="s">
        <v>952</v>
      </c>
      <c r="D108" s="96" t="s">
        <v>919</v>
      </c>
      <c r="E108" s="96" t="s">
        <v>914</v>
      </c>
      <c r="F108" s="83" t="s">
        <v>731</v>
      </c>
      <c r="G108" s="96" t="s">
        <v>435</v>
      </c>
      <c r="H108" s="96" t="s">
        <v>170</v>
      </c>
      <c r="I108" s="93">
        <v>780.99999999999989</v>
      </c>
      <c r="J108" s="95">
        <v>2154</v>
      </c>
      <c r="K108" s="83"/>
      <c r="L108" s="93">
        <v>61.016069999999992</v>
      </c>
      <c r="M108" s="94">
        <v>7.6697770555490573E-7</v>
      </c>
      <c r="N108" s="94">
        <f t="shared" si="2"/>
        <v>1.2524439208686398E-3</v>
      </c>
      <c r="O108" s="94">
        <f>L108/'סכום נכסי הקרן'!$C$42</f>
        <v>9.6180512372257866E-5</v>
      </c>
    </row>
    <row r="109" spans="2:15" s="130" customFormat="1">
      <c r="B109" s="86" t="s">
        <v>953</v>
      </c>
      <c r="C109" s="83" t="s">
        <v>954</v>
      </c>
      <c r="D109" s="96" t="s">
        <v>919</v>
      </c>
      <c r="E109" s="96" t="s">
        <v>914</v>
      </c>
      <c r="F109" s="83" t="s">
        <v>727</v>
      </c>
      <c r="G109" s="96" t="s">
        <v>728</v>
      </c>
      <c r="H109" s="96" t="s">
        <v>170</v>
      </c>
      <c r="I109" s="93">
        <v>240.99999999999997</v>
      </c>
      <c r="J109" s="95">
        <v>2176</v>
      </c>
      <c r="K109" s="83"/>
      <c r="L109" s="93">
        <v>19.020559999999996</v>
      </c>
      <c r="M109" s="94">
        <v>2.4315541224699753E-6</v>
      </c>
      <c r="N109" s="94">
        <f t="shared" si="2"/>
        <v>3.9042476422223216E-4</v>
      </c>
      <c r="O109" s="94">
        <f>L109/'סכום נכסי הקרן'!$C$42</f>
        <v>2.998238343451607E-5</v>
      </c>
    </row>
    <row r="110" spans="2:15" s="130" customFormat="1">
      <c r="B110" s="86" t="s">
        <v>955</v>
      </c>
      <c r="C110" s="83" t="s">
        <v>956</v>
      </c>
      <c r="D110" s="96" t="s">
        <v>919</v>
      </c>
      <c r="E110" s="96" t="s">
        <v>914</v>
      </c>
      <c r="F110" s="83" t="s">
        <v>957</v>
      </c>
      <c r="G110" s="96" t="s">
        <v>916</v>
      </c>
      <c r="H110" s="96" t="s">
        <v>170</v>
      </c>
      <c r="I110" s="93">
        <v>247.99999999999997</v>
      </c>
      <c r="J110" s="95">
        <v>11970</v>
      </c>
      <c r="K110" s="83"/>
      <c r="L110" s="93">
        <v>107.66966999999998</v>
      </c>
      <c r="M110" s="94">
        <v>5.1293093722058314E-6</v>
      </c>
      <c r="N110" s="94">
        <f t="shared" si="2"/>
        <v>2.210077175626561E-3</v>
      </c>
      <c r="O110" s="94">
        <f>L110/'סכום נכסי הקרן'!$C$42</f>
        <v>1.6972125585197343E-4</v>
      </c>
    </row>
    <row r="111" spans="2:15" s="130" customFormat="1">
      <c r="B111" s="82"/>
      <c r="C111" s="83"/>
      <c r="D111" s="83"/>
      <c r="E111" s="83"/>
      <c r="F111" s="83"/>
      <c r="G111" s="83"/>
      <c r="H111" s="83"/>
      <c r="I111" s="93"/>
      <c r="J111" s="95"/>
      <c r="K111" s="83"/>
      <c r="L111" s="83"/>
      <c r="M111" s="83"/>
      <c r="N111" s="94"/>
      <c r="O111" s="83"/>
    </row>
    <row r="112" spans="2:15" s="130" customFormat="1">
      <c r="B112" s="101" t="s">
        <v>64</v>
      </c>
      <c r="C112" s="81"/>
      <c r="D112" s="81"/>
      <c r="E112" s="81"/>
      <c r="F112" s="81"/>
      <c r="G112" s="81"/>
      <c r="H112" s="81"/>
      <c r="I112" s="90"/>
      <c r="J112" s="92"/>
      <c r="K112" s="90">
        <v>4.7484399999999987</v>
      </c>
      <c r="L112" s="90">
        <f>SUM(L113:L208)</f>
        <v>8994.2345499999992</v>
      </c>
      <c r="M112" s="81"/>
      <c r="N112" s="91">
        <f t="shared" si="2"/>
        <v>0.18461979581795723</v>
      </c>
      <c r="O112" s="91">
        <f>L112/'סכום נכסי הקרן'!$C$42</f>
        <v>1.4177741821380239E-2</v>
      </c>
    </row>
    <row r="113" spans="2:15" s="130" customFormat="1">
      <c r="B113" s="86" t="s">
        <v>958</v>
      </c>
      <c r="C113" s="83" t="s">
        <v>959</v>
      </c>
      <c r="D113" s="96" t="s">
        <v>146</v>
      </c>
      <c r="E113" s="96" t="s">
        <v>914</v>
      </c>
      <c r="F113" s="83"/>
      <c r="G113" s="96" t="s">
        <v>960</v>
      </c>
      <c r="H113" s="96" t="s">
        <v>961</v>
      </c>
      <c r="I113" s="93">
        <v>924.99999999999989</v>
      </c>
      <c r="J113" s="95">
        <v>2319</v>
      </c>
      <c r="K113" s="83"/>
      <c r="L113" s="93">
        <v>79.730289999999982</v>
      </c>
      <c r="M113" s="94">
        <v>4.2663134037405472E-7</v>
      </c>
      <c r="N113" s="94">
        <f t="shared" si="2"/>
        <v>1.6365806093311759E-3</v>
      </c>
      <c r="O113" s="94">
        <f>L113/'סכום נכסי הקרן'!$C$42</f>
        <v>1.25680007640425E-4</v>
      </c>
    </row>
    <row r="114" spans="2:15" s="130" customFormat="1">
      <c r="B114" s="86" t="s">
        <v>962</v>
      </c>
      <c r="C114" s="83" t="s">
        <v>963</v>
      </c>
      <c r="D114" s="96" t="s">
        <v>28</v>
      </c>
      <c r="E114" s="96" t="s">
        <v>914</v>
      </c>
      <c r="F114" s="83"/>
      <c r="G114" s="96" t="s">
        <v>964</v>
      </c>
      <c r="H114" s="96" t="s">
        <v>172</v>
      </c>
      <c r="I114" s="93">
        <v>86.999999999999986</v>
      </c>
      <c r="J114" s="95">
        <v>21000</v>
      </c>
      <c r="K114" s="83"/>
      <c r="L114" s="93">
        <v>77.019019999999983</v>
      </c>
      <c r="M114" s="94">
        <v>4.1583780711880477E-7</v>
      </c>
      <c r="N114" s="94">
        <f t="shared" si="2"/>
        <v>1.5809278340978069E-3</v>
      </c>
      <c r="O114" s="94">
        <f>L114/'סכום נכסי הקרן'!$C$42</f>
        <v>1.2140619358161178E-4</v>
      </c>
    </row>
    <row r="115" spans="2:15" s="130" customFormat="1">
      <c r="B115" s="86" t="s">
        <v>965</v>
      </c>
      <c r="C115" s="83" t="s">
        <v>966</v>
      </c>
      <c r="D115" s="96" t="s">
        <v>28</v>
      </c>
      <c r="E115" s="96" t="s">
        <v>914</v>
      </c>
      <c r="F115" s="83"/>
      <c r="G115" s="96" t="s">
        <v>960</v>
      </c>
      <c r="H115" s="96" t="s">
        <v>172</v>
      </c>
      <c r="I115" s="93">
        <v>312.99999999999994</v>
      </c>
      <c r="J115" s="95">
        <v>10818</v>
      </c>
      <c r="K115" s="83"/>
      <c r="L115" s="93">
        <v>142.74164999999999</v>
      </c>
      <c r="M115" s="94">
        <v>4.0341626451703891E-7</v>
      </c>
      <c r="N115" s="94">
        <f t="shared" si="2"/>
        <v>2.9299807705946822E-3</v>
      </c>
      <c r="O115" s="94">
        <f>L115/'סכום נכסי הקרן'!$C$42</f>
        <v>2.2500572445687672E-4</v>
      </c>
    </row>
    <row r="116" spans="2:15" s="130" customFormat="1">
      <c r="B116" s="86" t="s">
        <v>967</v>
      </c>
      <c r="C116" s="83" t="s">
        <v>968</v>
      </c>
      <c r="D116" s="96" t="s">
        <v>913</v>
      </c>
      <c r="E116" s="96" t="s">
        <v>914</v>
      </c>
      <c r="F116" s="83"/>
      <c r="G116" s="96" t="s">
        <v>969</v>
      </c>
      <c r="H116" s="96" t="s">
        <v>170</v>
      </c>
      <c r="I116" s="93">
        <v>75.999999999999986</v>
      </c>
      <c r="J116" s="95">
        <v>12579</v>
      </c>
      <c r="K116" s="93">
        <v>0.25635999999999998</v>
      </c>
      <c r="L116" s="93">
        <v>34.930619999999998</v>
      </c>
      <c r="M116" s="94">
        <v>7.1862603316793856E-7</v>
      </c>
      <c r="N116" s="94">
        <f t="shared" si="2"/>
        <v>7.170019745810002E-4</v>
      </c>
      <c r="O116" s="94">
        <f>L116/'סכום נכסי הקרן'!$C$42</f>
        <v>5.506164079529603E-5</v>
      </c>
    </row>
    <row r="117" spans="2:15" s="130" customFormat="1">
      <c r="B117" s="86" t="s">
        <v>970</v>
      </c>
      <c r="C117" s="83" t="s">
        <v>971</v>
      </c>
      <c r="D117" s="96" t="s">
        <v>913</v>
      </c>
      <c r="E117" s="96" t="s">
        <v>914</v>
      </c>
      <c r="F117" s="83"/>
      <c r="G117" s="96" t="s">
        <v>972</v>
      </c>
      <c r="H117" s="96" t="s">
        <v>170</v>
      </c>
      <c r="I117" s="93">
        <v>182.99999999999997</v>
      </c>
      <c r="J117" s="95">
        <v>16476</v>
      </c>
      <c r="K117" s="83"/>
      <c r="L117" s="93">
        <v>109.35796999999998</v>
      </c>
      <c r="M117" s="94">
        <v>7.0596833321252263E-8</v>
      </c>
      <c r="N117" s="94">
        <f t="shared" si="2"/>
        <v>2.2447319980627247E-3</v>
      </c>
      <c r="O117" s="94">
        <f>L117/'סכום נכסי הקרן'!$C$42</f>
        <v>1.7238254752543065E-4</v>
      </c>
    </row>
    <row r="118" spans="2:15" s="130" customFormat="1">
      <c r="B118" s="86" t="s">
        <v>973</v>
      </c>
      <c r="C118" s="83" t="s">
        <v>974</v>
      </c>
      <c r="D118" s="96" t="s">
        <v>919</v>
      </c>
      <c r="E118" s="96" t="s">
        <v>914</v>
      </c>
      <c r="F118" s="83"/>
      <c r="G118" s="96" t="s">
        <v>916</v>
      </c>
      <c r="H118" s="96" t="s">
        <v>170</v>
      </c>
      <c r="I118" s="93">
        <v>103.99999999999999</v>
      </c>
      <c r="J118" s="95">
        <v>119347</v>
      </c>
      <c r="K118" s="83"/>
      <c r="L118" s="93">
        <v>450.18643999999995</v>
      </c>
      <c r="M118" s="94">
        <v>2.9724179789696738E-7</v>
      </c>
      <c r="N118" s="94">
        <f t="shared" si="2"/>
        <v>9.2407339580457184E-3</v>
      </c>
      <c r="O118" s="94">
        <f>L118/'סכום נכסי הקרן'!$C$42</f>
        <v>7.0963538723884908E-4</v>
      </c>
    </row>
    <row r="119" spans="2:15" s="130" customFormat="1">
      <c r="B119" s="86" t="s">
        <v>975</v>
      </c>
      <c r="C119" s="83" t="s">
        <v>976</v>
      </c>
      <c r="D119" s="96" t="s">
        <v>919</v>
      </c>
      <c r="E119" s="96" t="s">
        <v>914</v>
      </c>
      <c r="F119" s="83"/>
      <c r="G119" s="96" t="s">
        <v>972</v>
      </c>
      <c r="H119" s="96" t="s">
        <v>170</v>
      </c>
      <c r="I119" s="93">
        <v>44.999999999999993</v>
      </c>
      <c r="J119" s="95">
        <v>200300</v>
      </c>
      <c r="K119" s="83"/>
      <c r="L119" s="93">
        <v>326.91964999999999</v>
      </c>
      <c r="M119" s="94">
        <v>9.2262045967989782E-8</v>
      </c>
      <c r="N119" s="94">
        <f t="shared" si="2"/>
        <v>6.7105031224561568E-3</v>
      </c>
      <c r="O119" s="94">
        <f>L119/'סכום נכסי הקרן'!$C$42</f>
        <v>5.1532816586776582E-4</v>
      </c>
    </row>
    <row r="120" spans="2:15" s="130" customFormat="1">
      <c r="B120" s="86" t="s">
        <v>977</v>
      </c>
      <c r="C120" s="83" t="s">
        <v>978</v>
      </c>
      <c r="D120" s="96" t="s">
        <v>913</v>
      </c>
      <c r="E120" s="96" t="s">
        <v>914</v>
      </c>
      <c r="F120" s="83"/>
      <c r="G120" s="96" t="s">
        <v>979</v>
      </c>
      <c r="H120" s="96" t="s">
        <v>170</v>
      </c>
      <c r="I120" s="93">
        <v>230.99999999999997</v>
      </c>
      <c r="J120" s="95">
        <v>10649</v>
      </c>
      <c r="K120" s="83"/>
      <c r="L120" s="93">
        <v>89.221259999999987</v>
      </c>
      <c r="M120" s="94">
        <v>2.6827577937162491E-7</v>
      </c>
      <c r="N120" s="94">
        <f t="shared" si="2"/>
        <v>1.8313966254994846E-3</v>
      </c>
      <c r="O120" s="94">
        <f>L120/'סכום נכסי הקרן'!$C$42</f>
        <v>1.4064076072579625E-4</v>
      </c>
    </row>
    <row r="121" spans="2:15" s="130" customFormat="1">
      <c r="B121" s="86" t="s">
        <v>980</v>
      </c>
      <c r="C121" s="83" t="s">
        <v>981</v>
      </c>
      <c r="D121" s="96" t="s">
        <v>919</v>
      </c>
      <c r="E121" s="96" t="s">
        <v>914</v>
      </c>
      <c r="F121" s="83"/>
      <c r="G121" s="96" t="s">
        <v>982</v>
      </c>
      <c r="H121" s="96" t="s">
        <v>170</v>
      </c>
      <c r="I121" s="93">
        <v>242.99999999999997</v>
      </c>
      <c r="J121" s="95">
        <v>22574</v>
      </c>
      <c r="K121" s="83"/>
      <c r="L121" s="93">
        <v>198.95842999999996</v>
      </c>
      <c r="M121" s="94">
        <v>5.031132982161631E-8</v>
      </c>
      <c r="N121" s="94">
        <f t="shared" si="2"/>
        <v>4.083912257198289E-3</v>
      </c>
      <c r="O121" s="94">
        <f>L121/'סכום נכסי הקרן'!$C$42</f>
        <v>3.1362104668786433E-4</v>
      </c>
    </row>
    <row r="122" spans="2:15" s="130" customFormat="1">
      <c r="B122" s="86" t="s">
        <v>983</v>
      </c>
      <c r="C122" s="83" t="s">
        <v>984</v>
      </c>
      <c r="D122" s="96" t="s">
        <v>913</v>
      </c>
      <c r="E122" s="96" t="s">
        <v>914</v>
      </c>
      <c r="F122" s="83"/>
      <c r="G122" s="96" t="s">
        <v>985</v>
      </c>
      <c r="H122" s="96" t="s">
        <v>170</v>
      </c>
      <c r="I122" s="93">
        <v>583.99999999999989</v>
      </c>
      <c r="J122" s="95">
        <v>8390</v>
      </c>
      <c r="K122" s="83"/>
      <c r="L122" s="93">
        <v>177.71429999999995</v>
      </c>
      <c r="M122" s="94">
        <v>2.2059546913904324E-6</v>
      </c>
      <c r="N122" s="94">
        <f t="shared" si="2"/>
        <v>3.647845472289934E-3</v>
      </c>
      <c r="O122" s="94">
        <f>L122/'סכום נכסי הקרן'!$C$42</f>
        <v>2.8013361774819554E-4</v>
      </c>
    </row>
    <row r="123" spans="2:15" s="130" customFormat="1">
      <c r="B123" s="86" t="s">
        <v>986</v>
      </c>
      <c r="C123" s="83" t="s">
        <v>987</v>
      </c>
      <c r="D123" s="96" t="s">
        <v>28</v>
      </c>
      <c r="E123" s="96" t="s">
        <v>914</v>
      </c>
      <c r="F123" s="83"/>
      <c r="G123" s="96" t="s">
        <v>950</v>
      </c>
      <c r="H123" s="96" t="s">
        <v>172</v>
      </c>
      <c r="I123" s="93">
        <v>117.99999999999999</v>
      </c>
      <c r="J123" s="95">
        <v>16090</v>
      </c>
      <c r="K123" s="83"/>
      <c r="L123" s="93">
        <v>80.038219999999981</v>
      </c>
      <c r="M123" s="94">
        <v>2.7348653202130501E-7</v>
      </c>
      <c r="N123" s="94">
        <f t="shared" si="2"/>
        <v>1.6429013221622888E-3</v>
      </c>
      <c r="O123" s="94">
        <f>L123/'סכום נכסי הקרן'!$C$42</f>
        <v>1.2616540214673767E-4</v>
      </c>
    </row>
    <row r="124" spans="2:15" s="130" customFormat="1">
      <c r="B124" s="86" t="s">
        <v>988</v>
      </c>
      <c r="C124" s="83" t="s">
        <v>989</v>
      </c>
      <c r="D124" s="96" t="s">
        <v>130</v>
      </c>
      <c r="E124" s="96" t="s">
        <v>914</v>
      </c>
      <c r="F124" s="83"/>
      <c r="G124" s="96" t="s">
        <v>972</v>
      </c>
      <c r="H124" s="96" t="s">
        <v>173</v>
      </c>
      <c r="I124" s="93">
        <v>435.99999999999994</v>
      </c>
      <c r="J124" s="95">
        <v>5762</v>
      </c>
      <c r="K124" s="83"/>
      <c r="L124" s="93">
        <v>119.04211999999998</v>
      </c>
      <c r="M124" s="94">
        <v>5.2134550522032457E-6</v>
      </c>
      <c r="N124" s="94">
        <f t="shared" si="2"/>
        <v>2.4435133157759115E-3</v>
      </c>
      <c r="O124" s="94">
        <f>L124/'סכום נכסי הקרן'!$C$42</f>
        <v>1.8764781303482516E-4</v>
      </c>
    </row>
    <row r="125" spans="2:15" s="130" customFormat="1">
      <c r="B125" s="86" t="s">
        <v>990</v>
      </c>
      <c r="C125" s="83" t="s">
        <v>991</v>
      </c>
      <c r="D125" s="96" t="s">
        <v>130</v>
      </c>
      <c r="E125" s="96" t="s">
        <v>914</v>
      </c>
      <c r="F125" s="83"/>
      <c r="G125" s="96" t="s">
        <v>960</v>
      </c>
      <c r="H125" s="96" t="s">
        <v>173</v>
      </c>
      <c r="I125" s="93">
        <v>2298.9999999999995</v>
      </c>
      <c r="J125" s="95">
        <v>629.79999999999995</v>
      </c>
      <c r="K125" s="83"/>
      <c r="L125" s="93">
        <v>68.609219999999993</v>
      </c>
      <c r="M125" s="94">
        <v>7.1960200764239978E-7</v>
      </c>
      <c r="N125" s="94">
        <f t="shared" si="2"/>
        <v>1.4083044106993304E-3</v>
      </c>
      <c r="O125" s="94">
        <f>L125/'סכום נכסי הקרן'!$C$42</f>
        <v>1.081497043821564E-4</v>
      </c>
    </row>
    <row r="126" spans="2:15" s="130" customFormat="1">
      <c r="B126" s="86" t="s">
        <v>992</v>
      </c>
      <c r="C126" s="83" t="s">
        <v>993</v>
      </c>
      <c r="D126" s="96" t="s">
        <v>913</v>
      </c>
      <c r="E126" s="96" t="s">
        <v>914</v>
      </c>
      <c r="F126" s="83"/>
      <c r="G126" s="96" t="s">
        <v>994</v>
      </c>
      <c r="H126" s="96" t="s">
        <v>170</v>
      </c>
      <c r="I126" s="93">
        <v>2759.9999999999995</v>
      </c>
      <c r="J126" s="95">
        <v>2946</v>
      </c>
      <c r="K126" s="83"/>
      <c r="L126" s="93">
        <v>294.90991999999994</v>
      </c>
      <c r="M126" s="94">
        <v>2.7632468941294629E-7</v>
      </c>
      <c r="N126" s="94">
        <f t="shared" si="2"/>
        <v>6.0534566796559795E-3</v>
      </c>
      <c r="O126" s="94">
        <f>L126/'סכום נכסי הקרן'!$C$42</f>
        <v>4.6487076616474275E-4</v>
      </c>
    </row>
    <row r="127" spans="2:15" s="130" customFormat="1">
      <c r="B127" s="86" t="s">
        <v>995</v>
      </c>
      <c r="C127" s="83" t="s">
        <v>996</v>
      </c>
      <c r="D127" s="96" t="s">
        <v>913</v>
      </c>
      <c r="E127" s="96" t="s">
        <v>914</v>
      </c>
      <c r="F127" s="83"/>
      <c r="G127" s="96" t="s">
        <v>933</v>
      </c>
      <c r="H127" s="96" t="s">
        <v>170</v>
      </c>
      <c r="I127" s="93">
        <v>99.999999999999986</v>
      </c>
      <c r="J127" s="95">
        <v>26100</v>
      </c>
      <c r="K127" s="83"/>
      <c r="L127" s="93">
        <v>94.664699999999982</v>
      </c>
      <c r="M127" s="94">
        <v>3.7374295202081575E-7</v>
      </c>
      <c r="N127" s="94">
        <f t="shared" si="2"/>
        <v>1.9431311789804475E-3</v>
      </c>
      <c r="O127" s="94">
        <f>L127/'סכום נכסי הקרן'!$C$42</f>
        <v>1.4922133381527322E-4</v>
      </c>
    </row>
    <row r="128" spans="2:15" s="130" customFormat="1">
      <c r="B128" s="86" t="s">
        <v>997</v>
      </c>
      <c r="C128" s="83" t="s">
        <v>998</v>
      </c>
      <c r="D128" s="96" t="s">
        <v>913</v>
      </c>
      <c r="E128" s="96" t="s">
        <v>914</v>
      </c>
      <c r="F128" s="83"/>
      <c r="G128" s="96" t="s">
        <v>979</v>
      </c>
      <c r="H128" s="96" t="s">
        <v>170</v>
      </c>
      <c r="I128" s="93">
        <v>33.999999999999993</v>
      </c>
      <c r="J128" s="95">
        <v>47133</v>
      </c>
      <c r="K128" s="83"/>
      <c r="L128" s="93">
        <v>58.12346999999999</v>
      </c>
      <c r="M128" s="94">
        <v>2.1305408843620794E-7</v>
      </c>
      <c r="N128" s="94">
        <f t="shared" si="2"/>
        <v>1.1930690826415197E-3</v>
      </c>
      <c r="O128" s="94">
        <f>L128/'סכום נכסי הקרן'!$C$42</f>
        <v>9.16208652155663E-5</v>
      </c>
    </row>
    <row r="129" spans="2:15" s="130" customFormat="1">
      <c r="B129" s="86" t="s">
        <v>999</v>
      </c>
      <c r="C129" s="83" t="s">
        <v>1000</v>
      </c>
      <c r="D129" s="96" t="s">
        <v>28</v>
      </c>
      <c r="E129" s="96" t="s">
        <v>914</v>
      </c>
      <c r="F129" s="83"/>
      <c r="G129" s="96" t="s">
        <v>994</v>
      </c>
      <c r="H129" s="96" t="s">
        <v>172</v>
      </c>
      <c r="I129" s="93">
        <v>373.99999999999994</v>
      </c>
      <c r="J129" s="95">
        <v>5271</v>
      </c>
      <c r="K129" s="83"/>
      <c r="L129" s="93">
        <v>83.104399999999984</v>
      </c>
      <c r="M129" s="94">
        <v>2.9924822421042935E-7</v>
      </c>
      <c r="N129" s="94">
        <f t="shared" si="2"/>
        <v>1.7058391433180764E-3</v>
      </c>
      <c r="O129" s="94">
        <f>L129/'סכום נכסי הקרן'!$C$42</f>
        <v>1.3099866596437735E-4</v>
      </c>
    </row>
    <row r="130" spans="2:15" s="130" customFormat="1">
      <c r="B130" s="86" t="s">
        <v>1001</v>
      </c>
      <c r="C130" s="83" t="s">
        <v>1002</v>
      </c>
      <c r="D130" s="96" t="s">
        <v>919</v>
      </c>
      <c r="E130" s="96" t="s">
        <v>914</v>
      </c>
      <c r="F130" s="83"/>
      <c r="G130" s="96" t="s">
        <v>972</v>
      </c>
      <c r="H130" s="96" t="s">
        <v>170</v>
      </c>
      <c r="I130" s="93">
        <v>7.9999999999999991</v>
      </c>
      <c r="J130" s="95">
        <v>198400</v>
      </c>
      <c r="K130" s="83"/>
      <c r="L130" s="93">
        <v>57.567739999999993</v>
      </c>
      <c r="M130" s="94">
        <v>1.6852029867021053E-7</v>
      </c>
      <c r="N130" s="94">
        <f t="shared" si="2"/>
        <v>1.1816619130197411E-3</v>
      </c>
      <c r="O130" s="94">
        <f>L130/'סכום נכסי הקרן'!$C$42</f>
        <v>9.0744859990375053E-5</v>
      </c>
    </row>
    <row r="131" spans="2:15" s="130" customFormat="1">
      <c r="B131" s="86" t="s">
        <v>1003</v>
      </c>
      <c r="C131" s="83" t="s">
        <v>1004</v>
      </c>
      <c r="D131" s="96" t="s">
        <v>913</v>
      </c>
      <c r="E131" s="96" t="s">
        <v>914</v>
      </c>
      <c r="F131" s="83"/>
      <c r="G131" s="96" t="s">
        <v>969</v>
      </c>
      <c r="H131" s="96" t="s">
        <v>170</v>
      </c>
      <c r="I131" s="93">
        <v>75.999999999999986</v>
      </c>
      <c r="J131" s="95">
        <v>12309</v>
      </c>
      <c r="K131" s="93">
        <v>0.26186999999999994</v>
      </c>
      <c r="L131" s="93">
        <v>34.191879999999991</v>
      </c>
      <c r="M131" s="94">
        <v>4.9216484574524064E-7</v>
      </c>
      <c r="N131" s="94">
        <f t="shared" si="2"/>
        <v>7.0183825751265235E-4</v>
      </c>
      <c r="O131" s="94">
        <f>L131/'סכום נכסי הקרן'!$C$42</f>
        <v>5.3897154263962846E-5</v>
      </c>
    </row>
    <row r="132" spans="2:15" s="130" customFormat="1">
      <c r="B132" s="86" t="s">
        <v>1005</v>
      </c>
      <c r="C132" s="83" t="s">
        <v>1006</v>
      </c>
      <c r="D132" s="96" t="s">
        <v>130</v>
      </c>
      <c r="E132" s="96" t="s">
        <v>914</v>
      </c>
      <c r="F132" s="83"/>
      <c r="G132" s="96" t="s">
        <v>1007</v>
      </c>
      <c r="H132" s="96" t="s">
        <v>173</v>
      </c>
      <c r="I132" s="93">
        <v>691.99999999999989</v>
      </c>
      <c r="J132" s="95">
        <v>589.29999999999995</v>
      </c>
      <c r="K132" s="83"/>
      <c r="L132" s="93">
        <v>19.323419999999995</v>
      </c>
      <c r="M132" s="94">
        <v>3.4499952466593667E-8</v>
      </c>
      <c r="N132" s="94">
        <f t="shared" si="2"/>
        <v>3.9664140790109044E-4</v>
      </c>
      <c r="O132" s="94">
        <f>L132/'סכום נכסי הקרן'!$C$42</f>
        <v>3.045978602660471E-5</v>
      </c>
    </row>
    <row r="133" spans="2:15" s="130" customFormat="1">
      <c r="B133" s="86" t="s">
        <v>1008</v>
      </c>
      <c r="C133" s="83" t="s">
        <v>1009</v>
      </c>
      <c r="D133" s="96" t="s">
        <v>130</v>
      </c>
      <c r="E133" s="96" t="s">
        <v>914</v>
      </c>
      <c r="F133" s="83"/>
      <c r="G133" s="96" t="s">
        <v>969</v>
      </c>
      <c r="H133" s="96" t="s">
        <v>173</v>
      </c>
      <c r="I133" s="93">
        <v>2102.9999999999995</v>
      </c>
      <c r="J133" s="95">
        <v>616.79999999999995</v>
      </c>
      <c r="K133" s="83"/>
      <c r="L133" s="93">
        <v>61.464499999999994</v>
      </c>
      <c r="M133" s="94">
        <v>2.1561175514058713E-6</v>
      </c>
      <c r="N133" s="94">
        <f t="shared" si="2"/>
        <v>1.2616486013312643E-3</v>
      </c>
      <c r="O133" s="94">
        <f>L133/'סכום נכסי הקרן'!$C$42</f>
        <v>9.6887379057757143E-5</v>
      </c>
    </row>
    <row r="134" spans="2:15" s="130" customFormat="1">
      <c r="B134" s="86" t="s">
        <v>1010</v>
      </c>
      <c r="C134" s="83" t="s">
        <v>1011</v>
      </c>
      <c r="D134" s="96" t="s">
        <v>28</v>
      </c>
      <c r="E134" s="96" t="s">
        <v>914</v>
      </c>
      <c r="F134" s="83"/>
      <c r="G134" s="96" t="s">
        <v>1012</v>
      </c>
      <c r="H134" s="96" t="s">
        <v>172</v>
      </c>
      <c r="I134" s="93">
        <v>696.99999999999989</v>
      </c>
      <c r="J134" s="95">
        <v>1650</v>
      </c>
      <c r="K134" s="83"/>
      <c r="L134" s="93">
        <v>48.481509999999986</v>
      </c>
      <c r="M134" s="94">
        <v>8.8311370648107344E-7</v>
      </c>
      <c r="N134" s="94">
        <f t="shared" si="2"/>
        <v>9.9515377627618692E-4</v>
      </c>
      <c r="O134" s="94">
        <f>L134/'סכום נכסי הקרן'!$C$42</f>
        <v>7.6422104412505464E-5</v>
      </c>
    </row>
    <row r="135" spans="2:15" s="130" customFormat="1">
      <c r="B135" s="86" t="s">
        <v>1013</v>
      </c>
      <c r="C135" s="83" t="s">
        <v>1014</v>
      </c>
      <c r="D135" s="96" t="s">
        <v>913</v>
      </c>
      <c r="E135" s="96" t="s">
        <v>914</v>
      </c>
      <c r="F135" s="83"/>
      <c r="G135" s="96" t="s">
        <v>1015</v>
      </c>
      <c r="H135" s="96" t="s">
        <v>170</v>
      </c>
      <c r="I135" s="93">
        <v>247.99999999999997</v>
      </c>
      <c r="J135" s="95">
        <v>5444</v>
      </c>
      <c r="K135" s="83"/>
      <c r="L135" s="93">
        <v>48.968559999999989</v>
      </c>
      <c r="M135" s="94">
        <v>1.0622410597348561E-6</v>
      </c>
      <c r="N135" s="94">
        <f t="shared" si="2"/>
        <v>1.0051511886244268E-3</v>
      </c>
      <c r="O135" s="94">
        <f>L135/'סכום נכסי הקרן'!$C$42</f>
        <v>7.7189848361778311E-5</v>
      </c>
    </row>
    <row r="136" spans="2:15" s="130" customFormat="1">
      <c r="B136" s="86" t="s">
        <v>1016</v>
      </c>
      <c r="C136" s="83" t="s">
        <v>1017</v>
      </c>
      <c r="D136" s="96" t="s">
        <v>913</v>
      </c>
      <c r="E136" s="96" t="s">
        <v>914</v>
      </c>
      <c r="F136" s="83"/>
      <c r="G136" s="96" t="s">
        <v>1007</v>
      </c>
      <c r="H136" s="96" t="s">
        <v>170</v>
      </c>
      <c r="I136" s="93">
        <v>292.99999999999994</v>
      </c>
      <c r="J136" s="95">
        <v>6949</v>
      </c>
      <c r="K136" s="83"/>
      <c r="L136" s="93">
        <v>73.847779999999986</v>
      </c>
      <c r="M136" s="94">
        <v>1.1397622443510366E-6</v>
      </c>
      <c r="N136" s="94">
        <f t="shared" si="2"/>
        <v>1.5158335030532892E-3</v>
      </c>
      <c r="O136" s="94">
        <f>L136/'סכום נכסי הקרן'!$C$42</f>
        <v>1.1640732216863157E-4</v>
      </c>
    </row>
    <row r="137" spans="2:15" s="130" customFormat="1">
      <c r="B137" s="86" t="s">
        <v>1018</v>
      </c>
      <c r="C137" s="83" t="s">
        <v>1019</v>
      </c>
      <c r="D137" s="96" t="s">
        <v>913</v>
      </c>
      <c r="E137" s="96" t="s">
        <v>914</v>
      </c>
      <c r="F137" s="83"/>
      <c r="G137" s="96" t="s">
        <v>1007</v>
      </c>
      <c r="H137" s="96" t="s">
        <v>170</v>
      </c>
      <c r="I137" s="93">
        <v>352.99999999999994</v>
      </c>
      <c r="J137" s="95">
        <v>12228</v>
      </c>
      <c r="K137" s="83"/>
      <c r="L137" s="93">
        <v>156.55887999999999</v>
      </c>
      <c r="M137" s="94">
        <v>1.8422385212492295E-7</v>
      </c>
      <c r="N137" s="94">
        <f t="shared" si="2"/>
        <v>3.2135995896491348E-3</v>
      </c>
      <c r="O137" s="94">
        <f>L137/'סכום נכסי הקרן'!$C$42</f>
        <v>2.4678602366273072E-4</v>
      </c>
    </row>
    <row r="138" spans="2:15" s="130" customFormat="1">
      <c r="B138" s="86" t="s">
        <v>1020</v>
      </c>
      <c r="C138" s="83" t="s">
        <v>1021</v>
      </c>
      <c r="D138" s="96" t="s">
        <v>1022</v>
      </c>
      <c r="E138" s="96" t="s">
        <v>914</v>
      </c>
      <c r="F138" s="83"/>
      <c r="G138" s="96" t="s">
        <v>1007</v>
      </c>
      <c r="H138" s="96" t="s">
        <v>175</v>
      </c>
      <c r="I138" s="93">
        <v>10906.999999999998</v>
      </c>
      <c r="J138" s="95">
        <v>784</v>
      </c>
      <c r="K138" s="83"/>
      <c r="L138" s="93">
        <v>39.620609999999992</v>
      </c>
      <c r="M138" s="94">
        <v>4.275001959163591E-7</v>
      </c>
      <c r="N138" s="94">
        <f t="shared" si="2"/>
        <v>8.1327086676685723E-4</v>
      </c>
      <c r="O138" s="94">
        <f>L138/'סכום נכסי הקרן'!$C$42</f>
        <v>6.2454539767989049E-5</v>
      </c>
    </row>
    <row r="139" spans="2:15" s="130" customFormat="1">
      <c r="B139" s="86" t="s">
        <v>1023</v>
      </c>
      <c r="C139" s="83" t="s">
        <v>1024</v>
      </c>
      <c r="D139" s="96" t="s">
        <v>919</v>
      </c>
      <c r="E139" s="96" t="s">
        <v>914</v>
      </c>
      <c r="F139" s="83"/>
      <c r="G139" s="96" t="s">
        <v>982</v>
      </c>
      <c r="H139" s="96" t="s">
        <v>170</v>
      </c>
      <c r="I139" s="93">
        <v>1127.9999999999998</v>
      </c>
      <c r="J139" s="95">
        <v>4865</v>
      </c>
      <c r="K139" s="83"/>
      <c r="L139" s="93">
        <v>199.03959999999998</v>
      </c>
      <c r="M139" s="94">
        <v>2.4675509740511338E-7</v>
      </c>
      <c r="N139" s="94">
        <f t="shared" si="2"/>
        <v>4.0855783899573618E-3</v>
      </c>
      <c r="O139" s="94">
        <f>L139/'סכום נכסי הקרן'!$C$42</f>
        <v>3.1374899613117096E-4</v>
      </c>
    </row>
    <row r="140" spans="2:15" s="130" customFormat="1">
      <c r="B140" s="86" t="s">
        <v>1025</v>
      </c>
      <c r="C140" s="83" t="s">
        <v>1026</v>
      </c>
      <c r="D140" s="96" t="s">
        <v>913</v>
      </c>
      <c r="E140" s="96" t="s">
        <v>914</v>
      </c>
      <c r="F140" s="83"/>
      <c r="G140" s="96" t="s">
        <v>994</v>
      </c>
      <c r="H140" s="96" t="s">
        <v>170</v>
      </c>
      <c r="I140" s="93">
        <v>443.99999999999994</v>
      </c>
      <c r="J140" s="95">
        <v>7174</v>
      </c>
      <c r="K140" s="83"/>
      <c r="L140" s="93">
        <v>115.52922999999998</v>
      </c>
      <c r="M140" s="94">
        <v>1.7642813525031071E-7</v>
      </c>
      <c r="N140" s="94">
        <f t="shared" si="2"/>
        <v>2.371406119668718E-3</v>
      </c>
      <c r="O140" s="94">
        <f>L140/'סכום נכסי הקרן'!$C$42</f>
        <v>1.8211039379252751E-4</v>
      </c>
    </row>
    <row r="141" spans="2:15" s="130" customFormat="1">
      <c r="B141" s="86" t="s">
        <v>1027</v>
      </c>
      <c r="C141" s="83" t="s">
        <v>1028</v>
      </c>
      <c r="D141" s="96" t="s">
        <v>1022</v>
      </c>
      <c r="E141" s="96" t="s">
        <v>914</v>
      </c>
      <c r="F141" s="83"/>
      <c r="G141" s="96" t="s">
        <v>1007</v>
      </c>
      <c r="H141" s="96" t="s">
        <v>175</v>
      </c>
      <c r="I141" s="93">
        <v>6415.9999999999991</v>
      </c>
      <c r="J141" s="95">
        <v>1550</v>
      </c>
      <c r="K141" s="93">
        <v>0.89183999999999986</v>
      </c>
      <c r="L141" s="93">
        <v>46.970079999999989</v>
      </c>
      <c r="M141" s="94">
        <v>1.4370359651173084E-7</v>
      </c>
      <c r="N141" s="94">
        <f t="shared" si="2"/>
        <v>9.6412946882212618E-4</v>
      </c>
      <c r="O141" s="94">
        <f>L141/'סכום נכסי הקרן'!$C$42</f>
        <v>7.4039615474512556E-5</v>
      </c>
    </row>
    <row r="142" spans="2:15" s="130" customFormat="1">
      <c r="B142" s="86" t="s">
        <v>1029</v>
      </c>
      <c r="C142" s="83" t="s">
        <v>1030</v>
      </c>
      <c r="D142" s="96" t="s">
        <v>28</v>
      </c>
      <c r="E142" s="96" t="s">
        <v>914</v>
      </c>
      <c r="F142" s="83"/>
      <c r="G142" s="96" t="s">
        <v>960</v>
      </c>
      <c r="H142" s="96" t="s">
        <v>172</v>
      </c>
      <c r="I142" s="93">
        <v>511.99999999999994</v>
      </c>
      <c r="J142" s="95">
        <v>3714.5</v>
      </c>
      <c r="K142" s="83"/>
      <c r="L142" s="93">
        <v>80.17328999999998</v>
      </c>
      <c r="M142" s="94">
        <v>9.2650251691285097E-7</v>
      </c>
      <c r="N142" s="94">
        <f t="shared" si="2"/>
        <v>1.645673831115942E-3</v>
      </c>
      <c r="O142" s="94">
        <f>L142/'סכום נכסי הקרן'!$C$42</f>
        <v>1.2637831493850091E-4</v>
      </c>
    </row>
    <row r="143" spans="2:15" s="130" customFormat="1">
      <c r="B143" s="86" t="s">
        <v>1031</v>
      </c>
      <c r="C143" s="83" t="s">
        <v>1032</v>
      </c>
      <c r="D143" s="96" t="s">
        <v>28</v>
      </c>
      <c r="E143" s="96" t="s">
        <v>914</v>
      </c>
      <c r="F143" s="83"/>
      <c r="G143" s="96" t="s">
        <v>994</v>
      </c>
      <c r="H143" s="96" t="s">
        <v>172</v>
      </c>
      <c r="I143" s="93">
        <v>835.99999999999989</v>
      </c>
      <c r="J143" s="95">
        <v>1238.5999999999999</v>
      </c>
      <c r="K143" s="83"/>
      <c r="L143" s="93">
        <v>43.65126999999999</v>
      </c>
      <c r="M143" s="94">
        <v>2.9165125711899606E-7</v>
      </c>
      <c r="N143" s="94">
        <f t="shared" ref="N143:N208" si="3">L143/$L$11</f>
        <v>8.9600604807382094E-4</v>
      </c>
      <c r="O143" s="94">
        <f>L143/'סכום נכסי הקרן'!$C$42</f>
        <v>6.8808127339236495E-5</v>
      </c>
    </row>
    <row r="144" spans="2:15" s="130" customFormat="1">
      <c r="B144" s="86" t="s">
        <v>1033</v>
      </c>
      <c r="C144" s="83" t="s">
        <v>1034</v>
      </c>
      <c r="D144" s="96" t="s">
        <v>919</v>
      </c>
      <c r="E144" s="96" t="s">
        <v>914</v>
      </c>
      <c r="F144" s="83"/>
      <c r="G144" s="96" t="s">
        <v>1035</v>
      </c>
      <c r="H144" s="96" t="s">
        <v>170</v>
      </c>
      <c r="I144" s="93">
        <v>236.99999999999997</v>
      </c>
      <c r="J144" s="95">
        <v>3717</v>
      </c>
      <c r="K144" s="83"/>
      <c r="L144" s="93">
        <v>31.951299999999996</v>
      </c>
      <c r="M144" s="94">
        <v>4.3468841424419272E-7</v>
      </c>
      <c r="N144" s="94">
        <f t="shared" si="3"/>
        <v>6.5584708174174725E-4</v>
      </c>
      <c r="O144" s="94">
        <f>L144/'סכום נכסי הקרן'!$C$42</f>
        <v>5.0365295650141389E-5</v>
      </c>
    </row>
    <row r="145" spans="2:15" s="130" customFormat="1">
      <c r="B145" s="86" t="s">
        <v>1036</v>
      </c>
      <c r="C145" s="83" t="s">
        <v>1037</v>
      </c>
      <c r="D145" s="96" t="s">
        <v>28</v>
      </c>
      <c r="E145" s="96" t="s">
        <v>914</v>
      </c>
      <c r="F145" s="83"/>
      <c r="G145" s="96" t="s">
        <v>1038</v>
      </c>
      <c r="H145" s="96" t="s">
        <v>172</v>
      </c>
      <c r="I145" s="93">
        <v>153.99999999999997</v>
      </c>
      <c r="J145" s="95">
        <v>6670</v>
      </c>
      <c r="K145" s="83"/>
      <c r="L145" s="93">
        <v>43.3018</v>
      </c>
      <c r="M145" s="94">
        <v>2.2479940302620866E-7</v>
      </c>
      <c r="N145" s="94">
        <f t="shared" si="3"/>
        <v>8.8883266609386137E-4</v>
      </c>
      <c r="O145" s="94">
        <f>L145/'סכום נכסי הקרן'!$C$42</f>
        <v>6.8257252730977863E-5</v>
      </c>
    </row>
    <row r="146" spans="2:15" s="130" customFormat="1">
      <c r="B146" s="86" t="s">
        <v>1039</v>
      </c>
      <c r="C146" s="83" t="s">
        <v>1040</v>
      </c>
      <c r="D146" s="96" t="s">
        <v>28</v>
      </c>
      <c r="E146" s="96" t="s">
        <v>914</v>
      </c>
      <c r="F146" s="83"/>
      <c r="G146" s="96" t="s">
        <v>916</v>
      </c>
      <c r="H146" s="96" t="s">
        <v>172</v>
      </c>
      <c r="I146" s="93">
        <v>164.99999999999997</v>
      </c>
      <c r="J146" s="95">
        <v>4132</v>
      </c>
      <c r="K146" s="83"/>
      <c r="L146" s="93">
        <v>28.741119999999995</v>
      </c>
      <c r="M146" s="94">
        <v>8.8742839568855218E-7</v>
      </c>
      <c r="N146" s="94">
        <f t="shared" si="3"/>
        <v>5.8995345034441057E-4</v>
      </c>
      <c r="O146" s="94">
        <f>L146/'סכום נכסי הקרן'!$C$42</f>
        <v>4.5305042552765979E-5</v>
      </c>
    </row>
    <row r="147" spans="2:15" s="130" customFormat="1">
      <c r="B147" s="86" t="s">
        <v>1041</v>
      </c>
      <c r="C147" s="83" t="s">
        <v>1042</v>
      </c>
      <c r="D147" s="96" t="s">
        <v>913</v>
      </c>
      <c r="E147" s="96" t="s">
        <v>914</v>
      </c>
      <c r="F147" s="83"/>
      <c r="G147" s="96" t="s">
        <v>1043</v>
      </c>
      <c r="H147" s="96" t="s">
        <v>170</v>
      </c>
      <c r="I147" s="93">
        <v>141.99999999999997</v>
      </c>
      <c r="J147" s="95">
        <v>5783</v>
      </c>
      <c r="K147" s="83"/>
      <c r="L147" s="93">
        <v>29.784419999999994</v>
      </c>
      <c r="M147" s="94">
        <v>2.0540079133894985E-7</v>
      </c>
      <c r="N147" s="94">
        <f t="shared" si="3"/>
        <v>6.1136870607363483E-4</v>
      </c>
      <c r="O147" s="94">
        <f>L147/'סכום נכסי הקרן'!$C$42</f>
        <v>4.6949611410740227E-5</v>
      </c>
    </row>
    <row r="148" spans="2:15" s="130" customFormat="1">
      <c r="B148" s="86" t="s">
        <v>1044</v>
      </c>
      <c r="C148" s="83" t="s">
        <v>1045</v>
      </c>
      <c r="D148" s="96" t="s">
        <v>28</v>
      </c>
      <c r="E148" s="96" t="s">
        <v>914</v>
      </c>
      <c r="F148" s="83"/>
      <c r="G148" s="96" t="s">
        <v>1043</v>
      </c>
      <c r="H148" s="96" t="s">
        <v>172</v>
      </c>
      <c r="I148" s="93">
        <v>649.99999999999989</v>
      </c>
      <c r="J148" s="95">
        <v>3060</v>
      </c>
      <c r="K148" s="83"/>
      <c r="L148" s="93">
        <v>83.848279999999988</v>
      </c>
      <c r="M148" s="94">
        <v>5.2567444154181112E-7</v>
      </c>
      <c r="N148" s="94">
        <f t="shared" si="3"/>
        <v>1.7211083663908795E-3</v>
      </c>
      <c r="O148" s="94">
        <f>L148/'סכום נכסי הקרן'!$C$42</f>
        <v>1.3217125475194552E-4</v>
      </c>
    </row>
    <row r="149" spans="2:15" s="130" customFormat="1">
      <c r="B149" s="86" t="s">
        <v>1046</v>
      </c>
      <c r="C149" s="83" t="s">
        <v>1047</v>
      </c>
      <c r="D149" s="96" t="s">
        <v>28</v>
      </c>
      <c r="E149" s="96" t="s">
        <v>914</v>
      </c>
      <c r="F149" s="83"/>
      <c r="G149" s="96" t="s">
        <v>969</v>
      </c>
      <c r="H149" s="96" t="s">
        <v>172</v>
      </c>
      <c r="I149" s="93">
        <v>467.99999999999994</v>
      </c>
      <c r="J149" s="95">
        <v>4127</v>
      </c>
      <c r="K149" s="83"/>
      <c r="L149" s="93">
        <v>81.421619999999976</v>
      </c>
      <c r="M149" s="94">
        <v>1.3112358892771681E-6</v>
      </c>
      <c r="N149" s="94">
        <f t="shared" si="3"/>
        <v>1.6712976269411719E-3</v>
      </c>
      <c r="O149" s="94">
        <f>L149/'סכום נכסי הקרן'!$C$42</f>
        <v>1.2834607554664332E-4</v>
      </c>
    </row>
    <row r="150" spans="2:15" s="130" customFormat="1">
      <c r="B150" s="86" t="s">
        <v>1048</v>
      </c>
      <c r="C150" s="83" t="s">
        <v>1049</v>
      </c>
      <c r="D150" s="96" t="s">
        <v>28</v>
      </c>
      <c r="E150" s="96" t="s">
        <v>914</v>
      </c>
      <c r="F150" s="83"/>
      <c r="G150" s="96" t="s">
        <v>960</v>
      </c>
      <c r="H150" s="96" t="s">
        <v>172</v>
      </c>
      <c r="I150" s="93">
        <v>265.99999999999994</v>
      </c>
      <c r="J150" s="95">
        <v>9616</v>
      </c>
      <c r="K150" s="83"/>
      <c r="L150" s="93">
        <v>107.82897999999999</v>
      </c>
      <c r="M150" s="94">
        <v>2.7142857142857136E-6</v>
      </c>
      <c r="N150" s="94">
        <f t="shared" si="3"/>
        <v>2.2133472459708752E-3</v>
      </c>
      <c r="O150" s="94">
        <f>L150/'סכום נכסי הקרן'!$C$42</f>
        <v>1.6997237850582554E-4</v>
      </c>
    </row>
    <row r="151" spans="2:15" s="130" customFormat="1">
      <c r="B151" s="86" t="s">
        <v>1050</v>
      </c>
      <c r="C151" s="83" t="s">
        <v>1051</v>
      </c>
      <c r="D151" s="96" t="s">
        <v>130</v>
      </c>
      <c r="E151" s="96" t="s">
        <v>914</v>
      </c>
      <c r="F151" s="83"/>
      <c r="G151" s="96" t="s">
        <v>1007</v>
      </c>
      <c r="H151" s="96" t="s">
        <v>173</v>
      </c>
      <c r="I151" s="93">
        <v>3898.9999999999995</v>
      </c>
      <c r="J151" s="95">
        <v>577</v>
      </c>
      <c r="K151" s="83"/>
      <c r="L151" s="93">
        <v>106.60312999999998</v>
      </c>
      <c r="M151" s="94">
        <v>2.5513135639751327E-5</v>
      </c>
      <c r="N151" s="94">
        <f t="shared" si="3"/>
        <v>2.1881848849666869E-3</v>
      </c>
      <c r="O151" s="94">
        <f>L151/'סכום נכסי הקרן'!$C$42</f>
        <v>1.6804005344635294E-4</v>
      </c>
    </row>
    <row r="152" spans="2:15" s="130" customFormat="1">
      <c r="B152" s="86" t="s">
        <v>1052</v>
      </c>
      <c r="C152" s="83" t="s">
        <v>1053</v>
      </c>
      <c r="D152" s="96" t="s">
        <v>28</v>
      </c>
      <c r="E152" s="96" t="s">
        <v>914</v>
      </c>
      <c r="F152" s="83"/>
      <c r="G152" s="96" t="s">
        <v>1007</v>
      </c>
      <c r="H152" s="96" t="s">
        <v>172</v>
      </c>
      <c r="I152" s="93">
        <v>1467.9999999999998</v>
      </c>
      <c r="J152" s="95">
        <v>1628.2</v>
      </c>
      <c r="K152" s="83"/>
      <c r="L152" s="93">
        <v>100.76117999999998</v>
      </c>
      <c r="M152" s="94">
        <v>4.0394197507808433E-7</v>
      </c>
      <c r="N152" s="94">
        <f t="shared" si="3"/>
        <v>2.0682703319068363E-3</v>
      </c>
      <c r="O152" s="94">
        <f>L152/'סכום נכסי הקרן'!$C$42</f>
        <v>1.5883130328835175E-4</v>
      </c>
    </row>
    <row r="153" spans="2:15" s="130" customFormat="1">
      <c r="B153" s="86" t="s">
        <v>1054</v>
      </c>
      <c r="C153" s="83" t="s">
        <v>1055</v>
      </c>
      <c r="D153" s="96" t="s">
        <v>28</v>
      </c>
      <c r="E153" s="96" t="s">
        <v>914</v>
      </c>
      <c r="F153" s="83"/>
      <c r="G153" s="96" t="s">
        <v>982</v>
      </c>
      <c r="H153" s="96" t="s">
        <v>177</v>
      </c>
      <c r="I153" s="93">
        <v>4502.9999999999991</v>
      </c>
      <c r="J153" s="95">
        <v>7888</v>
      </c>
      <c r="K153" s="83"/>
      <c r="L153" s="93">
        <v>145.41749999999996</v>
      </c>
      <c r="M153" s="94">
        <v>1.4656315017584359E-6</v>
      </c>
      <c r="N153" s="94">
        <f t="shared" si="3"/>
        <v>2.9849064986144699E-3</v>
      </c>
      <c r="O153" s="94">
        <f>L153/'סכום נכסי הקרן'!$C$42</f>
        <v>2.2922370545813269E-4</v>
      </c>
    </row>
    <row r="154" spans="2:15" s="130" customFormat="1">
      <c r="B154" s="86" t="s">
        <v>1056</v>
      </c>
      <c r="C154" s="83" t="s">
        <v>1057</v>
      </c>
      <c r="D154" s="96" t="s">
        <v>919</v>
      </c>
      <c r="E154" s="96" t="s">
        <v>914</v>
      </c>
      <c r="F154" s="83"/>
      <c r="G154" s="96" t="s">
        <v>972</v>
      </c>
      <c r="H154" s="96" t="s">
        <v>170</v>
      </c>
      <c r="I154" s="93">
        <v>95.999999999999986</v>
      </c>
      <c r="J154" s="95">
        <v>13048</v>
      </c>
      <c r="K154" s="83"/>
      <c r="L154" s="93">
        <v>45.432089999999988</v>
      </c>
      <c r="M154" s="94">
        <v>7.0251901731786203E-7</v>
      </c>
      <c r="N154" s="94">
        <f t="shared" si="3"/>
        <v>9.3255997859017982E-4</v>
      </c>
      <c r="O154" s="94">
        <f>L154/'סכום נכסי הקרן'!$C$42</f>
        <v>7.1615259624923934E-5</v>
      </c>
    </row>
    <row r="155" spans="2:15" s="130" customFormat="1">
      <c r="B155" s="86" t="s">
        <v>1058</v>
      </c>
      <c r="C155" s="83" t="s">
        <v>1059</v>
      </c>
      <c r="D155" s="96" t="s">
        <v>913</v>
      </c>
      <c r="E155" s="96" t="s">
        <v>914</v>
      </c>
      <c r="F155" s="83"/>
      <c r="G155" s="96" t="s">
        <v>1007</v>
      </c>
      <c r="H155" s="96" t="s">
        <v>170</v>
      </c>
      <c r="I155" s="93">
        <v>422.99999999999994</v>
      </c>
      <c r="J155" s="95">
        <v>8502</v>
      </c>
      <c r="K155" s="83"/>
      <c r="L155" s="93">
        <v>130.43947</v>
      </c>
      <c r="M155" s="94">
        <v>9.9910001920567824E-8</v>
      </c>
      <c r="N155" s="94">
        <f t="shared" si="3"/>
        <v>2.67746056477953E-3</v>
      </c>
      <c r="O155" s="94">
        <f>L155/'סכום נכסי הקרן'!$C$42</f>
        <v>2.0561362044729789E-4</v>
      </c>
    </row>
    <row r="156" spans="2:15" s="130" customFormat="1">
      <c r="B156" s="86" t="s">
        <v>1060</v>
      </c>
      <c r="C156" s="83" t="s">
        <v>1061</v>
      </c>
      <c r="D156" s="96" t="s">
        <v>919</v>
      </c>
      <c r="E156" s="96" t="s">
        <v>914</v>
      </c>
      <c r="F156" s="83"/>
      <c r="G156" s="96" t="s">
        <v>982</v>
      </c>
      <c r="H156" s="96" t="s">
        <v>170</v>
      </c>
      <c r="I156" s="93">
        <v>780.99999999999989</v>
      </c>
      <c r="J156" s="95">
        <v>16446</v>
      </c>
      <c r="K156" s="83"/>
      <c r="L156" s="93">
        <v>465.86369999999994</v>
      </c>
      <c r="M156" s="94">
        <v>3.2384070142545827E-7</v>
      </c>
      <c r="N156" s="94">
        <f t="shared" si="3"/>
        <v>9.5625326085139826E-3</v>
      </c>
      <c r="O156" s="94">
        <f>L156/'סכום נכסי הקרן'!$C$42</f>
        <v>7.3434767859738954E-4</v>
      </c>
    </row>
    <row r="157" spans="2:15" s="130" customFormat="1">
      <c r="B157" s="86" t="s">
        <v>1062</v>
      </c>
      <c r="C157" s="83" t="s">
        <v>1063</v>
      </c>
      <c r="D157" s="96" t="s">
        <v>28</v>
      </c>
      <c r="E157" s="96" t="s">
        <v>914</v>
      </c>
      <c r="F157" s="83"/>
      <c r="G157" s="96" t="s">
        <v>969</v>
      </c>
      <c r="H157" s="96" t="s">
        <v>172</v>
      </c>
      <c r="I157" s="93">
        <v>104.99999999999999</v>
      </c>
      <c r="J157" s="95">
        <v>14380</v>
      </c>
      <c r="K157" s="83"/>
      <c r="L157" s="93">
        <v>63.651349999999994</v>
      </c>
      <c r="M157" s="94">
        <v>1.3775713024346275E-6</v>
      </c>
      <c r="N157" s="94">
        <f t="shared" si="3"/>
        <v>1.3065368904057913E-3</v>
      </c>
      <c r="O157" s="94">
        <f>L157/'סכום נכסי הקרן'!$C$42</f>
        <v>1.0033454229657721E-4</v>
      </c>
    </row>
    <row r="158" spans="2:15" s="130" customFormat="1">
      <c r="B158" s="86" t="s">
        <v>1064</v>
      </c>
      <c r="C158" s="83" t="s">
        <v>1065</v>
      </c>
      <c r="D158" s="96" t="s">
        <v>913</v>
      </c>
      <c r="E158" s="96" t="s">
        <v>914</v>
      </c>
      <c r="F158" s="83"/>
      <c r="G158" s="96" t="s">
        <v>960</v>
      </c>
      <c r="H158" s="96" t="s">
        <v>170</v>
      </c>
      <c r="I158" s="93">
        <v>95.999999999999986</v>
      </c>
      <c r="J158" s="95">
        <v>20472</v>
      </c>
      <c r="K158" s="83"/>
      <c r="L158" s="93">
        <v>71.281869999999984</v>
      </c>
      <c r="M158" s="94">
        <v>3.2401625492346071E-7</v>
      </c>
      <c r="N158" s="94">
        <f t="shared" si="3"/>
        <v>1.4631644540470839E-3</v>
      </c>
      <c r="O158" s="94">
        <f>L158/'סכום נכסי הקרן'!$C$42</f>
        <v>1.1236264117719603E-4</v>
      </c>
    </row>
    <row r="159" spans="2:15" s="130" customFormat="1">
      <c r="B159" s="86" t="s">
        <v>1066</v>
      </c>
      <c r="C159" s="83" t="s">
        <v>1067</v>
      </c>
      <c r="D159" s="96" t="s">
        <v>913</v>
      </c>
      <c r="E159" s="96" t="s">
        <v>914</v>
      </c>
      <c r="F159" s="83"/>
      <c r="G159" s="96" t="s">
        <v>979</v>
      </c>
      <c r="H159" s="96" t="s">
        <v>170</v>
      </c>
      <c r="I159" s="93">
        <v>112.99999999999999</v>
      </c>
      <c r="J159" s="95">
        <v>22424</v>
      </c>
      <c r="K159" s="83"/>
      <c r="L159" s="93">
        <v>91.904990000000012</v>
      </c>
      <c r="M159" s="94">
        <v>2.9929317070777156E-7</v>
      </c>
      <c r="N159" s="94">
        <f t="shared" si="3"/>
        <v>1.8864841020241579E-3</v>
      </c>
      <c r="O159" s="94">
        <f>L159/'סכום נכסי הקרן'!$C$42</f>
        <v>1.4487116308486007E-4</v>
      </c>
    </row>
    <row r="160" spans="2:15" s="130" customFormat="1">
      <c r="B160" s="86" t="s">
        <v>1068</v>
      </c>
      <c r="C160" s="83" t="s">
        <v>1069</v>
      </c>
      <c r="D160" s="96" t="s">
        <v>131</v>
      </c>
      <c r="E160" s="96" t="s">
        <v>914</v>
      </c>
      <c r="F160" s="83"/>
      <c r="G160" s="96" t="s">
        <v>1007</v>
      </c>
      <c r="H160" s="96" t="s">
        <v>180</v>
      </c>
      <c r="I160" s="93">
        <v>1839.9999999999998</v>
      </c>
      <c r="J160" s="95">
        <f>141700/100</f>
        <v>1417</v>
      </c>
      <c r="K160" s="83"/>
      <c r="L160" s="93">
        <v>83.333879999999994</v>
      </c>
      <c r="M160" s="94">
        <v>1.2582714250115363E-6</v>
      </c>
      <c r="N160" s="94">
        <f t="shared" si="3"/>
        <v>1.7105495553613455E-3</v>
      </c>
      <c r="O160" s="94">
        <f>L160/'סכום נכסי הקרן'!$C$42</f>
        <v>1.3136039860266733E-4</v>
      </c>
    </row>
    <row r="161" spans="2:15" s="130" customFormat="1">
      <c r="B161" s="86" t="s">
        <v>1070</v>
      </c>
      <c r="C161" s="83" t="s">
        <v>1071</v>
      </c>
      <c r="D161" s="96" t="s">
        <v>913</v>
      </c>
      <c r="E161" s="96" t="s">
        <v>914</v>
      </c>
      <c r="F161" s="83"/>
      <c r="G161" s="96" t="s">
        <v>994</v>
      </c>
      <c r="H161" s="96" t="s">
        <v>170</v>
      </c>
      <c r="I161" s="93">
        <v>160.99999999999997</v>
      </c>
      <c r="J161" s="95">
        <v>11284</v>
      </c>
      <c r="K161" s="83"/>
      <c r="L161" s="93">
        <v>65.892579999999981</v>
      </c>
      <c r="M161" s="94">
        <v>4.7904061810602616E-8</v>
      </c>
      <c r="N161" s="94">
        <f t="shared" si="3"/>
        <v>1.3525414083757033E-3</v>
      </c>
      <c r="O161" s="94">
        <f>L161/'סכום נכסי הקרן'!$C$42</f>
        <v>1.0386742551478636E-4</v>
      </c>
    </row>
    <row r="162" spans="2:15" s="130" customFormat="1">
      <c r="B162" s="86" t="s">
        <v>1072</v>
      </c>
      <c r="C162" s="83" t="s">
        <v>1073</v>
      </c>
      <c r="D162" s="96" t="s">
        <v>130</v>
      </c>
      <c r="E162" s="96" t="s">
        <v>914</v>
      </c>
      <c r="F162" s="83"/>
      <c r="G162" s="96" t="s">
        <v>916</v>
      </c>
      <c r="H162" s="96" t="s">
        <v>173</v>
      </c>
      <c r="I162" s="93">
        <v>1046.9999999999998</v>
      </c>
      <c r="J162" s="95">
        <v>670.2</v>
      </c>
      <c r="K162" s="83"/>
      <c r="L162" s="93">
        <v>33.249999999999993</v>
      </c>
      <c r="M162" s="94">
        <v>1.5378515206354414E-6</v>
      </c>
      <c r="N162" s="94">
        <f t="shared" si="3"/>
        <v>6.8250479535771915E-4</v>
      </c>
      <c r="O162" s="94">
        <f>L162/'סכום נכסי הקרן'!$C$42</f>
        <v>5.2412455216758039E-5</v>
      </c>
    </row>
    <row r="163" spans="2:15" s="130" customFormat="1">
      <c r="B163" s="86" t="s">
        <v>1074</v>
      </c>
      <c r="C163" s="83" t="s">
        <v>1075</v>
      </c>
      <c r="D163" s="96" t="s">
        <v>913</v>
      </c>
      <c r="E163" s="96" t="s">
        <v>914</v>
      </c>
      <c r="F163" s="83"/>
      <c r="G163" s="96" t="s">
        <v>960</v>
      </c>
      <c r="H163" s="96" t="s">
        <v>170</v>
      </c>
      <c r="I163" s="93">
        <v>71.999999999999986</v>
      </c>
      <c r="J163" s="95">
        <v>34596</v>
      </c>
      <c r="K163" s="83"/>
      <c r="L163" s="93">
        <v>90.345380000000006</v>
      </c>
      <c r="M163" s="94">
        <v>2.5282579706334824E-7</v>
      </c>
      <c r="N163" s="94">
        <f t="shared" si="3"/>
        <v>1.8544708297267786E-3</v>
      </c>
      <c r="O163" s="94">
        <f>L163/'סכום נכסי הקרן'!$C$42</f>
        <v>1.4241272731702222E-4</v>
      </c>
    </row>
    <row r="164" spans="2:15" s="130" customFormat="1">
      <c r="B164" s="86" t="s">
        <v>1076</v>
      </c>
      <c r="C164" s="83" t="s">
        <v>1077</v>
      </c>
      <c r="D164" s="96" t="s">
        <v>913</v>
      </c>
      <c r="E164" s="96" t="s">
        <v>914</v>
      </c>
      <c r="F164" s="83"/>
      <c r="G164" s="96" t="s">
        <v>916</v>
      </c>
      <c r="H164" s="96" t="s">
        <v>170</v>
      </c>
      <c r="I164" s="93">
        <v>177.99999999999997</v>
      </c>
      <c r="J164" s="95">
        <v>22261</v>
      </c>
      <c r="K164" s="83"/>
      <c r="L164" s="93">
        <v>143.71834999999999</v>
      </c>
      <c r="M164" s="94">
        <v>1.7364926049599101E-7</v>
      </c>
      <c r="N164" s="94">
        <f t="shared" si="3"/>
        <v>2.9500289640871902E-3</v>
      </c>
      <c r="O164" s="94">
        <f>L164/'סכום נכסי הקרן'!$C$42</f>
        <v>2.265453107729732E-4</v>
      </c>
    </row>
    <row r="165" spans="2:15" s="130" customFormat="1">
      <c r="B165" s="86" t="s">
        <v>1078</v>
      </c>
      <c r="C165" s="83" t="s">
        <v>1079</v>
      </c>
      <c r="D165" s="96" t="s">
        <v>913</v>
      </c>
      <c r="E165" s="96" t="s">
        <v>914</v>
      </c>
      <c r="F165" s="83"/>
      <c r="G165" s="96" t="s">
        <v>933</v>
      </c>
      <c r="H165" s="96" t="s">
        <v>170</v>
      </c>
      <c r="I165" s="93">
        <v>218.99999999999997</v>
      </c>
      <c r="J165" s="95">
        <v>7094</v>
      </c>
      <c r="K165" s="93">
        <v>0.38126999999999994</v>
      </c>
      <c r="L165" s="93">
        <v>56.729829999999986</v>
      </c>
      <c r="M165" s="94">
        <v>8.2345521997553188E-8</v>
      </c>
      <c r="N165" s="94">
        <f t="shared" si="3"/>
        <v>1.1644625869121261E-3</v>
      </c>
      <c r="O165" s="94">
        <f>L165/'סכום נכסי הקרן'!$C$42</f>
        <v>8.9424050355768318E-5</v>
      </c>
    </row>
    <row r="166" spans="2:15" s="130" customFormat="1">
      <c r="B166" s="86" t="s">
        <v>1080</v>
      </c>
      <c r="C166" s="83" t="s">
        <v>1081</v>
      </c>
      <c r="D166" s="96" t="s">
        <v>919</v>
      </c>
      <c r="E166" s="96" t="s">
        <v>914</v>
      </c>
      <c r="F166" s="83"/>
      <c r="G166" s="96" t="s">
        <v>1082</v>
      </c>
      <c r="H166" s="96" t="s">
        <v>170</v>
      </c>
      <c r="I166" s="93">
        <v>757.99999999999989</v>
      </c>
      <c r="J166" s="95">
        <v>11437</v>
      </c>
      <c r="K166" s="83"/>
      <c r="L166" s="93">
        <v>314.43354999999991</v>
      </c>
      <c r="M166" s="94">
        <v>9.8849572040480218E-8</v>
      </c>
      <c r="N166" s="94">
        <f t="shared" si="3"/>
        <v>6.4542076901158239E-3</v>
      </c>
      <c r="O166" s="94">
        <f>L166/'סכום נכסי הקרן'!$C$42</f>
        <v>4.956461461059022E-4</v>
      </c>
    </row>
    <row r="167" spans="2:15" s="130" customFormat="1">
      <c r="B167" s="86" t="s">
        <v>1083</v>
      </c>
      <c r="C167" s="83" t="s">
        <v>1084</v>
      </c>
      <c r="D167" s="96" t="s">
        <v>913</v>
      </c>
      <c r="E167" s="96" t="s">
        <v>914</v>
      </c>
      <c r="F167" s="83"/>
      <c r="G167" s="96" t="s">
        <v>979</v>
      </c>
      <c r="H167" s="96" t="s">
        <v>170</v>
      </c>
      <c r="I167" s="93">
        <v>82.999999999999986</v>
      </c>
      <c r="J167" s="95">
        <v>16720</v>
      </c>
      <c r="K167" s="83"/>
      <c r="L167" s="93">
        <v>50.334050000000005</v>
      </c>
      <c r="M167" s="94">
        <v>4.3251693590411668E-7</v>
      </c>
      <c r="N167" s="94">
        <f t="shared" si="3"/>
        <v>1.0331798645045178E-3</v>
      </c>
      <c r="O167" s="94">
        <f>L167/'סכום נכסי הקרן'!$C$42</f>
        <v>7.934228997001687E-5</v>
      </c>
    </row>
    <row r="168" spans="2:15" s="130" customFormat="1">
      <c r="B168" s="86" t="s">
        <v>1085</v>
      </c>
      <c r="C168" s="83" t="s">
        <v>1086</v>
      </c>
      <c r="D168" s="96" t="s">
        <v>913</v>
      </c>
      <c r="E168" s="96" t="s">
        <v>914</v>
      </c>
      <c r="F168" s="83"/>
      <c r="G168" s="96" t="s">
        <v>1015</v>
      </c>
      <c r="H168" s="96" t="s">
        <v>170</v>
      </c>
      <c r="I168" s="93">
        <v>364.99999999999994</v>
      </c>
      <c r="J168" s="95">
        <v>3248</v>
      </c>
      <c r="K168" s="83"/>
      <c r="L168" s="93">
        <v>42.998809999999992</v>
      </c>
      <c r="M168" s="94">
        <v>9.4692576554965849E-7</v>
      </c>
      <c r="N168" s="94">
        <f t="shared" si="3"/>
        <v>8.8261335397520145E-4</v>
      </c>
      <c r="O168" s="94">
        <f>L168/'סכום נכסי הקרן'!$C$42</f>
        <v>6.7779645218011658E-5</v>
      </c>
    </row>
    <row r="169" spans="2:15" s="130" customFormat="1">
      <c r="B169" s="86" t="s">
        <v>1087</v>
      </c>
      <c r="C169" s="83" t="s">
        <v>1088</v>
      </c>
      <c r="D169" s="96" t="s">
        <v>919</v>
      </c>
      <c r="E169" s="96" t="s">
        <v>914</v>
      </c>
      <c r="F169" s="83"/>
      <c r="G169" s="96" t="s">
        <v>1089</v>
      </c>
      <c r="H169" s="96" t="s">
        <v>170</v>
      </c>
      <c r="I169" s="93">
        <v>654.99999999999989</v>
      </c>
      <c r="J169" s="95">
        <v>3660</v>
      </c>
      <c r="K169" s="83"/>
      <c r="L169" s="93">
        <v>86.950070000000011</v>
      </c>
      <c r="M169" s="94">
        <v>1.2704453103222105E-6</v>
      </c>
      <c r="N169" s="94">
        <f t="shared" si="3"/>
        <v>1.7847771347876504E-3</v>
      </c>
      <c r="O169" s="94">
        <f>L169/'סכום נכסי הקרן'!$C$42</f>
        <v>1.3706065112688656E-4</v>
      </c>
    </row>
    <row r="170" spans="2:15" s="130" customFormat="1">
      <c r="B170" s="86" t="s">
        <v>1090</v>
      </c>
      <c r="C170" s="83" t="s">
        <v>1091</v>
      </c>
      <c r="D170" s="96" t="s">
        <v>28</v>
      </c>
      <c r="E170" s="96" t="s">
        <v>914</v>
      </c>
      <c r="F170" s="83"/>
      <c r="G170" s="96" t="s">
        <v>979</v>
      </c>
      <c r="H170" s="96" t="s">
        <v>172</v>
      </c>
      <c r="I170" s="93">
        <v>1365.9999999999998</v>
      </c>
      <c r="J170" s="95">
        <v>584.4</v>
      </c>
      <c r="K170" s="83"/>
      <c r="L170" s="93">
        <v>33.652709999999992</v>
      </c>
      <c r="M170" s="94">
        <v>4.3361106771896652E-7</v>
      </c>
      <c r="N170" s="94">
        <f t="shared" si="3"/>
        <v>6.9077100606865173E-4</v>
      </c>
      <c r="O170" s="94">
        <f>L170/'סכום נכסי הקרן'!$C$42</f>
        <v>5.3047252805941215E-5</v>
      </c>
    </row>
    <row r="171" spans="2:15" s="130" customFormat="1">
      <c r="B171" s="86" t="s">
        <v>1092</v>
      </c>
      <c r="C171" s="83" t="s">
        <v>1093</v>
      </c>
      <c r="D171" s="96" t="s">
        <v>919</v>
      </c>
      <c r="E171" s="96" t="s">
        <v>914</v>
      </c>
      <c r="F171" s="83"/>
      <c r="G171" s="96" t="s">
        <v>1082</v>
      </c>
      <c r="H171" s="96" t="s">
        <v>170</v>
      </c>
      <c r="I171" s="93">
        <v>105.99999999999999</v>
      </c>
      <c r="J171" s="95">
        <v>37413</v>
      </c>
      <c r="K171" s="83"/>
      <c r="L171" s="93">
        <v>143.83875999999998</v>
      </c>
      <c r="M171" s="94">
        <v>2.4342214517579617E-7</v>
      </c>
      <c r="N171" s="94">
        <f t="shared" si="3"/>
        <v>2.9525005551370854E-3</v>
      </c>
      <c r="O171" s="94">
        <f>L171/'סכום נכסי הקרן'!$C$42</f>
        <v>2.2673511479500777E-4</v>
      </c>
    </row>
    <row r="172" spans="2:15" s="130" customFormat="1">
      <c r="B172" s="86" t="s">
        <v>1094</v>
      </c>
      <c r="C172" s="83" t="s">
        <v>1095</v>
      </c>
      <c r="D172" s="96" t="s">
        <v>913</v>
      </c>
      <c r="E172" s="96" t="s">
        <v>914</v>
      </c>
      <c r="F172" s="83"/>
      <c r="G172" s="96" t="s">
        <v>964</v>
      </c>
      <c r="H172" s="96" t="s">
        <v>170</v>
      </c>
      <c r="I172" s="93">
        <v>150.99999999999997</v>
      </c>
      <c r="J172" s="95">
        <v>8472</v>
      </c>
      <c r="K172" s="93">
        <v>0.10953999999999998</v>
      </c>
      <c r="L172" s="93">
        <v>46.508739999999989</v>
      </c>
      <c r="M172" s="94">
        <v>1.1792371916953279E-7</v>
      </c>
      <c r="N172" s="94">
        <f t="shared" si="3"/>
        <v>9.5465979176076292E-4</v>
      </c>
      <c r="O172" s="94">
        <f>L172/'סכום נכסי הקרן'!$C$42</f>
        <v>7.3312398569559198E-5</v>
      </c>
    </row>
    <row r="173" spans="2:15" s="130" customFormat="1">
      <c r="B173" s="86" t="s">
        <v>1096</v>
      </c>
      <c r="C173" s="83" t="s">
        <v>1097</v>
      </c>
      <c r="D173" s="96" t="s">
        <v>28</v>
      </c>
      <c r="E173" s="96" t="s">
        <v>914</v>
      </c>
      <c r="F173" s="83"/>
      <c r="G173" s="96" t="s">
        <v>982</v>
      </c>
      <c r="H173" s="96" t="s">
        <v>172</v>
      </c>
      <c r="I173" s="93">
        <v>2658.9999999999995</v>
      </c>
      <c r="J173" s="95">
        <v>477.7</v>
      </c>
      <c r="K173" s="83"/>
      <c r="L173" s="93">
        <v>53.546719999999993</v>
      </c>
      <c r="M173" s="94">
        <v>4.7182611973393665E-7</v>
      </c>
      <c r="N173" s="94">
        <f t="shared" si="3"/>
        <v>1.0991246067872809E-3</v>
      </c>
      <c r="O173" s="94">
        <f>L173/'סכום נכסי הקרן'!$C$42</f>
        <v>8.4406468090354351E-5</v>
      </c>
    </row>
    <row r="174" spans="2:15" s="130" customFormat="1">
      <c r="B174" s="86" t="s">
        <v>1098</v>
      </c>
      <c r="C174" s="83" t="s">
        <v>1099</v>
      </c>
      <c r="D174" s="96" t="s">
        <v>913</v>
      </c>
      <c r="E174" s="96" t="s">
        <v>914</v>
      </c>
      <c r="F174" s="83"/>
      <c r="G174" s="96" t="s">
        <v>960</v>
      </c>
      <c r="H174" s="96" t="s">
        <v>170</v>
      </c>
      <c r="I174" s="93">
        <v>61.999999999999993</v>
      </c>
      <c r="J174" s="95">
        <v>31737</v>
      </c>
      <c r="K174" s="83"/>
      <c r="L174" s="93">
        <v>71.368259999999978</v>
      </c>
      <c r="M174" s="94">
        <v>3.5606927750482545E-7</v>
      </c>
      <c r="N174" s="94">
        <f t="shared" si="3"/>
        <v>1.4649377349274131E-3</v>
      </c>
      <c r="O174" s="94">
        <f>L174/'סכום נכסי הקרן'!$C$42</f>
        <v>1.1249881898189304E-4</v>
      </c>
    </row>
    <row r="175" spans="2:15" s="130" customFormat="1">
      <c r="B175" s="86" t="s">
        <v>1100</v>
      </c>
      <c r="C175" s="83" t="s">
        <v>1101</v>
      </c>
      <c r="D175" s="96" t="s">
        <v>913</v>
      </c>
      <c r="E175" s="96" t="s">
        <v>914</v>
      </c>
      <c r="F175" s="83"/>
      <c r="G175" s="96" t="s">
        <v>1015</v>
      </c>
      <c r="H175" s="96" t="s">
        <v>170</v>
      </c>
      <c r="I175" s="93">
        <v>198.99999999999997</v>
      </c>
      <c r="J175" s="95">
        <v>5770</v>
      </c>
      <c r="K175" s="93">
        <v>0.28870999999999991</v>
      </c>
      <c r="L175" s="93">
        <v>41.935019999999987</v>
      </c>
      <c r="M175" s="94">
        <v>3.2373970098805793E-7</v>
      </c>
      <c r="N175" s="94">
        <f t="shared" si="3"/>
        <v>8.607775110803566E-4</v>
      </c>
      <c r="O175" s="94">
        <f>L175/'סכום נכסי הקרן'!$C$42</f>
        <v>6.610277767710835E-5</v>
      </c>
    </row>
    <row r="176" spans="2:15" s="130" customFormat="1">
      <c r="B176" s="86" t="s">
        <v>1102</v>
      </c>
      <c r="C176" s="83" t="s">
        <v>1103</v>
      </c>
      <c r="D176" s="96" t="s">
        <v>919</v>
      </c>
      <c r="E176" s="96" t="s">
        <v>914</v>
      </c>
      <c r="F176" s="83"/>
      <c r="G176" s="96" t="s">
        <v>916</v>
      </c>
      <c r="H176" s="96" t="s">
        <v>170</v>
      </c>
      <c r="I176" s="93">
        <v>244.99999999999997</v>
      </c>
      <c r="J176" s="95">
        <v>5156</v>
      </c>
      <c r="K176" s="83"/>
      <c r="L176" s="93">
        <v>45.81698999999999</v>
      </c>
      <c r="M176" s="94">
        <v>6.466703599339455E-8</v>
      </c>
      <c r="N176" s="94">
        <f t="shared" si="3"/>
        <v>9.4046061304832072E-4</v>
      </c>
      <c r="O176" s="94">
        <f>L176/'סכום נכסי הקרן'!$C$42</f>
        <v>7.2221983053884239E-5</v>
      </c>
    </row>
    <row r="177" spans="2:15" s="130" customFormat="1">
      <c r="B177" s="86" t="s">
        <v>939</v>
      </c>
      <c r="C177" s="83" t="s">
        <v>940</v>
      </c>
      <c r="D177" s="96" t="s">
        <v>913</v>
      </c>
      <c r="E177" s="96" t="s">
        <v>914</v>
      </c>
      <c r="F177" s="83"/>
      <c r="G177" s="96" t="s">
        <v>197</v>
      </c>
      <c r="H177" s="96" t="s">
        <v>170</v>
      </c>
      <c r="I177" s="93">
        <v>0.99999999999999989</v>
      </c>
      <c r="J177" s="95">
        <v>5411</v>
      </c>
      <c r="K177" s="83"/>
      <c r="L177" s="93">
        <v>0.19625999999999996</v>
      </c>
      <c r="M177" s="94">
        <v>1.97510818556331E-8</v>
      </c>
      <c r="N177" s="94">
        <f>L177/$L$11</f>
        <v>4.0285230417114574E-6</v>
      </c>
      <c r="O177" s="94">
        <f>L177/'סכום נכסי הקרן'!$C$42</f>
        <v>3.0936747250649422E-7</v>
      </c>
    </row>
    <row r="178" spans="2:15" s="130" customFormat="1">
      <c r="B178" s="86" t="s">
        <v>1104</v>
      </c>
      <c r="C178" s="83" t="s">
        <v>1105</v>
      </c>
      <c r="D178" s="96" t="s">
        <v>919</v>
      </c>
      <c r="E178" s="96" t="s">
        <v>914</v>
      </c>
      <c r="F178" s="83"/>
      <c r="G178" s="96" t="s">
        <v>982</v>
      </c>
      <c r="H178" s="96" t="s">
        <v>170</v>
      </c>
      <c r="I178" s="93">
        <v>211.99999999999997</v>
      </c>
      <c r="J178" s="95">
        <v>8784</v>
      </c>
      <c r="K178" s="83"/>
      <c r="L178" s="93">
        <v>67.542279999999991</v>
      </c>
      <c r="M178" s="94">
        <v>1.7910359374503609E-7</v>
      </c>
      <c r="N178" s="94">
        <f t="shared" si="3"/>
        <v>1.3864039094554517E-3</v>
      </c>
      <c r="O178" s="94">
        <f>L178/'סכום נכסי הקרן'!$C$42</f>
        <v>1.0646787145075887E-4</v>
      </c>
    </row>
    <row r="179" spans="2:15" s="130" customFormat="1">
      <c r="B179" s="86" t="s">
        <v>941</v>
      </c>
      <c r="C179" s="83" t="s">
        <v>942</v>
      </c>
      <c r="D179" s="96" t="s">
        <v>919</v>
      </c>
      <c r="E179" s="96" t="s">
        <v>914</v>
      </c>
      <c r="F179" s="83"/>
      <c r="G179" s="96" t="s">
        <v>435</v>
      </c>
      <c r="H179" s="96" t="s">
        <v>170</v>
      </c>
      <c r="I179" s="93">
        <v>147.99999999999997</v>
      </c>
      <c r="J179" s="95">
        <v>7080</v>
      </c>
      <c r="K179" s="83"/>
      <c r="L179" s="93">
        <v>38.005160000000004</v>
      </c>
      <c r="M179" s="94">
        <v>1.0816137106523273E-6</v>
      </c>
      <c r="N179" s="94">
        <f>L179/$L$11</f>
        <v>7.8011139694247769E-4</v>
      </c>
      <c r="O179" s="94">
        <f>L179/'סכום נכסי הקרן'!$C$42</f>
        <v>5.990808260167593E-5</v>
      </c>
    </row>
    <row r="180" spans="2:15" s="130" customFormat="1">
      <c r="B180" s="86" t="s">
        <v>1106</v>
      </c>
      <c r="C180" s="83" t="s">
        <v>1107</v>
      </c>
      <c r="D180" s="96" t="s">
        <v>1022</v>
      </c>
      <c r="E180" s="96" t="s">
        <v>914</v>
      </c>
      <c r="F180" s="83"/>
      <c r="G180" s="96" t="s">
        <v>1007</v>
      </c>
      <c r="H180" s="96" t="s">
        <v>175</v>
      </c>
      <c r="I180" s="93">
        <v>14641.999999999998</v>
      </c>
      <c r="J180" s="95">
        <v>634</v>
      </c>
      <c r="K180" s="93">
        <v>0.51529999999999987</v>
      </c>
      <c r="L180" s="93">
        <v>43.527289999999994</v>
      </c>
      <c r="M180" s="94">
        <v>6.9396982781092845E-7</v>
      </c>
      <c r="N180" s="94">
        <f t="shared" si="3"/>
        <v>8.9346117756168716E-4</v>
      </c>
      <c r="O180" s="94">
        <f>L180/'סכום נכסי הקרן'!$C$42</f>
        <v>6.8612695874641804E-5</v>
      </c>
    </row>
    <row r="181" spans="2:15" s="130" customFormat="1">
      <c r="B181" s="86" t="s">
        <v>1108</v>
      </c>
      <c r="C181" s="83" t="s">
        <v>1109</v>
      </c>
      <c r="D181" s="96" t="s">
        <v>913</v>
      </c>
      <c r="E181" s="96" t="s">
        <v>914</v>
      </c>
      <c r="F181" s="83"/>
      <c r="G181" s="96" t="s">
        <v>933</v>
      </c>
      <c r="H181" s="96" t="s">
        <v>170</v>
      </c>
      <c r="I181" s="93">
        <v>1001.9999999999999</v>
      </c>
      <c r="J181" s="95">
        <v>4407</v>
      </c>
      <c r="K181" s="83"/>
      <c r="L181" s="93">
        <v>160.16156999999998</v>
      </c>
      <c r="M181" s="94">
        <v>1.7092822975879505E-7</v>
      </c>
      <c r="N181" s="94">
        <f t="shared" si="3"/>
        <v>3.2875500618652939E-3</v>
      </c>
      <c r="O181" s="94">
        <f>L181/'סכום נכסי הקרן'!$C$42</f>
        <v>2.5246499594197471E-4</v>
      </c>
    </row>
    <row r="182" spans="2:15" s="130" customFormat="1">
      <c r="B182" s="86" t="s">
        <v>1110</v>
      </c>
      <c r="C182" s="83" t="s">
        <v>1111</v>
      </c>
      <c r="D182" s="96" t="s">
        <v>913</v>
      </c>
      <c r="E182" s="96" t="s">
        <v>914</v>
      </c>
      <c r="F182" s="83"/>
      <c r="G182" s="96" t="s">
        <v>969</v>
      </c>
      <c r="H182" s="96" t="s">
        <v>170</v>
      </c>
      <c r="I182" s="93">
        <v>446.99999999999994</v>
      </c>
      <c r="J182" s="95">
        <v>6779</v>
      </c>
      <c r="K182" s="83"/>
      <c r="L182" s="93">
        <v>109.90582000000001</v>
      </c>
      <c r="M182" s="94">
        <v>7.1007091916702765E-7</v>
      </c>
      <c r="N182" s="94">
        <f t="shared" si="3"/>
        <v>2.2559774191796191E-3</v>
      </c>
      <c r="O182" s="94">
        <f>L182/'סכום נכסי הקרן'!$C$42</f>
        <v>1.7324613139281419E-4</v>
      </c>
    </row>
    <row r="183" spans="2:15" s="130" customFormat="1">
      <c r="B183" s="86" t="s">
        <v>1112</v>
      </c>
      <c r="C183" s="83" t="s">
        <v>1113</v>
      </c>
      <c r="D183" s="96" t="s">
        <v>28</v>
      </c>
      <c r="E183" s="96" t="s">
        <v>914</v>
      </c>
      <c r="F183" s="83"/>
      <c r="G183" s="96" t="s">
        <v>1114</v>
      </c>
      <c r="H183" s="96" t="s">
        <v>172</v>
      </c>
      <c r="I183" s="93">
        <v>174.99999999999997</v>
      </c>
      <c r="J183" s="95">
        <v>5148</v>
      </c>
      <c r="K183" s="83"/>
      <c r="L183" s="93">
        <v>37.978339999999989</v>
      </c>
      <c r="M183" s="94">
        <v>7.4389010854041051E-7</v>
      </c>
      <c r="N183" s="94">
        <f t="shared" si="3"/>
        <v>7.7956087728498879E-4</v>
      </c>
      <c r="O183" s="94">
        <f>L183/'סכום נכסי הקרן'!$C$42</f>
        <v>5.9865805848325125E-5</v>
      </c>
    </row>
    <row r="184" spans="2:15" s="130" customFormat="1">
      <c r="B184" s="86" t="s">
        <v>1115</v>
      </c>
      <c r="C184" s="83" t="s">
        <v>1116</v>
      </c>
      <c r="D184" s="96" t="s">
        <v>913</v>
      </c>
      <c r="E184" s="96" t="s">
        <v>914</v>
      </c>
      <c r="F184" s="83"/>
      <c r="G184" s="96" t="s">
        <v>960</v>
      </c>
      <c r="H184" s="96" t="s">
        <v>170</v>
      </c>
      <c r="I184" s="93">
        <v>111.99999999999999</v>
      </c>
      <c r="J184" s="95">
        <v>20666</v>
      </c>
      <c r="K184" s="83"/>
      <c r="L184" s="93">
        <v>83.950259999999986</v>
      </c>
      <c r="M184" s="94">
        <v>3.9262427259342352E-7</v>
      </c>
      <c r="N184" s="94">
        <f t="shared" si="3"/>
        <v>1.7232016547827766E-3</v>
      </c>
      <c r="O184" s="94">
        <f>L184/'סכום נכסי הקרן'!$C$42</f>
        <v>1.3233200729880282E-4</v>
      </c>
    </row>
    <row r="185" spans="2:15" s="130" customFormat="1">
      <c r="B185" s="86" t="s">
        <v>1117</v>
      </c>
      <c r="C185" s="83" t="s">
        <v>1118</v>
      </c>
      <c r="D185" s="96" t="s">
        <v>130</v>
      </c>
      <c r="E185" s="96" t="s">
        <v>914</v>
      </c>
      <c r="F185" s="83"/>
      <c r="G185" s="96" t="s">
        <v>1007</v>
      </c>
      <c r="H185" s="96" t="s">
        <v>173</v>
      </c>
      <c r="I185" s="93">
        <v>1145.9999999999998</v>
      </c>
      <c r="J185" s="95">
        <v>2636.5</v>
      </c>
      <c r="K185" s="83"/>
      <c r="L185" s="93">
        <v>143.17040999999998</v>
      </c>
      <c r="M185" s="94">
        <v>2.5169444566284662E-7</v>
      </c>
      <c r="N185" s="94">
        <f t="shared" si="3"/>
        <v>2.9387816955888948E-3</v>
      </c>
      <c r="O185" s="94">
        <f>L185/'סכום נכסי הקרן'!$C$42</f>
        <v>2.2568158503728986E-4</v>
      </c>
    </row>
    <row r="186" spans="2:15" s="130" customFormat="1">
      <c r="B186" s="86" t="s">
        <v>945</v>
      </c>
      <c r="C186" s="83" t="s">
        <v>946</v>
      </c>
      <c r="D186" s="96" t="s">
        <v>919</v>
      </c>
      <c r="E186" s="96" t="s">
        <v>914</v>
      </c>
      <c r="F186" s="83"/>
      <c r="G186" s="96" t="s">
        <v>199</v>
      </c>
      <c r="H186" s="96" t="s">
        <v>170</v>
      </c>
      <c r="I186" s="93">
        <v>1562.9999999999998</v>
      </c>
      <c r="J186" s="95">
        <v>1321</v>
      </c>
      <c r="K186" s="83"/>
      <c r="L186" s="93">
        <v>74.887499999999989</v>
      </c>
      <c r="M186" s="94">
        <v>3.1387864744610116E-5</v>
      </c>
      <c r="N186" s="94">
        <f>L186/$L$11</f>
        <v>1.5371752740556751E-3</v>
      </c>
      <c r="O186" s="94">
        <f>L186/'סכום נכסי הקרן'!$C$42</f>
        <v>1.1804624782090129E-4</v>
      </c>
    </row>
    <row r="187" spans="2:15" s="130" customFormat="1">
      <c r="B187" s="86" t="s">
        <v>1119</v>
      </c>
      <c r="C187" s="83" t="s">
        <v>1120</v>
      </c>
      <c r="D187" s="96" t="s">
        <v>913</v>
      </c>
      <c r="E187" s="96" t="s">
        <v>914</v>
      </c>
      <c r="F187" s="83"/>
      <c r="G187" s="96" t="s">
        <v>979</v>
      </c>
      <c r="H187" s="96" t="s">
        <v>170</v>
      </c>
      <c r="I187" s="93">
        <v>76.999999999999986</v>
      </c>
      <c r="J187" s="95">
        <v>19539</v>
      </c>
      <c r="K187" s="83"/>
      <c r="L187" s="93">
        <v>54.568319999999993</v>
      </c>
      <c r="M187" s="94">
        <v>3.0616302186878723E-7</v>
      </c>
      <c r="N187" s="94">
        <f t="shared" si="3"/>
        <v>1.1200944383342717E-3</v>
      </c>
      <c r="O187" s="94">
        <f>L187/'סכום נכסי הקרן'!$C$42</f>
        <v>8.6016830924923971E-5</v>
      </c>
    </row>
    <row r="188" spans="2:15" s="130" customFormat="1">
      <c r="B188" s="86" t="s">
        <v>1121</v>
      </c>
      <c r="C188" s="83" t="s">
        <v>1122</v>
      </c>
      <c r="D188" s="96" t="s">
        <v>130</v>
      </c>
      <c r="E188" s="96" t="s">
        <v>914</v>
      </c>
      <c r="F188" s="83"/>
      <c r="G188" s="96" t="s">
        <v>969</v>
      </c>
      <c r="H188" s="96" t="s">
        <v>173</v>
      </c>
      <c r="I188" s="93">
        <v>2032.9999999999998</v>
      </c>
      <c r="J188" s="95">
        <v>637.79999999999995</v>
      </c>
      <c r="K188" s="83"/>
      <c r="L188" s="93">
        <v>61.441619999999986</v>
      </c>
      <c r="M188" s="94">
        <v>2.0059146123964879E-6</v>
      </c>
      <c r="N188" s="94">
        <f t="shared" si="3"/>
        <v>1.2611789559262179E-3</v>
      </c>
      <c r="O188" s="94">
        <f>L188/'סכום נכסי הקרן'!$C$42</f>
        <v>9.685131298331022E-5</v>
      </c>
    </row>
    <row r="189" spans="2:15" s="130" customFormat="1">
      <c r="B189" s="86" t="s">
        <v>1123</v>
      </c>
      <c r="C189" s="83" t="s">
        <v>1124</v>
      </c>
      <c r="D189" s="96" t="s">
        <v>28</v>
      </c>
      <c r="E189" s="96" t="s">
        <v>914</v>
      </c>
      <c r="F189" s="83"/>
      <c r="G189" s="96" t="s">
        <v>960</v>
      </c>
      <c r="H189" s="96" t="s">
        <v>172</v>
      </c>
      <c r="I189" s="93">
        <v>149.99999999999997</v>
      </c>
      <c r="J189" s="95">
        <v>11010</v>
      </c>
      <c r="K189" s="83"/>
      <c r="L189" s="93">
        <v>69.62063999999998</v>
      </c>
      <c r="M189" s="94">
        <v>1.7647058823529409E-7</v>
      </c>
      <c r="N189" s="94">
        <f t="shared" si="3"/>
        <v>1.4290652828834116E-3</v>
      </c>
      <c r="O189" s="94">
        <f>L189/'סכום נכסי הקרן'!$C$42</f>
        <v>1.0974402033570024E-4</v>
      </c>
    </row>
    <row r="190" spans="2:15" s="130" customFormat="1">
      <c r="B190" s="86" t="s">
        <v>1125</v>
      </c>
      <c r="C190" s="83" t="s">
        <v>1126</v>
      </c>
      <c r="D190" s="96" t="s">
        <v>913</v>
      </c>
      <c r="E190" s="96" t="s">
        <v>914</v>
      </c>
      <c r="F190" s="83"/>
      <c r="G190" s="96" t="s">
        <v>969</v>
      </c>
      <c r="H190" s="96" t="s">
        <v>170</v>
      </c>
      <c r="I190" s="93">
        <v>144.99999999999997</v>
      </c>
      <c r="J190" s="95">
        <v>17675</v>
      </c>
      <c r="K190" s="83"/>
      <c r="L190" s="93">
        <v>92.955469999999991</v>
      </c>
      <c r="M190" s="94">
        <v>4.6893744915485062E-7</v>
      </c>
      <c r="N190" s="94">
        <f t="shared" si="3"/>
        <v>1.9080467377362591E-3</v>
      </c>
      <c r="O190" s="94">
        <f>L190/'סכום נכסי הקרן'!$C$42</f>
        <v>1.4652704988053221E-4</v>
      </c>
    </row>
    <row r="191" spans="2:15" s="130" customFormat="1">
      <c r="B191" s="86" t="s">
        <v>1127</v>
      </c>
      <c r="C191" s="83" t="s">
        <v>1128</v>
      </c>
      <c r="D191" s="96" t="s">
        <v>913</v>
      </c>
      <c r="E191" s="96" t="s">
        <v>914</v>
      </c>
      <c r="F191" s="83"/>
      <c r="G191" s="96" t="s">
        <v>969</v>
      </c>
      <c r="H191" s="96" t="s">
        <v>170</v>
      </c>
      <c r="I191" s="93">
        <v>97.999999999999986</v>
      </c>
      <c r="J191" s="95">
        <v>9753</v>
      </c>
      <c r="K191" s="93">
        <v>0.28881999999999991</v>
      </c>
      <c r="L191" s="93">
        <v>34.955459999999995</v>
      </c>
      <c r="M191" s="94">
        <v>1.132075061936635E-6</v>
      </c>
      <c r="N191" s="94">
        <f t="shared" si="3"/>
        <v>7.1751185184766738E-4</v>
      </c>
      <c r="O191" s="94">
        <f>L191/'סכום נכסי הקרן'!$C$42</f>
        <v>5.5100796446050439E-5</v>
      </c>
    </row>
    <row r="192" spans="2:15" s="130" customFormat="1">
      <c r="B192" s="86" t="s">
        <v>1129</v>
      </c>
      <c r="C192" s="83" t="s">
        <v>1130</v>
      </c>
      <c r="D192" s="96" t="s">
        <v>28</v>
      </c>
      <c r="E192" s="96" t="s">
        <v>914</v>
      </c>
      <c r="F192" s="83"/>
      <c r="G192" s="96" t="s">
        <v>994</v>
      </c>
      <c r="H192" s="96" t="s">
        <v>172</v>
      </c>
      <c r="I192" s="93">
        <v>386.99999999999994</v>
      </c>
      <c r="J192" s="95">
        <v>3697</v>
      </c>
      <c r="K192" s="83"/>
      <c r="L192" s="93">
        <v>60.314229999999988</v>
      </c>
      <c r="M192" s="94">
        <v>4.7900916308510456E-7</v>
      </c>
      <c r="N192" s="94">
        <f t="shared" si="3"/>
        <v>1.2380376301746889E-3</v>
      </c>
      <c r="O192" s="94">
        <f>L192/'סכום נכסי הקרן'!$C$42</f>
        <v>9.5074191843856967E-5</v>
      </c>
    </row>
    <row r="193" spans="2:15" s="130" customFormat="1">
      <c r="B193" s="86" t="s">
        <v>1131</v>
      </c>
      <c r="C193" s="83" t="s">
        <v>1132</v>
      </c>
      <c r="D193" s="96" t="s">
        <v>913</v>
      </c>
      <c r="E193" s="96" t="s">
        <v>914</v>
      </c>
      <c r="F193" s="83"/>
      <c r="G193" s="96" t="s">
        <v>1043</v>
      </c>
      <c r="H193" s="96" t="s">
        <v>170</v>
      </c>
      <c r="I193" s="93">
        <v>265.99999999999994</v>
      </c>
      <c r="J193" s="95">
        <v>6245</v>
      </c>
      <c r="K193" s="83"/>
      <c r="L193" s="93">
        <v>60.25063999999999</v>
      </c>
      <c r="M193" s="94">
        <v>4.6420783918248869E-7</v>
      </c>
      <c r="N193" s="94">
        <f t="shared" si="3"/>
        <v>1.2367323525826048E-3</v>
      </c>
      <c r="O193" s="94">
        <f>L193/'סכום נכסי הקרן'!$C$42</f>
        <v>9.4973954008451447E-5</v>
      </c>
    </row>
    <row r="194" spans="2:15" s="130" customFormat="1">
      <c r="B194" s="86" t="s">
        <v>1133</v>
      </c>
      <c r="C194" s="83" t="s">
        <v>1134</v>
      </c>
      <c r="D194" s="96" t="s">
        <v>28</v>
      </c>
      <c r="E194" s="96" t="s">
        <v>914</v>
      </c>
      <c r="F194" s="83"/>
      <c r="G194" s="96" t="s">
        <v>960</v>
      </c>
      <c r="H194" s="96" t="s">
        <v>172</v>
      </c>
      <c r="I194" s="93">
        <v>171.99999999999997</v>
      </c>
      <c r="J194" s="95">
        <v>12235</v>
      </c>
      <c r="K194" s="83"/>
      <c r="L194" s="93">
        <v>88.713929999999976</v>
      </c>
      <c r="M194" s="94">
        <v>8.0718863804652005E-7</v>
      </c>
      <c r="N194" s="94">
        <f t="shared" si="3"/>
        <v>1.8209829365422262E-3</v>
      </c>
      <c r="O194" s="94">
        <f>L194/'סכום נכסי הקרן'!$C$42</f>
        <v>1.3984104911962729E-4</v>
      </c>
    </row>
    <row r="195" spans="2:15" s="130" customFormat="1">
      <c r="B195" s="86" t="s">
        <v>1135</v>
      </c>
      <c r="C195" s="83" t="s">
        <v>1136</v>
      </c>
      <c r="D195" s="96" t="s">
        <v>28</v>
      </c>
      <c r="E195" s="96" t="s">
        <v>914</v>
      </c>
      <c r="F195" s="83"/>
      <c r="G195" s="96" t="s">
        <v>1007</v>
      </c>
      <c r="H195" s="96" t="s">
        <v>172</v>
      </c>
      <c r="I195" s="93">
        <v>436.99999999999994</v>
      </c>
      <c r="J195" s="95">
        <v>5584</v>
      </c>
      <c r="K195" s="93">
        <v>1.1790199999999997</v>
      </c>
      <c r="L195" s="93">
        <v>104.04841999999998</v>
      </c>
      <c r="M195" s="94">
        <v>1.6390455467514498E-7</v>
      </c>
      <c r="N195" s="94">
        <f t="shared" si="3"/>
        <v>2.1357457323126021E-3</v>
      </c>
      <c r="O195" s="94">
        <f>L195/'סכום נכסי הקרן'!$C$42</f>
        <v>1.6401302717667464E-4</v>
      </c>
    </row>
    <row r="196" spans="2:15" s="130" customFormat="1">
      <c r="B196" s="86" t="s">
        <v>1137</v>
      </c>
      <c r="C196" s="83" t="s">
        <v>1138</v>
      </c>
      <c r="D196" s="96" t="s">
        <v>919</v>
      </c>
      <c r="E196" s="96" t="s">
        <v>914</v>
      </c>
      <c r="F196" s="83"/>
      <c r="G196" s="96" t="s">
        <v>972</v>
      </c>
      <c r="H196" s="96" t="s">
        <v>170</v>
      </c>
      <c r="I196" s="93">
        <v>208.99999999999997</v>
      </c>
      <c r="J196" s="95">
        <v>5107</v>
      </c>
      <c r="K196" s="83"/>
      <c r="L196" s="93">
        <v>38.713249999999995</v>
      </c>
      <c r="M196" s="94">
        <v>1.6753872040274189E-6</v>
      </c>
      <c r="N196" s="94">
        <f t="shared" si="3"/>
        <v>7.9464597801149543E-4</v>
      </c>
      <c r="O196" s="94">
        <f>L196/'סכום נכסי הקרן'!$C$42</f>
        <v>6.1024255095343107E-5</v>
      </c>
    </row>
    <row r="197" spans="2:15" s="130" customFormat="1">
      <c r="B197" s="86" t="s">
        <v>1139</v>
      </c>
      <c r="C197" s="83" t="s">
        <v>1140</v>
      </c>
      <c r="D197" s="96" t="s">
        <v>913</v>
      </c>
      <c r="E197" s="96" t="s">
        <v>914</v>
      </c>
      <c r="F197" s="83"/>
      <c r="G197" s="96" t="s">
        <v>1043</v>
      </c>
      <c r="H197" s="96" t="s">
        <v>170</v>
      </c>
      <c r="I197" s="93">
        <v>65.999999999999986</v>
      </c>
      <c r="J197" s="95">
        <v>8906</v>
      </c>
      <c r="K197" s="83"/>
      <c r="L197" s="93">
        <v>21.319369999999996</v>
      </c>
      <c r="M197" s="94">
        <v>2.4210945833173694E-7</v>
      </c>
      <c r="N197" s="94">
        <f t="shared" si="3"/>
        <v>4.3761119575956385E-4</v>
      </c>
      <c r="O197" s="94">
        <f>L197/'סכום נכסי הקרן'!$C$42</f>
        <v>3.3606030838330672E-5</v>
      </c>
    </row>
    <row r="198" spans="2:15" s="130" customFormat="1">
      <c r="B198" s="86" t="s">
        <v>1141</v>
      </c>
      <c r="C198" s="83" t="s">
        <v>1142</v>
      </c>
      <c r="D198" s="96" t="s">
        <v>913</v>
      </c>
      <c r="E198" s="96" t="s">
        <v>914</v>
      </c>
      <c r="F198" s="83"/>
      <c r="G198" s="96" t="s">
        <v>994</v>
      </c>
      <c r="H198" s="96" t="s">
        <v>170</v>
      </c>
      <c r="I198" s="93">
        <v>428.99999999999994</v>
      </c>
      <c r="J198" s="95">
        <v>5281</v>
      </c>
      <c r="K198" s="93">
        <v>0.57570999999999994</v>
      </c>
      <c r="L198" s="93">
        <v>82.747169999999983</v>
      </c>
      <c r="M198" s="94">
        <v>2.6334446739418153E-7</v>
      </c>
      <c r="N198" s="94">
        <f t="shared" si="3"/>
        <v>1.698506476008433E-3</v>
      </c>
      <c r="O198" s="94">
        <f>L198/'סכום נכסי הקרן'!$C$42</f>
        <v>1.3043555915604404E-4</v>
      </c>
    </row>
    <row r="199" spans="2:15" s="130" customFormat="1">
      <c r="B199" s="86" t="s">
        <v>1143</v>
      </c>
      <c r="C199" s="83" t="s">
        <v>1144</v>
      </c>
      <c r="D199" s="96" t="s">
        <v>919</v>
      </c>
      <c r="E199" s="96" t="s">
        <v>914</v>
      </c>
      <c r="F199" s="83"/>
      <c r="G199" s="96" t="s">
        <v>916</v>
      </c>
      <c r="H199" s="96" t="s">
        <v>170</v>
      </c>
      <c r="I199" s="93">
        <v>48.999999999999993</v>
      </c>
      <c r="J199" s="95">
        <v>7325</v>
      </c>
      <c r="K199" s="83"/>
      <c r="L199" s="93">
        <v>13.018209999999998</v>
      </c>
      <c r="M199" s="94">
        <v>1.6769162181514679E-6</v>
      </c>
      <c r="N199" s="94">
        <f t="shared" si="3"/>
        <v>2.6721776697665605E-4</v>
      </c>
      <c r="O199" s="94">
        <f>L199/'סכום נכסי הקרן'!$C$42</f>
        <v>2.0520792439920351E-5</v>
      </c>
    </row>
    <row r="200" spans="2:15" s="130" customFormat="1">
      <c r="B200" s="86" t="s">
        <v>1145</v>
      </c>
      <c r="C200" s="83" t="s">
        <v>1146</v>
      </c>
      <c r="D200" s="96" t="s">
        <v>28</v>
      </c>
      <c r="E200" s="96" t="s">
        <v>914</v>
      </c>
      <c r="F200" s="83"/>
      <c r="G200" s="96" t="s">
        <v>960</v>
      </c>
      <c r="H200" s="96" t="s">
        <v>172</v>
      </c>
      <c r="I200" s="93">
        <v>588.99999999999989</v>
      </c>
      <c r="J200" s="95">
        <v>8202</v>
      </c>
      <c r="K200" s="83"/>
      <c r="L200" s="93">
        <v>203.65470999999997</v>
      </c>
      <c r="M200" s="94">
        <v>9.8674973689968411E-7</v>
      </c>
      <c r="N200" s="94">
        <f t="shared" si="3"/>
        <v>4.1803102608176136E-3</v>
      </c>
      <c r="O200" s="94">
        <f>L200/'סכום נכסי הקרן'!$C$42</f>
        <v>3.2102386067840136E-4</v>
      </c>
    </row>
    <row r="201" spans="2:15" s="130" customFormat="1">
      <c r="B201" s="86" t="s">
        <v>1147</v>
      </c>
      <c r="C201" s="83" t="s">
        <v>1148</v>
      </c>
      <c r="D201" s="96" t="s">
        <v>913</v>
      </c>
      <c r="E201" s="96" t="s">
        <v>914</v>
      </c>
      <c r="F201" s="83"/>
      <c r="G201" s="96" t="s">
        <v>916</v>
      </c>
      <c r="H201" s="96" t="s">
        <v>170</v>
      </c>
      <c r="I201" s="93">
        <v>260.99999999999994</v>
      </c>
      <c r="J201" s="95">
        <v>15009</v>
      </c>
      <c r="K201" s="83"/>
      <c r="L201" s="93">
        <v>142.08224999999996</v>
      </c>
      <c r="M201" s="94">
        <v>1.4690500195721082E-7</v>
      </c>
      <c r="N201" s="94">
        <f t="shared" si="3"/>
        <v>2.9164456228635877E-3</v>
      </c>
      <c r="O201" s="94">
        <f>L201/'סכום נכסי הקרן'!$C$42</f>
        <v>2.2396630271342012E-4</v>
      </c>
    </row>
    <row r="202" spans="2:15" s="130" customFormat="1">
      <c r="B202" s="86" t="s">
        <v>1149</v>
      </c>
      <c r="C202" s="83" t="s">
        <v>1150</v>
      </c>
      <c r="D202" s="96" t="s">
        <v>28</v>
      </c>
      <c r="E202" s="96" t="s">
        <v>914</v>
      </c>
      <c r="F202" s="83"/>
      <c r="G202" s="96" t="s">
        <v>985</v>
      </c>
      <c r="H202" s="96" t="s">
        <v>172</v>
      </c>
      <c r="I202" s="93">
        <v>30.999999999999996</v>
      </c>
      <c r="J202" s="95">
        <v>15100</v>
      </c>
      <c r="K202" s="83"/>
      <c r="L202" s="93">
        <v>19.733229999999995</v>
      </c>
      <c r="M202" s="94">
        <v>1.5033550641691347E-7</v>
      </c>
      <c r="N202" s="94">
        <f t="shared" si="3"/>
        <v>4.0505335647809937E-4</v>
      </c>
      <c r="O202" s="94">
        <f>L202/'סכום נכסי הקרן'!$C$42</f>
        <v>3.1105775448330413E-5</v>
      </c>
    </row>
    <row r="203" spans="2:15" s="130" customFormat="1">
      <c r="B203" s="86" t="s">
        <v>1151</v>
      </c>
      <c r="C203" s="83" t="s">
        <v>1152</v>
      </c>
      <c r="D203" s="96" t="s">
        <v>28</v>
      </c>
      <c r="E203" s="96" t="s">
        <v>914</v>
      </c>
      <c r="F203" s="83"/>
      <c r="G203" s="96" t="s">
        <v>969</v>
      </c>
      <c r="H203" s="96" t="s">
        <v>172</v>
      </c>
      <c r="I203" s="93">
        <v>494.99999999999994</v>
      </c>
      <c r="J203" s="95">
        <v>4210</v>
      </c>
      <c r="K203" s="83"/>
      <c r="L203" s="93">
        <v>87.85099000000001</v>
      </c>
      <c r="M203" s="94">
        <v>9.5545470577791476E-7</v>
      </c>
      <c r="N203" s="94">
        <f t="shared" si="3"/>
        <v>1.803269833140543E-3</v>
      </c>
      <c r="O203" s="94">
        <f>L203/'סכום נכסי הקרן'!$C$42</f>
        <v>1.384807843345221E-4</v>
      </c>
    </row>
    <row r="204" spans="2:15" s="130" customFormat="1">
      <c r="B204" s="86" t="s">
        <v>1153</v>
      </c>
      <c r="C204" s="83" t="s">
        <v>1154</v>
      </c>
      <c r="D204" s="96" t="s">
        <v>913</v>
      </c>
      <c r="E204" s="96" t="s">
        <v>914</v>
      </c>
      <c r="F204" s="83"/>
      <c r="G204" s="96" t="s">
        <v>1012</v>
      </c>
      <c r="H204" s="96" t="s">
        <v>170</v>
      </c>
      <c r="I204" s="93">
        <v>437.99999999999994</v>
      </c>
      <c r="J204" s="95">
        <v>9391</v>
      </c>
      <c r="K204" s="83"/>
      <c r="L204" s="93">
        <v>149.18785999999994</v>
      </c>
      <c r="M204" s="94">
        <v>1.4955264419973849E-7</v>
      </c>
      <c r="N204" s="94">
        <f t="shared" si="3"/>
        <v>3.0622986423806328E-3</v>
      </c>
      <c r="O204" s="94">
        <f>L204/'סכום נכסי הקרן'!$C$42</f>
        <v>2.3516697837996892E-4</v>
      </c>
    </row>
    <row r="205" spans="2:15" s="130" customFormat="1">
      <c r="B205" s="86" t="s">
        <v>1155</v>
      </c>
      <c r="C205" s="83" t="s">
        <v>1156</v>
      </c>
      <c r="D205" s="96" t="s">
        <v>913</v>
      </c>
      <c r="E205" s="96" t="s">
        <v>914</v>
      </c>
      <c r="F205" s="83"/>
      <c r="G205" s="96" t="s">
        <v>994</v>
      </c>
      <c r="H205" s="96" t="s">
        <v>170</v>
      </c>
      <c r="I205" s="93">
        <v>719.99999999999989</v>
      </c>
      <c r="J205" s="95">
        <v>5256</v>
      </c>
      <c r="K205" s="83"/>
      <c r="L205" s="93">
        <v>137.25727999999998</v>
      </c>
      <c r="M205" s="94">
        <v>1.4949740352670773E-7</v>
      </c>
      <c r="N205" s="94">
        <f t="shared" si="3"/>
        <v>2.8174060691054789E-3</v>
      </c>
      <c r="O205" s="94">
        <f>L205/'סכום נכסי הקרן'!$C$42</f>
        <v>2.1636063281726373E-4</v>
      </c>
    </row>
    <row r="206" spans="2:15" s="130" customFormat="1">
      <c r="B206" s="86" t="s">
        <v>1157</v>
      </c>
      <c r="C206" s="83" t="s">
        <v>1158</v>
      </c>
      <c r="D206" s="96" t="s">
        <v>142</v>
      </c>
      <c r="E206" s="96" t="s">
        <v>914</v>
      </c>
      <c r="F206" s="83"/>
      <c r="G206" s="96" t="s">
        <v>1007</v>
      </c>
      <c r="H206" s="96" t="s">
        <v>174</v>
      </c>
      <c r="I206" s="93">
        <v>738.99999999999989</v>
      </c>
      <c r="J206" s="95">
        <v>3858</v>
      </c>
      <c r="K206" s="83"/>
      <c r="L206" s="93">
        <v>74.600889999999978</v>
      </c>
      <c r="M206" s="94">
        <v>7.8940210138988928E-7</v>
      </c>
      <c r="N206" s="94">
        <f t="shared" si="3"/>
        <v>1.5312921853519914E-3</v>
      </c>
      <c r="O206" s="94">
        <f>L206/'סכום נכסי הקרן'!$C$42</f>
        <v>1.1759446033850503E-4</v>
      </c>
    </row>
    <row r="207" spans="2:15" s="130" customFormat="1">
      <c r="B207" s="86" t="s">
        <v>1159</v>
      </c>
      <c r="C207" s="83" t="s">
        <v>1160</v>
      </c>
      <c r="D207" s="96" t="s">
        <v>130</v>
      </c>
      <c r="E207" s="96" t="s">
        <v>914</v>
      </c>
      <c r="F207" s="83"/>
      <c r="G207" s="96" t="s">
        <v>1114</v>
      </c>
      <c r="H207" s="96" t="s">
        <v>173</v>
      </c>
      <c r="I207" s="93">
        <v>592.99999999999989</v>
      </c>
      <c r="J207" s="95">
        <v>1124.5</v>
      </c>
      <c r="K207" s="83"/>
      <c r="L207" s="93">
        <v>31.597689999999997</v>
      </c>
      <c r="M207" s="94">
        <v>4.6997511138616193E-7</v>
      </c>
      <c r="N207" s="94">
        <f t="shared" si="3"/>
        <v>6.4858872021734287E-4</v>
      </c>
      <c r="O207" s="94">
        <f>L207/'סכום נכסי הקרן'!$C$42</f>
        <v>4.9807895100090327E-5</v>
      </c>
    </row>
    <row r="208" spans="2:15" s="130" customFormat="1">
      <c r="B208" s="86" t="s">
        <v>1161</v>
      </c>
      <c r="C208" s="83" t="s">
        <v>1162</v>
      </c>
      <c r="D208" s="96" t="s">
        <v>28</v>
      </c>
      <c r="E208" s="96" t="s">
        <v>914</v>
      </c>
      <c r="F208" s="83"/>
      <c r="G208" s="96" t="s">
        <v>972</v>
      </c>
      <c r="H208" s="96" t="s">
        <v>172</v>
      </c>
      <c r="I208" s="93">
        <v>439.99999999999994</v>
      </c>
      <c r="J208" s="95">
        <v>3382</v>
      </c>
      <c r="K208" s="83"/>
      <c r="L208" s="93">
        <v>62.73149999999999</v>
      </c>
      <c r="M208" s="94">
        <v>1.7565644199660803E-6</v>
      </c>
      <c r="N208" s="94">
        <f t="shared" si="3"/>
        <v>1.2876556261648951E-3</v>
      </c>
      <c r="O208" s="94">
        <f>L208/'סכום נכסי הקרן'!$C$42</f>
        <v>9.8884569456543075E-5</v>
      </c>
    </row>
    <row r="209" spans="2:4" s="130" customFormat="1">
      <c r="B209" s="146"/>
      <c r="C209" s="146"/>
      <c r="D209" s="146"/>
    </row>
    <row r="210" spans="2:4" s="130" customFormat="1">
      <c r="B210" s="146"/>
      <c r="C210" s="146"/>
      <c r="D210" s="146"/>
    </row>
    <row r="211" spans="2:4" s="130" customFormat="1">
      <c r="B211" s="146"/>
      <c r="C211" s="146"/>
      <c r="D211" s="146"/>
    </row>
    <row r="212" spans="2:4" s="130" customFormat="1">
      <c r="B212" s="143" t="s">
        <v>261</v>
      </c>
      <c r="C212" s="146"/>
      <c r="D212" s="146"/>
    </row>
    <row r="213" spans="2:4" s="130" customFormat="1">
      <c r="B213" s="143" t="s">
        <v>119</v>
      </c>
      <c r="C213" s="146"/>
      <c r="D213" s="146"/>
    </row>
    <row r="214" spans="2:4" s="130" customFormat="1">
      <c r="B214" s="143" t="s">
        <v>244</v>
      </c>
      <c r="C214" s="146"/>
      <c r="D214" s="146"/>
    </row>
    <row r="215" spans="2:4" s="130" customFormat="1">
      <c r="B215" s="143" t="s">
        <v>252</v>
      </c>
      <c r="C215" s="146"/>
      <c r="D215" s="146"/>
    </row>
    <row r="216" spans="2:4" s="130" customFormat="1">
      <c r="B216" s="143" t="s">
        <v>258</v>
      </c>
      <c r="C216" s="146"/>
      <c r="D216" s="146"/>
    </row>
    <row r="217" spans="2:4" s="130" customFormat="1">
      <c r="B217" s="146"/>
      <c r="C217" s="146"/>
      <c r="D217" s="146"/>
    </row>
    <row r="218" spans="2:4" s="130" customFormat="1">
      <c r="B218" s="146"/>
      <c r="C218" s="146"/>
      <c r="D218" s="146"/>
    </row>
    <row r="219" spans="2:4" s="130" customFormat="1">
      <c r="B219" s="146"/>
      <c r="C219" s="146"/>
      <c r="D219" s="146"/>
    </row>
    <row r="220" spans="2:4" s="130" customFormat="1">
      <c r="B220" s="146"/>
      <c r="C220" s="146"/>
      <c r="D220" s="146"/>
    </row>
    <row r="221" spans="2:4" s="130" customFormat="1">
      <c r="B221" s="146"/>
      <c r="C221" s="146"/>
      <c r="D221" s="146"/>
    </row>
    <row r="222" spans="2:4" s="130" customFormat="1">
      <c r="B222" s="146"/>
      <c r="C222" s="146"/>
      <c r="D222" s="146"/>
    </row>
    <row r="223" spans="2:4" s="130" customFormat="1">
      <c r="B223" s="146"/>
      <c r="C223" s="146"/>
      <c r="D223" s="146"/>
    </row>
    <row r="224" spans="2:4" s="130" customFormat="1">
      <c r="B224" s="146"/>
      <c r="C224" s="146"/>
      <c r="D224" s="146"/>
    </row>
    <row r="225" spans="2:4" s="130" customFormat="1">
      <c r="B225" s="146"/>
      <c r="C225" s="146"/>
      <c r="D225" s="146"/>
    </row>
    <row r="226" spans="2:4" s="130" customFormat="1">
      <c r="B226" s="146"/>
      <c r="C226" s="146"/>
      <c r="D226" s="146"/>
    </row>
    <row r="227" spans="2:4" s="130" customFormat="1">
      <c r="B227" s="146"/>
      <c r="C227" s="146"/>
      <c r="D227" s="146"/>
    </row>
    <row r="228" spans="2:4" s="130" customFormat="1">
      <c r="B228" s="146"/>
      <c r="C228" s="146"/>
      <c r="D228" s="146"/>
    </row>
    <row r="229" spans="2:4" s="130" customFormat="1">
      <c r="B229" s="146"/>
      <c r="C229" s="146"/>
      <c r="D229" s="146"/>
    </row>
    <row r="230" spans="2:4" s="130" customFormat="1">
      <c r="B230" s="146"/>
      <c r="C230" s="146"/>
      <c r="D230" s="146"/>
    </row>
    <row r="231" spans="2:4" s="130" customFormat="1">
      <c r="B231" s="146"/>
      <c r="C231" s="146"/>
      <c r="D231" s="146"/>
    </row>
    <row r="232" spans="2:4" s="130" customFormat="1">
      <c r="B232" s="146"/>
      <c r="C232" s="146"/>
      <c r="D232" s="146"/>
    </row>
    <row r="233" spans="2:4" s="130" customFormat="1">
      <c r="B233" s="146"/>
      <c r="C233" s="146"/>
      <c r="D233" s="146"/>
    </row>
    <row r="234" spans="2:4" s="130" customFormat="1">
      <c r="B234" s="146"/>
      <c r="C234" s="146"/>
      <c r="D234" s="146"/>
    </row>
    <row r="235" spans="2:4" s="130" customFormat="1">
      <c r="B235" s="146"/>
      <c r="C235" s="146"/>
      <c r="D235" s="146"/>
    </row>
    <row r="236" spans="2:4" s="130" customFormat="1">
      <c r="B236" s="146"/>
      <c r="C236" s="146"/>
      <c r="D236" s="146"/>
    </row>
    <row r="237" spans="2:4" s="130" customFormat="1">
      <c r="B237" s="146"/>
      <c r="C237" s="146"/>
      <c r="D237" s="146"/>
    </row>
    <row r="238" spans="2:4" s="130" customFormat="1">
      <c r="B238" s="146"/>
      <c r="C238" s="146"/>
      <c r="D238" s="146"/>
    </row>
    <row r="239" spans="2:4" s="130" customFormat="1">
      <c r="B239" s="146"/>
      <c r="C239" s="146"/>
      <c r="D239" s="146"/>
    </row>
    <row r="240" spans="2:4" s="130" customFormat="1">
      <c r="B240" s="146"/>
      <c r="C240" s="146"/>
      <c r="D240" s="146"/>
    </row>
    <row r="241" spans="2:4" s="130" customFormat="1">
      <c r="B241" s="146"/>
      <c r="C241" s="146"/>
      <c r="D241" s="146"/>
    </row>
    <row r="242" spans="2:4" s="130" customFormat="1">
      <c r="B242" s="146"/>
      <c r="C242" s="146"/>
      <c r="D242" s="146"/>
    </row>
    <row r="243" spans="2:4" s="130" customFormat="1">
      <c r="B243" s="146"/>
      <c r="C243" s="146"/>
      <c r="D243" s="146"/>
    </row>
    <row r="244" spans="2:4" s="130" customFormat="1">
      <c r="B244" s="146"/>
      <c r="C244" s="146"/>
      <c r="D244" s="146"/>
    </row>
    <row r="245" spans="2:4" s="130" customFormat="1">
      <c r="B245" s="146"/>
      <c r="C245" s="146"/>
      <c r="D245" s="146"/>
    </row>
    <row r="246" spans="2:4" s="130" customFormat="1">
      <c r="B246" s="146"/>
      <c r="C246" s="146"/>
      <c r="D246" s="146"/>
    </row>
    <row r="247" spans="2:4" s="130" customFormat="1">
      <c r="B247" s="146"/>
      <c r="C247" s="146"/>
      <c r="D247" s="146"/>
    </row>
    <row r="248" spans="2:4" s="130" customFormat="1">
      <c r="B248" s="146"/>
      <c r="C248" s="146"/>
      <c r="D248" s="146"/>
    </row>
    <row r="249" spans="2:4" s="130" customFormat="1">
      <c r="B249" s="146"/>
      <c r="C249" s="146"/>
      <c r="D249" s="146"/>
    </row>
    <row r="250" spans="2:4" s="130" customFormat="1">
      <c r="B250" s="146"/>
      <c r="C250" s="146"/>
      <c r="D250" s="146"/>
    </row>
    <row r="251" spans="2:4" s="130" customFormat="1">
      <c r="B251" s="146"/>
      <c r="C251" s="146"/>
      <c r="D251" s="146"/>
    </row>
    <row r="252" spans="2:4" s="130" customFormat="1">
      <c r="B252" s="146"/>
      <c r="C252" s="146"/>
      <c r="D252" s="146"/>
    </row>
    <row r="253" spans="2:4" s="130" customFormat="1">
      <c r="B253" s="146"/>
      <c r="C253" s="146"/>
      <c r="D253" s="146"/>
    </row>
    <row r="254" spans="2:4" s="130" customFormat="1">
      <c r="B254" s="146"/>
      <c r="C254" s="146"/>
      <c r="D254" s="146"/>
    </row>
    <row r="255" spans="2:4" s="130" customFormat="1">
      <c r="B255" s="146"/>
      <c r="C255" s="146"/>
      <c r="D255" s="146"/>
    </row>
    <row r="256" spans="2:4" s="130" customFormat="1">
      <c r="B256" s="146"/>
      <c r="C256" s="146"/>
      <c r="D256" s="146"/>
    </row>
    <row r="257" spans="2:4" s="130" customFormat="1">
      <c r="B257" s="146"/>
      <c r="C257" s="146"/>
      <c r="D257" s="146"/>
    </row>
    <row r="258" spans="2:4" s="130" customFormat="1">
      <c r="B258" s="146"/>
      <c r="C258" s="146"/>
      <c r="D258" s="146"/>
    </row>
    <row r="259" spans="2:4" s="130" customFormat="1">
      <c r="B259" s="146"/>
      <c r="C259" s="146"/>
      <c r="D259" s="146"/>
    </row>
    <row r="260" spans="2:4" s="130" customFormat="1">
      <c r="B260" s="146"/>
      <c r="C260" s="146"/>
      <c r="D260" s="146"/>
    </row>
    <row r="261" spans="2:4" s="130" customFormat="1">
      <c r="B261" s="146"/>
      <c r="C261" s="146"/>
      <c r="D261" s="146"/>
    </row>
    <row r="262" spans="2:4" s="130" customFormat="1">
      <c r="B262" s="146"/>
      <c r="C262" s="146"/>
      <c r="D262" s="146"/>
    </row>
    <row r="263" spans="2:4" s="130" customFormat="1">
      <c r="B263" s="146"/>
      <c r="C263" s="146"/>
      <c r="D263" s="146"/>
    </row>
    <row r="264" spans="2:4" s="130" customFormat="1">
      <c r="B264" s="146"/>
      <c r="C264" s="146"/>
      <c r="D264" s="146"/>
    </row>
    <row r="265" spans="2:4" s="130" customFormat="1">
      <c r="B265" s="146"/>
      <c r="C265" s="146"/>
      <c r="D265" s="146"/>
    </row>
    <row r="266" spans="2:4" s="130" customFormat="1">
      <c r="B266" s="146"/>
      <c r="C266" s="146"/>
      <c r="D266" s="146"/>
    </row>
    <row r="267" spans="2:4" s="130" customFormat="1">
      <c r="B267" s="146"/>
      <c r="C267" s="146"/>
      <c r="D267" s="146"/>
    </row>
    <row r="268" spans="2:4" s="130" customFormat="1">
      <c r="B268" s="146"/>
      <c r="C268" s="146"/>
      <c r="D268" s="146"/>
    </row>
    <row r="269" spans="2:4" s="130" customFormat="1">
      <c r="B269" s="146"/>
      <c r="C269" s="146"/>
      <c r="D269" s="146"/>
    </row>
    <row r="270" spans="2:4" s="130" customFormat="1">
      <c r="B270" s="146"/>
      <c r="C270" s="146"/>
      <c r="D270" s="146"/>
    </row>
    <row r="271" spans="2:4" s="130" customFormat="1">
      <c r="B271" s="146"/>
      <c r="C271" s="146"/>
      <c r="D271" s="146"/>
    </row>
    <row r="272" spans="2:4" s="130" customFormat="1">
      <c r="B272" s="146"/>
      <c r="C272" s="146"/>
      <c r="D272" s="146"/>
    </row>
    <row r="273" spans="2:4" s="130" customFormat="1">
      <c r="B273" s="147"/>
      <c r="C273" s="146"/>
      <c r="D273" s="146"/>
    </row>
    <row r="274" spans="2:4" s="130" customFormat="1">
      <c r="B274" s="147"/>
      <c r="C274" s="146"/>
      <c r="D274" s="146"/>
    </row>
    <row r="275" spans="2:4" s="130" customFormat="1">
      <c r="B275" s="144"/>
      <c r="C275" s="146"/>
      <c r="D275" s="146"/>
    </row>
    <row r="276" spans="2:4" s="130" customFormat="1">
      <c r="B276" s="146"/>
      <c r="C276" s="146"/>
      <c r="D276" s="146"/>
    </row>
    <row r="277" spans="2:4" s="130" customFormat="1">
      <c r="B277" s="146"/>
      <c r="C277" s="146"/>
      <c r="D277" s="146"/>
    </row>
    <row r="278" spans="2:4" s="130" customFormat="1">
      <c r="B278" s="146"/>
      <c r="C278" s="146"/>
      <c r="D278" s="146"/>
    </row>
    <row r="279" spans="2:4" s="130" customFormat="1">
      <c r="B279" s="146"/>
      <c r="C279" s="146"/>
      <c r="D279" s="146"/>
    </row>
    <row r="280" spans="2:4" s="130" customFormat="1">
      <c r="B280" s="146"/>
      <c r="C280" s="146"/>
      <c r="D280" s="146"/>
    </row>
    <row r="281" spans="2:4" s="130" customFormat="1">
      <c r="B281" s="146"/>
      <c r="C281" s="146"/>
      <c r="D281" s="146"/>
    </row>
    <row r="282" spans="2:4" s="130" customFormat="1">
      <c r="B282" s="146"/>
      <c r="C282" s="146"/>
      <c r="D282" s="146"/>
    </row>
    <row r="283" spans="2:4" s="130" customFormat="1">
      <c r="B283" s="146"/>
      <c r="C283" s="146"/>
      <c r="D283" s="146"/>
    </row>
    <row r="284" spans="2:4" s="130" customFormat="1">
      <c r="B284" s="146"/>
      <c r="C284" s="146"/>
      <c r="D284" s="146"/>
    </row>
    <row r="285" spans="2:4" s="130" customFormat="1">
      <c r="B285" s="146"/>
      <c r="C285" s="146"/>
      <c r="D285" s="146"/>
    </row>
    <row r="286" spans="2:4" s="130" customFormat="1">
      <c r="B286" s="146"/>
      <c r="C286" s="146"/>
      <c r="D286" s="146"/>
    </row>
    <row r="287" spans="2:4" s="130" customFormat="1">
      <c r="B287" s="146"/>
      <c r="C287" s="146"/>
      <c r="D287" s="146"/>
    </row>
    <row r="288" spans="2:4" s="130" customFormat="1">
      <c r="B288" s="146"/>
      <c r="C288" s="146"/>
      <c r="D288" s="146"/>
    </row>
    <row r="289" spans="2:4" s="130" customFormat="1">
      <c r="B289" s="146"/>
      <c r="C289" s="146"/>
      <c r="D289" s="146"/>
    </row>
    <row r="290" spans="2:4" s="130" customFormat="1">
      <c r="B290" s="146"/>
      <c r="C290" s="146"/>
      <c r="D290" s="146"/>
    </row>
    <row r="291" spans="2:4" s="130" customFormat="1">
      <c r="B291" s="146"/>
      <c r="C291" s="146"/>
      <c r="D291" s="146"/>
    </row>
    <row r="292" spans="2:4" s="130" customFormat="1">
      <c r="B292" s="146"/>
      <c r="C292" s="146"/>
      <c r="D292" s="146"/>
    </row>
    <row r="293" spans="2:4" s="130" customFormat="1">
      <c r="B293" s="146"/>
      <c r="C293" s="146"/>
      <c r="D293" s="146"/>
    </row>
    <row r="294" spans="2:4" s="130" customFormat="1">
      <c r="B294" s="147"/>
      <c r="C294" s="146"/>
      <c r="D294" s="146"/>
    </row>
    <row r="295" spans="2:4" s="130" customFormat="1">
      <c r="B295" s="147"/>
      <c r="C295" s="146"/>
      <c r="D295" s="146"/>
    </row>
    <row r="296" spans="2:4" s="130" customFormat="1">
      <c r="B296" s="144"/>
      <c r="C296" s="146"/>
      <c r="D296" s="146"/>
    </row>
    <row r="297" spans="2:4" s="130" customFormat="1">
      <c r="B297" s="146"/>
      <c r="C297" s="146"/>
      <c r="D297" s="146"/>
    </row>
    <row r="298" spans="2:4" s="130" customFormat="1">
      <c r="B298" s="146"/>
      <c r="C298" s="146"/>
      <c r="D298" s="146"/>
    </row>
    <row r="299" spans="2:4" s="130" customFormat="1">
      <c r="B299" s="146"/>
      <c r="C299" s="146"/>
      <c r="D299" s="146"/>
    </row>
    <row r="300" spans="2:4" s="130" customFormat="1">
      <c r="B300" s="146"/>
      <c r="C300" s="146"/>
      <c r="D300" s="146"/>
    </row>
    <row r="301" spans="2:4" s="130" customFormat="1">
      <c r="B301" s="146"/>
      <c r="C301" s="146"/>
      <c r="D301" s="146"/>
    </row>
    <row r="302" spans="2:4" s="130" customFormat="1">
      <c r="B302" s="146"/>
      <c r="C302" s="146"/>
      <c r="D302" s="146"/>
    </row>
    <row r="303" spans="2:4" s="130" customFormat="1">
      <c r="B303" s="146"/>
      <c r="C303" s="146"/>
      <c r="D303" s="146"/>
    </row>
    <row r="304" spans="2:4" s="130" customFormat="1">
      <c r="B304" s="146"/>
      <c r="C304" s="146"/>
      <c r="D304" s="146"/>
    </row>
    <row r="305" spans="2:4" s="130" customFormat="1">
      <c r="B305" s="146"/>
      <c r="C305" s="146"/>
      <c r="D305" s="146"/>
    </row>
    <row r="306" spans="2:4" s="130" customFormat="1">
      <c r="B306" s="146"/>
      <c r="C306" s="146"/>
      <c r="D306" s="146"/>
    </row>
    <row r="307" spans="2:4" s="130" customFormat="1">
      <c r="B307" s="146"/>
      <c r="C307" s="146"/>
      <c r="D307" s="146"/>
    </row>
    <row r="308" spans="2:4" s="130" customFormat="1">
      <c r="B308" s="146"/>
      <c r="C308" s="146"/>
      <c r="D308" s="146"/>
    </row>
    <row r="309" spans="2:4" s="130" customFormat="1">
      <c r="B309" s="146"/>
      <c r="C309" s="146"/>
      <c r="D309" s="146"/>
    </row>
    <row r="310" spans="2:4" s="130" customFormat="1">
      <c r="B310" s="146"/>
      <c r="C310" s="146"/>
      <c r="D310" s="146"/>
    </row>
    <row r="311" spans="2:4" s="130" customFormat="1">
      <c r="B311" s="146"/>
      <c r="C311" s="146"/>
      <c r="D311" s="146"/>
    </row>
    <row r="312" spans="2:4" s="130" customFormat="1">
      <c r="B312" s="146"/>
      <c r="C312" s="146"/>
      <c r="D312" s="146"/>
    </row>
    <row r="313" spans="2:4" s="130" customFormat="1">
      <c r="B313" s="146"/>
      <c r="C313" s="146"/>
      <c r="D313" s="146"/>
    </row>
    <row r="314" spans="2:4" s="130" customFormat="1">
      <c r="B314" s="146"/>
      <c r="C314" s="146"/>
      <c r="D314" s="146"/>
    </row>
    <row r="315" spans="2:4" s="130" customFormat="1">
      <c r="B315" s="146"/>
      <c r="C315" s="146"/>
      <c r="D315" s="146"/>
    </row>
    <row r="316" spans="2:4" s="130" customFormat="1">
      <c r="B316" s="146"/>
      <c r="C316" s="146"/>
      <c r="D316" s="146"/>
    </row>
    <row r="317" spans="2:4" s="130" customFormat="1">
      <c r="B317" s="146"/>
      <c r="C317" s="146"/>
      <c r="D317" s="146"/>
    </row>
    <row r="318" spans="2:4" s="130" customFormat="1">
      <c r="B318" s="146"/>
      <c r="C318" s="146"/>
      <c r="D318" s="146"/>
    </row>
    <row r="319" spans="2:4" s="130" customFormat="1">
      <c r="B319" s="146"/>
      <c r="C319" s="146"/>
      <c r="D319" s="146"/>
    </row>
    <row r="320" spans="2:4" s="130" customFormat="1">
      <c r="B320" s="146"/>
      <c r="C320" s="146"/>
      <c r="D320" s="146"/>
    </row>
    <row r="321" spans="2:4" s="130" customFormat="1">
      <c r="B321" s="146"/>
      <c r="C321" s="146"/>
      <c r="D321" s="146"/>
    </row>
    <row r="322" spans="2:4" s="130" customFormat="1">
      <c r="B322" s="146"/>
      <c r="C322" s="146"/>
      <c r="D322" s="146"/>
    </row>
    <row r="323" spans="2:4" s="130" customFormat="1">
      <c r="B323" s="146"/>
      <c r="C323" s="146"/>
      <c r="D323" s="146"/>
    </row>
    <row r="324" spans="2:4" s="130" customFormat="1">
      <c r="B324" s="146"/>
      <c r="C324" s="146"/>
      <c r="D324" s="146"/>
    </row>
    <row r="325" spans="2:4" s="130" customFormat="1">
      <c r="B325" s="146"/>
      <c r="C325" s="146"/>
      <c r="D325" s="146"/>
    </row>
    <row r="326" spans="2:4" s="130" customFormat="1">
      <c r="B326" s="146"/>
      <c r="C326" s="146"/>
      <c r="D326" s="146"/>
    </row>
    <row r="327" spans="2:4" s="130" customFormat="1">
      <c r="B327" s="146"/>
      <c r="C327" s="146"/>
      <c r="D327" s="146"/>
    </row>
    <row r="328" spans="2:4" s="130" customFormat="1">
      <c r="B328" s="146"/>
      <c r="C328" s="146"/>
      <c r="D328" s="146"/>
    </row>
    <row r="329" spans="2:4" s="130" customFormat="1">
      <c r="B329" s="146"/>
      <c r="C329" s="146"/>
      <c r="D329" s="146"/>
    </row>
    <row r="330" spans="2:4" s="130" customFormat="1">
      <c r="B330" s="146"/>
      <c r="C330" s="146"/>
      <c r="D330" s="146"/>
    </row>
    <row r="331" spans="2:4" s="130" customFormat="1">
      <c r="B331" s="146"/>
      <c r="C331" s="146"/>
      <c r="D331" s="146"/>
    </row>
    <row r="332" spans="2:4" s="130" customFormat="1">
      <c r="B332" s="146"/>
      <c r="C332" s="146"/>
      <c r="D332" s="146"/>
    </row>
    <row r="333" spans="2:4" s="130" customFormat="1">
      <c r="B333" s="146"/>
      <c r="C333" s="146"/>
      <c r="D333" s="146"/>
    </row>
    <row r="334" spans="2:4" s="130" customFormat="1">
      <c r="B334" s="146"/>
      <c r="C334" s="146"/>
      <c r="D334" s="146"/>
    </row>
    <row r="335" spans="2:4" s="130" customFormat="1">
      <c r="B335" s="146"/>
      <c r="C335" s="146"/>
      <c r="D335" s="146"/>
    </row>
    <row r="336" spans="2:4" s="130" customFormat="1">
      <c r="B336" s="146"/>
      <c r="C336" s="146"/>
      <c r="D336" s="146"/>
    </row>
    <row r="337" spans="2:4" s="130" customFormat="1">
      <c r="B337" s="146"/>
      <c r="C337" s="146"/>
      <c r="D337" s="146"/>
    </row>
    <row r="338" spans="2:4" s="130" customFormat="1">
      <c r="B338" s="146"/>
      <c r="C338" s="146"/>
      <c r="D338" s="146"/>
    </row>
    <row r="339" spans="2:4" s="130" customFormat="1">
      <c r="B339" s="146"/>
      <c r="C339" s="146"/>
      <c r="D339" s="146"/>
    </row>
    <row r="340" spans="2:4" s="130" customFormat="1">
      <c r="B340" s="146"/>
      <c r="C340" s="146"/>
      <c r="D340" s="146"/>
    </row>
    <row r="341" spans="2:4" s="130" customFormat="1">
      <c r="B341" s="146"/>
      <c r="C341" s="146"/>
      <c r="D341" s="146"/>
    </row>
    <row r="342" spans="2:4" s="130" customFormat="1">
      <c r="B342" s="146"/>
      <c r="C342" s="146"/>
      <c r="D342" s="146"/>
    </row>
    <row r="343" spans="2:4" s="130" customFormat="1">
      <c r="B343" s="146"/>
      <c r="C343" s="146"/>
      <c r="D343" s="146"/>
    </row>
    <row r="344" spans="2:4" s="130" customFormat="1">
      <c r="B344" s="146"/>
      <c r="C344" s="146"/>
      <c r="D344" s="146"/>
    </row>
    <row r="345" spans="2:4" s="130" customFormat="1">
      <c r="B345" s="146"/>
      <c r="C345" s="146"/>
      <c r="D345" s="146"/>
    </row>
    <row r="346" spans="2:4" s="130" customFormat="1">
      <c r="B346" s="146"/>
      <c r="C346" s="146"/>
      <c r="D346" s="146"/>
    </row>
    <row r="347" spans="2:4" s="130" customFormat="1">
      <c r="B347" s="146"/>
      <c r="C347" s="146"/>
      <c r="D347" s="146"/>
    </row>
    <row r="348" spans="2:4" s="130" customFormat="1">
      <c r="B348" s="146"/>
      <c r="C348" s="146"/>
      <c r="D348" s="146"/>
    </row>
    <row r="349" spans="2:4" s="130" customFormat="1">
      <c r="B349" s="146"/>
      <c r="C349" s="146"/>
      <c r="D349" s="146"/>
    </row>
    <row r="350" spans="2:4" s="130" customFormat="1">
      <c r="B350" s="146"/>
      <c r="C350" s="146"/>
      <c r="D350" s="146"/>
    </row>
    <row r="351" spans="2:4" s="130" customFormat="1">
      <c r="B351" s="146"/>
      <c r="C351" s="146"/>
      <c r="D351" s="146"/>
    </row>
    <row r="352" spans="2:4" s="130" customFormat="1">
      <c r="B352" s="146"/>
      <c r="C352" s="146"/>
      <c r="D352" s="146"/>
    </row>
    <row r="353" spans="2:7" s="130" customFormat="1">
      <c r="B353" s="146"/>
      <c r="C353" s="146"/>
      <c r="D353" s="146"/>
    </row>
    <row r="354" spans="2:7" s="130" customFormat="1">
      <c r="B354" s="146"/>
      <c r="C354" s="146"/>
      <c r="D354" s="146"/>
    </row>
    <row r="355" spans="2:7" s="130" customFormat="1">
      <c r="B355" s="146"/>
      <c r="C355" s="146"/>
      <c r="D355" s="146"/>
    </row>
    <row r="356" spans="2:7" s="130" customFormat="1">
      <c r="B356" s="146"/>
      <c r="C356" s="146"/>
      <c r="D356" s="146"/>
    </row>
    <row r="357" spans="2:7" s="130" customFormat="1">
      <c r="B357" s="146"/>
      <c r="C357" s="146"/>
      <c r="D357" s="146"/>
    </row>
    <row r="358" spans="2:7" s="130" customFormat="1">
      <c r="B358" s="146"/>
      <c r="C358" s="146"/>
      <c r="D358" s="146"/>
    </row>
    <row r="359" spans="2:7" s="130" customFormat="1">
      <c r="B359" s="146"/>
      <c r="C359" s="146"/>
      <c r="D359" s="146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35:I35 B214 B216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76" workbookViewId="0">
      <selection activeCell="I76" sqref="I76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186</v>
      </c>
      <c r="C1" s="77" t="s" vm="1">
        <v>262</v>
      </c>
    </row>
    <row r="2" spans="2:63">
      <c r="B2" s="56" t="s">
        <v>185</v>
      </c>
      <c r="C2" s="77" t="s">
        <v>263</v>
      </c>
    </row>
    <row r="3" spans="2:63">
      <c r="B3" s="56" t="s">
        <v>187</v>
      </c>
      <c r="C3" s="77" t="s">
        <v>264</v>
      </c>
    </row>
    <row r="4" spans="2:63">
      <c r="B4" s="56" t="s">
        <v>188</v>
      </c>
      <c r="C4" s="77">
        <v>8803</v>
      </c>
    </row>
    <row r="6" spans="2:63" ht="26.25" customHeight="1">
      <c r="B6" s="214" t="s">
        <v>216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6"/>
      <c r="BK6" s="3"/>
    </row>
    <row r="7" spans="2:63" ht="26.25" customHeight="1">
      <c r="B7" s="214" t="s">
        <v>97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6"/>
      <c r="BH7" s="3"/>
      <c r="BK7" s="3"/>
    </row>
    <row r="8" spans="2:63" s="3" customFormat="1" ht="74.25" customHeight="1">
      <c r="B8" s="22" t="s">
        <v>122</v>
      </c>
      <c r="C8" s="30" t="s">
        <v>47</v>
      </c>
      <c r="D8" s="30" t="s">
        <v>126</v>
      </c>
      <c r="E8" s="30" t="s">
        <v>124</v>
      </c>
      <c r="F8" s="30" t="s">
        <v>66</v>
      </c>
      <c r="G8" s="30" t="s">
        <v>108</v>
      </c>
      <c r="H8" s="30" t="s">
        <v>246</v>
      </c>
      <c r="I8" s="30" t="s">
        <v>245</v>
      </c>
      <c r="J8" s="30" t="s">
        <v>260</v>
      </c>
      <c r="K8" s="30" t="s">
        <v>63</v>
      </c>
      <c r="L8" s="30" t="s">
        <v>60</v>
      </c>
      <c r="M8" s="30" t="s">
        <v>189</v>
      </c>
      <c r="N8" s="14" t="s">
        <v>191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253</v>
      </c>
      <c r="I9" s="32"/>
      <c r="J9" s="16" t="s">
        <v>249</v>
      </c>
      <c r="K9" s="32" t="s">
        <v>249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8.693089999999998</v>
      </c>
      <c r="K11" s="87">
        <v>95525.113320001794</v>
      </c>
      <c r="L11" s="79"/>
      <c r="M11" s="88">
        <f>K11/$K$11</f>
        <v>1</v>
      </c>
      <c r="N11" s="88">
        <f>K11/'סכום נכסי הקרן'!$C$42</f>
        <v>0.15057761575820547</v>
      </c>
      <c r="O11" s="5"/>
      <c r="BH11" s="1"/>
      <c r="BI11" s="3"/>
      <c r="BK11" s="1"/>
    </row>
    <row r="12" spans="2:63" ht="20.25">
      <c r="B12" s="80" t="s">
        <v>240</v>
      </c>
      <c r="C12" s="81"/>
      <c r="D12" s="81"/>
      <c r="E12" s="81"/>
      <c r="F12" s="81"/>
      <c r="G12" s="81"/>
      <c r="H12" s="90"/>
      <c r="I12" s="92"/>
      <c r="J12" s="81"/>
      <c r="K12" s="90">
        <v>36461.117849999995</v>
      </c>
      <c r="L12" s="81"/>
      <c r="M12" s="91">
        <f t="shared" ref="M12:M16" si="0">K12/$K$11</f>
        <v>0.38169143780921827</v>
      </c>
      <c r="N12" s="91">
        <f>K12/'סכום נכסי הקרן'!$C$42</f>
        <v>5.7474186660633454E-2</v>
      </c>
      <c r="BI12" s="4"/>
    </row>
    <row r="13" spans="2:63">
      <c r="B13" s="101" t="s">
        <v>68</v>
      </c>
      <c r="C13" s="81"/>
      <c r="D13" s="81"/>
      <c r="E13" s="81"/>
      <c r="F13" s="81"/>
      <c r="G13" s="81"/>
      <c r="H13" s="90"/>
      <c r="I13" s="92"/>
      <c r="J13" s="81"/>
      <c r="K13" s="90">
        <v>948.94568999999979</v>
      </c>
      <c r="L13" s="81"/>
      <c r="M13" s="91">
        <f t="shared" si="0"/>
        <v>9.933991774719016E-3</v>
      </c>
      <c r="N13" s="91">
        <f>K13/'סכום נכסי הקרן'!$C$42</f>
        <v>1.4958367963988136E-3</v>
      </c>
    </row>
    <row r="14" spans="2:63">
      <c r="B14" s="86" t="s">
        <v>1163</v>
      </c>
      <c r="C14" s="83" t="s">
        <v>1164</v>
      </c>
      <c r="D14" s="96" t="s">
        <v>127</v>
      </c>
      <c r="E14" s="83" t="s">
        <v>1165</v>
      </c>
      <c r="F14" s="96" t="s">
        <v>1166</v>
      </c>
      <c r="G14" s="96" t="s">
        <v>171</v>
      </c>
      <c r="H14" s="93">
        <v>47174.999999999993</v>
      </c>
      <c r="I14" s="95">
        <v>1479</v>
      </c>
      <c r="J14" s="83"/>
      <c r="K14" s="93">
        <v>697.7182499999999</v>
      </c>
      <c r="L14" s="94">
        <v>2.2848168786956545E-4</v>
      </c>
      <c r="M14" s="94">
        <f t="shared" si="0"/>
        <v>7.3040295452222849E-3</v>
      </c>
      <c r="N14" s="94">
        <f>K14/'סכום נכסי הקרן'!$C$42</f>
        <v>1.0998233543470614E-3</v>
      </c>
    </row>
    <row r="15" spans="2:63">
      <c r="B15" s="86" t="s">
        <v>1167</v>
      </c>
      <c r="C15" s="83" t="s">
        <v>1168</v>
      </c>
      <c r="D15" s="96" t="s">
        <v>127</v>
      </c>
      <c r="E15" s="83" t="s">
        <v>1169</v>
      </c>
      <c r="F15" s="96" t="s">
        <v>1166</v>
      </c>
      <c r="G15" s="96" t="s">
        <v>171</v>
      </c>
      <c r="H15" s="93">
        <v>11527.999999999998</v>
      </c>
      <c r="I15" s="95">
        <v>1473</v>
      </c>
      <c r="J15" s="83"/>
      <c r="K15" s="93">
        <v>169.80743999999999</v>
      </c>
      <c r="L15" s="94">
        <v>2.8728522996182091E-5</v>
      </c>
      <c r="M15" s="94">
        <f t="shared" si="0"/>
        <v>1.7776209218528546E-3</v>
      </c>
      <c r="N15" s="94">
        <f>K15/'סכום נכסי הקרן'!$C$42</f>
        <v>2.6766992013450613E-4</v>
      </c>
    </row>
    <row r="16" spans="2:63" ht="20.25">
      <c r="B16" s="86" t="s">
        <v>1170</v>
      </c>
      <c r="C16" s="83" t="s">
        <v>1171</v>
      </c>
      <c r="D16" s="96" t="s">
        <v>127</v>
      </c>
      <c r="E16" s="83" t="s">
        <v>1172</v>
      </c>
      <c r="F16" s="96" t="s">
        <v>1166</v>
      </c>
      <c r="G16" s="96" t="s">
        <v>171</v>
      </c>
      <c r="H16" s="93">
        <v>551.99999999999989</v>
      </c>
      <c r="I16" s="95">
        <v>14750</v>
      </c>
      <c r="J16" s="83"/>
      <c r="K16" s="93">
        <v>81.419999999999987</v>
      </c>
      <c r="L16" s="94">
        <v>5.3771056750694127E-6</v>
      </c>
      <c r="M16" s="94">
        <f t="shared" si="0"/>
        <v>8.5234130764387831E-4</v>
      </c>
      <c r="N16" s="94">
        <f>K16/'סכום נכסי הקרן'!$C$42</f>
        <v>1.2834352191724632E-4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69</v>
      </c>
      <c r="C18" s="81"/>
      <c r="D18" s="81"/>
      <c r="E18" s="81"/>
      <c r="F18" s="81"/>
      <c r="G18" s="81"/>
      <c r="H18" s="90"/>
      <c r="I18" s="92"/>
      <c r="J18" s="81"/>
      <c r="K18" s="90">
        <v>35512.172159999987</v>
      </c>
      <c r="L18" s="81"/>
      <c r="M18" s="91">
        <f t="shared" ref="M18:M30" si="1">K18/$K$11</f>
        <v>0.37175744603449917</v>
      </c>
      <c r="N18" s="91">
        <f>K18/'סכום נכסי הקרן'!$C$42</f>
        <v>5.5978349864234625E-2</v>
      </c>
    </row>
    <row r="19" spans="2:14">
      <c r="B19" s="86" t="s">
        <v>1173</v>
      </c>
      <c r="C19" s="83" t="s">
        <v>1174</v>
      </c>
      <c r="D19" s="96" t="s">
        <v>127</v>
      </c>
      <c r="E19" s="83" t="s">
        <v>1165</v>
      </c>
      <c r="F19" s="96" t="s">
        <v>1175</v>
      </c>
      <c r="G19" s="96" t="s">
        <v>171</v>
      </c>
      <c r="H19" s="93">
        <v>820225.99999999988</v>
      </c>
      <c r="I19" s="95">
        <v>316.91000000000003</v>
      </c>
      <c r="J19" s="83"/>
      <c r="K19" s="93">
        <v>2599.3782199999996</v>
      </c>
      <c r="L19" s="94">
        <v>5.6607522767414716E-3</v>
      </c>
      <c r="M19" s="94">
        <f t="shared" si="1"/>
        <v>2.7211464395674487E-2</v>
      </c>
      <c r="N19" s="94">
        <f>K19/'סכום נכסי הקרן'!$C$42</f>
        <v>4.0974374299899618E-3</v>
      </c>
    </row>
    <row r="20" spans="2:14">
      <c r="B20" s="86" t="s">
        <v>1176</v>
      </c>
      <c r="C20" s="83" t="s">
        <v>1177</v>
      </c>
      <c r="D20" s="96" t="s">
        <v>127</v>
      </c>
      <c r="E20" s="83" t="s">
        <v>1165</v>
      </c>
      <c r="F20" s="96" t="s">
        <v>1175</v>
      </c>
      <c r="G20" s="96" t="s">
        <v>171</v>
      </c>
      <c r="H20" s="93">
        <v>1934349.9999999998</v>
      </c>
      <c r="I20" s="95">
        <v>329.11</v>
      </c>
      <c r="J20" s="83"/>
      <c r="K20" s="93">
        <v>6366.1392899999992</v>
      </c>
      <c r="L20" s="94">
        <v>6.2609864841182859E-3</v>
      </c>
      <c r="M20" s="94">
        <f t="shared" si="1"/>
        <v>6.6643619345144581E-2</v>
      </c>
      <c r="N20" s="94">
        <f>K20/'סכום נכסי הקרן'!$C$42</f>
        <v>1.0035037306489289E-2</v>
      </c>
    </row>
    <row r="21" spans="2:14">
      <c r="B21" s="86" t="s">
        <v>1178</v>
      </c>
      <c r="C21" s="83" t="s">
        <v>1179</v>
      </c>
      <c r="D21" s="96" t="s">
        <v>127</v>
      </c>
      <c r="E21" s="83" t="s">
        <v>1169</v>
      </c>
      <c r="F21" s="96" t="s">
        <v>1175</v>
      </c>
      <c r="G21" s="96" t="s">
        <v>171</v>
      </c>
      <c r="H21" s="93">
        <v>544999.99999999988</v>
      </c>
      <c r="I21" s="95">
        <v>361.75</v>
      </c>
      <c r="J21" s="83"/>
      <c r="K21" s="93">
        <v>1971.5374999999997</v>
      </c>
      <c r="L21" s="94">
        <v>5.5593963220253932E-4</v>
      </c>
      <c r="M21" s="94">
        <f t="shared" si="1"/>
        <v>2.0638944372622731E-2</v>
      </c>
      <c r="N21" s="94">
        <f>K21/'סכום נכסי הקרן'!$C$42</f>
        <v>3.1077630353957626E-3</v>
      </c>
    </row>
    <row r="22" spans="2:14">
      <c r="B22" s="86" t="s">
        <v>1180</v>
      </c>
      <c r="C22" s="83" t="s">
        <v>1181</v>
      </c>
      <c r="D22" s="96" t="s">
        <v>127</v>
      </c>
      <c r="E22" s="83" t="s">
        <v>1169</v>
      </c>
      <c r="F22" s="96" t="s">
        <v>1175</v>
      </c>
      <c r="G22" s="96" t="s">
        <v>171</v>
      </c>
      <c r="H22" s="93">
        <v>12999.999999999998</v>
      </c>
      <c r="I22" s="95">
        <v>3264.35</v>
      </c>
      <c r="J22" s="83"/>
      <c r="K22" s="93">
        <v>424.36549999999994</v>
      </c>
      <c r="L22" s="94">
        <v>2.0451927178805155E-4</v>
      </c>
      <c r="M22" s="94">
        <f t="shared" si="1"/>
        <v>4.4424495847328448E-3</v>
      </c>
      <c r="N22" s="94">
        <f>K22/'סכום נכסי הקרן'!$C$42</f>
        <v>6.6893346659510178E-4</v>
      </c>
    </row>
    <row r="23" spans="2:14">
      <c r="B23" s="86" t="s">
        <v>1182</v>
      </c>
      <c r="C23" s="83" t="s">
        <v>1183</v>
      </c>
      <c r="D23" s="96" t="s">
        <v>127</v>
      </c>
      <c r="E23" s="83" t="s">
        <v>1169</v>
      </c>
      <c r="F23" s="96" t="s">
        <v>1175</v>
      </c>
      <c r="G23" s="96" t="s">
        <v>171</v>
      </c>
      <c r="H23" s="93">
        <v>198419.99999999997</v>
      </c>
      <c r="I23" s="95">
        <v>3372.23</v>
      </c>
      <c r="J23" s="83"/>
      <c r="K23" s="93">
        <v>6691.1787699999986</v>
      </c>
      <c r="L23" s="94">
        <v>6.7416417504756717E-3</v>
      </c>
      <c r="M23" s="94">
        <f t="shared" si="1"/>
        <v>7.0046279323271399E-2</v>
      </c>
      <c r="N23" s="94">
        <f>K23/'סכום נכסי הקרן'!$C$42</f>
        <v>1.0547401733231493E-2</v>
      </c>
    </row>
    <row r="24" spans="2:14">
      <c r="B24" s="86" t="s">
        <v>1184</v>
      </c>
      <c r="C24" s="83" t="s">
        <v>1185</v>
      </c>
      <c r="D24" s="96" t="s">
        <v>127</v>
      </c>
      <c r="E24" s="83" t="s">
        <v>1172</v>
      </c>
      <c r="F24" s="96" t="s">
        <v>1175</v>
      </c>
      <c r="G24" s="96" t="s">
        <v>171</v>
      </c>
      <c r="H24" s="93">
        <v>32499.999999999996</v>
      </c>
      <c r="I24" s="95">
        <v>3632.95</v>
      </c>
      <c r="J24" s="83"/>
      <c r="K24" s="93">
        <v>1180.7087499999998</v>
      </c>
      <c r="L24" s="94">
        <v>1.4153892089507295E-3</v>
      </c>
      <c r="M24" s="94">
        <f t="shared" si="1"/>
        <v>1.2360192089432192E-2</v>
      </c>
      <c r="N24" s="94">
        <f>K24/'סכום נכסי הקרן'!$C$42</f>
        <v>1.8611682551401313E-3</v>
      </c>
    </row>
    <row r="25" spans="2:14">
      <c r="B25" s="86" t="s">
        <v>1186</v>
      </c>
      <c r="C25" s="83" t="s">
        <v>1187</v>
      </c>
      <c r="D25" s="96" t="s">
        <v>127</v>
      </c>
      <c r="E25" s="83" t="s">
        <v>1172</v>
      </c>
      <c r="F25" s="96" t="s">
        <v>1175</v>
      </c>
      <c r="G25" s="96" t="s">
        <v>171</v>
      </c>
      <c r="H25" s="93">
        <v>31999.999999999996</v>
      </c>
      <c r="I25" s="95">
        <v>3159.31</v>
      </c>
      <c r="J25" s="83"/>
      <c r="K25" s="93">
        <v>1010.9791999999999</v>
      </c>
      <c r="L25" s="94">
        <v>6.6541900603035969E-4</v>
      </c>
      <c r="M25" s="94">
        <f t="shared" si="1"/>
        <v>1.058338655525377E-2</v>
      </c>
      <c r="N25" s="94">
        <f>K25/'סכום נכסי הקרן'!$C$42</f>
        <v>1.59362111413756E-3</v>
      </c>
    </row>
    <row r="26" spans="2:14">
      <c r="B26" s="86" t="s">
        <v>1188</v>
      </c>
      <c r="C26" s="83" t="s">
        <v>1189</v>
      </c>
      <c r="D26" s="96" t="s">
        <v>127</v>
      </c>
      <c r="E26" s="83" t="s">
        <v>1172</v>
      </c>
      <c r="F26" s="96" t="s">
        <v>1175</v>
      </c>
      <c r="G26" s="96" t="s">
        <v>171</v>
      </c>
      <c r="H26" s="93">
        <v>200401.99999999997</v>
      </c>
      <c r="I26" s="95">
        <v>3281.64</v>
      </c>
      <c r="J26" s="83"/>
      <c r="K26" s="93">
        <v>6576.4721900000004</v>
      </c>
      <c r="L26" s="94">
        <v>1.4314428571428569E-3</v>
      </c>
      <c r="M26" s="94">
        <f t="shared" si="1"/>
        <v>6.8845479072810134E-2</v>
      </c>
      <c r="N26" s="94">
        <f>K26/'סכום נכסי הקרן'!$C$42</f>
        <v>1.036658809451518E-2</v>
      </c>
    </row>
    <row r="27" spans="2:14">
      <c r="B27" s="86" t="s">
        <v>1190</v>
      </c>
      <c r="C27" s="83" t="s">
        <v>1191</v>
      </c>
      <c r="D27" s="96" t="s">
        <v>127</v>
      </c>
      <c r="E27" s="83" t="s">
        <v>1192</v>
      </c>
      <c r="F27" s="96" t="s">
        <v>1175</v>
      </c>
      <c r="G27" s="96" t="s">
        <v>171</v>
      </c>
      <c r="H27" s="93">
        <v>83999.999999999985</v>
      </c>
      <c r="I27" s="95">
        <v>3408.24</v>
      </c>
      <c r="J27" s="83"/>
      <c r="K27" s="93">
        <v>2862.9215999999997</v>
      </c>
      <c r="L27" s="94">
        <v>5.8240000093183995E-4</v>
      </c>
      <c r="M27" s="94">
        <f t="shared" si="1"/>
        <v>2.9970355443698162E-2</v>
      </c>
      <c r="N27" s="94">
        <f>K27/'סכום נכסי הקרן'!$C$42</f>
        <v>4.5128646661380233E-3</v>
      </c>
    </row>
    <row r="28" spans="2:14">
      <c r="B28" s="86" t="s">
        <v>1193</v>
      </c>
      <c r="C28" s="83" t="s">
        <v>1194</v>
      </c>
      <c r="D28" s="96" t="s">
        <v>127</v>
      </c>
      <c r="E28" s="83" t="s">
        <v>1192</v>
      </c>
      <c r="F28" s="96" t="s">
        <v>1175</v>
      </c>
      <c r="G28" s="96" t="s">
        <v>171</v>
      </c>
      <c r="H28" s="93">
        <v>39999.999999999993</v>
      </c>
      <c r="I28" s="95">
        <v>338.06</v>
      </c>
      <c r="J28" s="83"/>
      <c r="K28" s="93">
        <v>135.22399999999996</v>
      </c>
      <c r="L28" s="94">
        <v>1.7201857752988175E-5</v>
      </c>
      <c r="M28" s="94">
        <f t="shared" si="1"/>
        <v>1.4155858632379733E-3</v>
      </c>
      <c r="N28" s="94">
        <f>K28/'סכום נכסי הקרן'!$C$42</f>
        <v>2.1315554418739515E-4</v>
      </c>
    </row>
    <row r="29" spans="2:14">
      <c r="B29" s="86" t="s">
        <v>1195</v>
      </c>
      <c r="C29" s="83" t="s">
        <v>1196</v>
      </c>
      <c r="D29" s="96" t="s">
        <v>127</v>
      </c>
      <c r="E29" s="83" t="s">
        <v>1192</v>
      </c>
      <c r="F29" s="96" t="s">
        <v>1175</v>
      </c>
      <c r="G29" s="96" t="s">
        <v>171</v>
      </c>
      <c r="H29" s="93">
        <v>154145.99999999997</v>
      </c>
      <c r="I29" s="95">
        <v>3294.48</v>
      </c>
      <c r="J29" s="83"/>
      <c r="K29" s="93">
        <v>5078.3091399999985</v>
      </c>
      <c r="L29" s="94">
        <v>1.0293555926544238E-3</v>
      </c>
      <c r="M29" s="94">
        <f t="shared" si="1"/>
        <v>5.3162032092943484E-2</v>
      </c>
      <c r="N29" s="94">
        <f>K29/'סכום נכסי הקרן'!$C$42</f>
        <v>8.0050120414166311E-3</v>
      </c>
    </row>
    <row r="30" spans="2:14">
      <c r="B30" s="86" t="s">
        <v>1197</v>
      </c>
      <c r="C30" s="83" t="s">
        <v>1198</v>
      </c>
      <c r="D30" s="96" t="s">
        <v>127</v>
      </c>
      <c r="E30" s="83" t="s">
        <v>1192</v>
      </c>
      <c r="F30" s="96" t="s">
        <v>1175</v>
      </c>
      <c r="G30" s="96" t="s">
        <v>171</v>
      </c>
      <c r="H30" s="93">
        <v>16999.999999999996</v>
      </c>
      <c r="I30" s="95">
        <v>3617.4</v>
      </c>
      <c r="J30" s="83"/>
      <c r="K30" s="93">
        <v>614.95799999999986</v>
      </c>
      <c r="L30" s="94">
        <v>3.5148383449345734E-4</v>
      </c>
      <c r="M30" s="94">
        <f t="shared" si="1"/>
        <v>6.4376578956775246E-3</v>
      </c>
      <c r="N30" s="94">
        <f>K30/'סכום נכסי הקרן'!$C$42</f>
        <v>9.6936717699810796E-4</v>
      </c>
    </row>
    <row r="31" spans="2:14">
      <c r="B31" s="82"/>
      <c r="C31" s="83"/>
      <c r="D31" s="83"/>
      <c r="E31" s="83"/>
      <c r="F31" s="83"/>
      <c r="G31" s="83"/>
      <c r="H31" s="93"/>
      <c r="I31" s="95"/>
      <c r="J31" s="83"/>
      <c r="K31" s="83"/>
      <c r="L31" s="83"/>
      <c r="M31" s="94"/>
      <c r="N31" s="83"/>
    </row>
    <row r="32" spans="2:14">
      <c r="B32" s="80" t="s">
        <v>239</v>
      </c>
      <c r="C32" s="81"/>
      <c r="D32" s="81"/>
      <c r="E32" s="81"/>
      <c r="F32" s="81"/>
      <c r="G32" s="81"/>
      <c r="H32" s="90"/>
      <c r="I32" s="92"/>
      <c r="J32" s="90">
        <v>8.693089999999998</v>
      </c>
      <c r="K32" s="90">
        <v>59063.995470001792</v>
      </c>
      <c r="L32" s="81"/>
      <c r="M32" s="91">
        <f t="shared" ref="M32:M93" si="2">K32/$K$11</f>
        <v>0.61830856219078167</v>
      </c>
      <c r="N32" s="91">
        <f>K32/'סכום נכסי הקרן'!$C$42</f>
        <v>9.3103429097572007E-2</v>
      </c>
    </row>
    <row r="33" spans="2:14">
      <c r="B33" s="101" t="s">
        <v>70</v>
      </c>
      <c r="C33" s="81"/>
      <c r="D33" s="81"/>
      <c r="E33" s="81"/>
      <c r="F33" s="81"/>
      <c r="G33" s="81"/>
      <c r="H33" s="90"/>
      <c r="I33" s="92"/>
      <c r="J33" s="90">
        <v>8.693089999999998</v>
      </c>
      <c r="K33" s="90">
        <v>36720.386810001786</v>
      </c>
      <c r="L33" s="81"/>
      <c r="M33" s="91">
        <f t="shared" si="2"/>
        <v>0.38440558229950811</v>
      </c>
      <c r="N33" s="91">
        <f>K33/'סכום נכסי הקרן'!$C$42</f>
        <v>5.7882876066804562E-2</v>
      </c>
    </row>
    <row r="34" spans="2:14">
      <c r="B34" s="86" t="s">
        <v>1199</v>
      </c>
      <c r="C34" s="83" t="s">
        <v>1200</v>
      </c>
      <c r="D34" s="96" t="s">
        <v>28</v>
      </c>
      <c r="E34" s="83"/>
      <c r="F34" s="96" t="s">
        <v>1166</v>
      </c>
      <c r="G34" s="96" t="s">
        <v>170</v>
      </c>
      <c r="H34" s="93">
        <v>8660.9999999999982</v>
      </c>
      <c r="I34" s="95">
        <v>3261.35</v>
      </c>
      <c r="J34" s="83"/>
      <c r="K34" s="93">
        <v>1024.5024399999998</v>
      </c>
      <c r="L34" s="94">
        <v>3.5632726929681248E-4</v>
      </c>
      <c r="M34" s="94">
        <f t="shared" si="2"/>
        <v>1.0724953935076687E-2</v>
      </c>
      <c r="N34" s="94">
        <f>K34/'סכום נכסי הקרן'!$C$42</f>
        <v>1.6149379926604312E-3</v>
      </c>
    </row>
    <row r="35" spans="2:14">
      <c r="B35" s="86" t="s">
        <v>1201</v>
      </c>
      <c r="C35" s="83" t="s">
        <v>1202</v>
      </c>
      <c r="D35" s="96" t="s">
        <v>28</v>
      </c>
      <c r="E35" s="83"/>
      <c r="F35" s="96" t="s">
        <v>1166</v>
      </c>
      <c r="G35" s="96" t="s">
        <v>172</v>
      </c>
      <c r="H35" s="93">
        <v>4675</v>
      </c>
      <c r="I35" s="95">
        <v>1219.9000000000001</v>
      </c>
      <c r="J35" s="83"/>
      <c r="K35" s="93">
        <v>240.41705999999996</v>
      </c>
      <c r="L35" s="94">
        <v>3.3990492550229224E-4</v>
      </c>
      <c r="M35" s="94">
        <f t="shared" si="2"/>
        <v>2.5167942925607562E-3</v>
      </c>
      <c r="N35" s="94">
        <f>K35/'סכום נכסי הקרן'!$C$42</f>
        <v>3.7897288392765805E-4</v>
      </c>
    </row>
    <row r="36" spans="2:14">
      <c r="B36" s="86" t="s">
        <v>1203</v>
      </c>
      <c r="C36" s="83" t="s">
        <v>1204</v>
      </c>
      <c r="D36" s="96" t="s">
        <v>913</v>
      </c>
      <c r="E36" s="83"/>
      <c r="F36" s="96" t="s">
        <v>1166</v>
      </c>
      <c r="G36" s="96" t="s">
        <v>170</v>
      </c>
      <c r="H36" s="93">
        <v>1853.9999999999998</v>
      </c>
      <c r="I36" s="95">
        <v>4900</v>
      </c>
      <c r="J36" s="83"/>
      <c r="K36" s="93">
        <v>329.49843999999996</v>
      </c>
      <c r="L36" s="94">
        <v>4.5721331689272495E-5</v>
      </c>
      <c r="M36" s="94">
        <f t="shared" si="2"/>
        <v>3.4493383838887005E-3</v>
      </c>
      <c r="N36" s="94">
        <f>K36/'סכום נכסי הקרן'!$C$42</f>
        <v>5.193931497892222E-4</v>
      </c>
    </row>
    <row r="37" spans="2:14">
      <c r="B37" s="86" t="s">
        <v>1205</v>
      </c>
      <c r="C37" s="83" t="s">
        <v>1206</v>
      </c>
      <c r="D37" s="96" t="s">
        <v>913</v>
      </c>
      <c r="E37" s="83"/>
      <c r="F37" s="96" t="s">
        <v>1166</v>
      </c>
      <c r="G37" s="96" t="s">
        <v>170</v>
      </c>
      <c r="H37" s="93">
        <v>1020.9999999999999</v>
      </c>
      <c r="I37" s="95">
        <v>11722</v>
      </c>
      <c r="J37" s="83"/>
      <c r="K37" s="93">
        <v>434.08522999999991</v>
      </c>
      <c r="L37" s="94">
        <v>7.3557354405500517E-6</v>
      </c>
      <c r="M37" s="94">
        <f t="shared" si="2"/>
        <v>4.5442001052209977E-3</v>
      </c>
      <c r="N37" s="94">
        <f>K37/'סכום נכסי הקרן'!$C$42</f>
        <v>6.8425481737236426E-4</v>
      </c>
    </row>
    <row r="38" spans="2:14">
      <c r="B38" s="86" t="s">
        <v>1207</v>
      </c>
      <c r="C38" s="83" t="s">
        <v>1208</v>
      </c>
      <c r="D38" s="96" t="s">
        <v>913</v>
      </c>
      <c r="E38" s="83"/>
      <c r="F38" s="96" t="s">
        <v>1166</v>
      </c>
      <c r="G38" s="96" t="s">
        <v>170</v>
      </c>
      <c r="H38" s="93">
        <v>723.99999999999989</v>
      </c>
      <c r="I38" s="95">
        <v>5393</v>
      </c>
      <c r="J38" s="83"/>
      <c r="K38" s="93">
        <v>141.61737999999997</v>
      </c>
      <c r="L38" s="94">
        <v>4.2346162460034558E-6</v>
      </c>
      <c r="M38" s="94">
        <f t="shared" si="2"/>
        <v>1.4825146506300664E-3</v>
      </c>
      <c r="N38" s="94">
        <f>K38/'סכום נכסי הקרן'!$C$42</f>
        <v>2.2323352141848438E-4</v>
      </c>
    </row>
    <row r="39" spans="2:14">
      <c r="B39" s="86" t="s">
        <v>1209</v>
      </c>
      <c r="C39" s="83" t="s">
        <v>1210</v>
      </c>
      <c r="D39" s="96" t="s">
        <v>131</v>
      </c>
      <c r="E39" s="83"/>
      <c r="F39" s="96" t="s">
        <v>1166</v>
      </c>
      <c r="G39" s="96" t="s">
        <v>180</v>
      </c>
      <c r="H39" s="93">
        <v>111197.99999999999</v>
      </c>
      <c r="I39" s="95">
        <v>1899</v>
      </c>
      <c r="J39" s="83"/>
      <c r="K39" s="93">
        <v>6749.2557899999993</v>
      </c>
      <c r="L39" s="94">
        <v>5.0302316933819589E-5</v>
      </c>
      <c r="M39" s="94">
        <f t="shared" si="2"/>
        <v>7.0654255780786254E-2</v>
      </c>
      <c r="N39" s="94">
        <f>K39/'סכום נכסי הקרן'!$C$42</f>
        <v>1.0638949378641202E-2</v>
      </c>
    </row>
    <row r="40" spans="2:14">
      <c r="B40" s="86" t="s">
        <v>1211</v>
      </c>
      <c r="C40" s="83" t="s">
        <v>1212</v>
      </c>
      <c r="D40" s="96" t="s">
        <v>28</v>
      </c>
      <c r="E40" s="83"/>
      <c r="F40" s="96" t="s">
        <v>1166</v>
      </c>
      <c r="G40" s="96" t="s">
        <v>172</v>
      </c>
      <c r="H40" s="93">
        <v>1353.0000000000002</v>
      </c>
      <c r="I40" s="95">
        <v>13060</v>
      </c>
      <c r="J40" s="83"/>
      <c r="K40" s="93">
        <v>744.90409999999986</v>
      </c>
      <c r="L40" s="94">
        <v>7.1084444958153181E-4</v>
      </c>
      <c r="M40" s="94">
        <f t="shared" si="2"/>
        <v>7.7979923196178618E-3</v>
      </c>
      <c r="N40" s="94">
        <f>K40/'סכום נכסי הקרן'!$C$42</f>
        <v>1.1742030911888557E-3</v>
      </c>
    </row>
    <row r="41" spans="2:14">
      <c r="B41" s="86" t="s">
        <v>1213</v>
      </c>
      <c r="C41" s="83" t="s">
        <v>1214</v>
      </c>
      <c r="D41" s="96" t="s">
        <v>28</v>
      </c>
      <c r="E41" s="83"/>
      <c r="F41" s="96" t="s">
        <v>1166</v>
      </c>
      <c r="G41" s="96" t="s">
        <v>172</v>
      </c>
      <c r="H41" s="93">
        <v>11301.999999999998</v>
      </c>
      <c r="I41" s="95">
        <v>854.4</v>
      </c>
      <c r="J41" s="83"/>
      <c r="K41" s="93">
        <v>407.07641999999993</v>
      </c>
      <c r="L41" s="94">
        <v>3.358692421991084E-4</v>
      </c>
      <c r="M41" s="94">
        <f t="shared" si="2"/>
        <v>4.2614596921369272E-3</v>
      </c>
      <c r="N41" s="94">
        <f>K41/'סכום נכסי הקרן'!$C$42</f>
        <v>6.4168044009167485E-4</v>
      </c>
    </row>
    <row r="42" spans="2:14">
      <c r="B42" s="86" t="s">
        <v>1215</v>
      </c>
      <c r="C42" s="83" t="s">
        <v>1216</v>
      </c>
      <c r="D42" s="96" t="s">
        <v>28</v>
      </c>
      <c r="E42" s="83"/>
      <c r="F42" s="96" t="s">
        <v>1166</v>
      </c>
      <c r="G42" s="96" t="s">
        <v>172</v>
      </c>
      <c r="H42" s="93">
        <v>14078.999999999998</v>
      </c>
      <c r="I42" s="95">
        <v>3994.5</v>
      </c>
      <c r="J42" s="83"/>
      <c r="K42" s="93">
        <v>2370.7929900000004</v>
      </c>
      <c r="L42" s="94">
        <v>2.6571732410141623E-4</v>
      </c>
      <c r="M42" s="94">
        <f t="shared" si="2"/>
        <v>2.4818531039665203E-2</v>
      </c>
      <c r="N42" s="94">
        <f>K42/'סכום נכסי הקרן'!$C$42</f>
        <v>3.7371152305738027E-3</v>
      </c>
    </row>
    <row r="43" spans="2:14">
      <c r="B43" s="86" t="s">
        <v>1217</v>
      </c>
      <c r="C43" s="83" t="s">
        <v>1218</v>
      </c>
      <c r="D43" s="96" t="s">
        <v>28</v>
      </c>
      <c r="E43" s="83"/>
      <c r="F43" s="96" t="s">
        <v>1166</v>
      </c>
      <c r="G43" s="96" t="s">
        <v>172</v>
      </c>
      <c r="H43" s="93">
        <v>9175.9999999999982</v>
      </c>
      <c r="I43" s="95">
        <v>3598.5</v>
      </c>
      <c r="J43" s="83"/>
      <c r="K43" s="93">
        <v>1391.9841999999996</v>
      </c>
      <c r="L43" s="94">
        <v>9.1127755631429123E-4</v>
      </c>
      <c r="M43" s="94">
        <f t="shared" si="2"/>
        <v>1.4571918855902944E-2</v>
      </c>
      <c r="N43" s="94">
        <f>K43/'סכום נכסי הקרן'!$C$42</f>
        <v>2.1942047983439027E-3</v>
      </c>
    </row>
    <row r="44" spans="2:14">
      <c r="B44" s="86" t="s">
        <v>1219</v>
      </c>
      <c r="C44" s="83" t="s">
        <v>1220</v>
      </c>
      <c r="D44" s="96" t="s">
        <v>130</v>
      </c>
      <c r="E44" s="83"/>
      <c r="F44" s="96" t="s">
        <v>1166</v>
      </c>
      <c r="G44" s="96" t="s">
        <v>170</v>
      </c>
      <c r="H44" s="93">
        <v>5305.9999999999991</v>
      </c>
      <c r="I44" s="95">
        <v>4221.5</v>
      </c>
      <c r="J44" s="83"/>
      <c r="K44" s="93">
        <v>812.42185000089967</v>
      </c>
      <c r="L44" s="94">
        <v>7.0594493177173943E-4</v>
      </c>
      <c r="M44" s="94">
        <f t="shared" si="2"/>
        <v>8.5047985997080047E-3</v>
      </c>
      <c r="N44" s="94">
        <f>K44/'סכום נכסי הקרן'!$C$42</f>
        <v>1.2806322956477557E-3</v>
      </c>
    </row>
    <row r="45" spans="2:14">
      <c r="B45" s="86" t="s">
        <v>1221</v>
      </c>
      <c r="C45" s="83" t="s">
        <v>1222</v>
      </c>
      <c r="D45" s="96" t="s">
        <v>913</v>
      </c>
      <c r="E45" s="83"/>
      <c r="F45" s="96" t="s">
        <v>1166</v>
      </c>
      <c r="G45" s="96" t="s">
        <v>170</v>
      </c>
      <c r="H45" s="93">
        <v>1771.9999999999998</v>
      </c>
      <c r="I45" s="95">
        <v>9515</v>
      </c>
      <c r="J45" s="83"/>
      <c r="K45" s="93">
        <v>611.53323999999986</v>
      </c>
      <c r="L45" s="94">
        <v>8.5950438493720685E-6</v>
      </c>
      <c r="M45" s="94">
        <f t="shared" si="2"/>
        <v>6.4018059622856505E-3</v>
      </c>
      <c r="N45" s="94">
        <f>K45/'סכום נכסי הקרן'!$C$42</f>
        <v>9.6396867834763744E-4</v>
      </c>
    </row>
    <row r="46" spans="2:14">
      <c r="B46" s="86" t="s">
        <v>1223</v>
      </c>
      <c r="C46" s="83" t="s">
        <v>1224</v>
      </c>
      <c r="D46" s="96" t="s">
        <v>28</v>
      </c>
      <c r="E46" s="83"/>
      <c r="F46" s="96" t="s">
        <v>1166</v>
      </c>
      <c r="G46" s="96" t="s">
        <v>179</v>
      </c>
      <c r="H46" s="93">
        <v>13333.999999999998</v>
      </c>
      <c r="I46" s="95">
        <v>3395</v>
      </c>
      <c r="J46" s="83"/>
      <c r="K46" s="93">
        <v>1261.5998099999999</v>
      </c>
      <c r="L46" s="94">
        <v>2.205304377238103E-4</v>
      </c>
      <c r="M46" s="94">
        <f t="shared" si="2"/>
        <v>1.3206996214427273E-2</v>
      </c>
      <c r="N46" s="94">
        <f>K46/'סכום נכסי הקרן'!$C$42</f>
        <v>1.9886780012961041E-3</v>
      </c>
    </row>
    <row r="47" spans="2:14">
      <c r="B47" s="86" t="s">
        <v>1225</v>
      </c>
      <c r="C47" s="83" t="s">
        <v>1226</v>
      </c>
      <c r="D47" s="96" t="s">
        <v>913</v>
      </c>
      <c r="E47" s="83"/>
      <c r="F47" s="96" t="s">
        <v>1166</v>
      </c>
      <c r="G47" s="96" t="s">
        <v>170</v>
      </c>
      <c r="H47" s="93">
        <v>1568.9999999999998</v>
      </c>
      <c r="I47" s="95">
        <v>7840</v>
      </c>
      <c r="J47" s="83"/>
      <c r="K47" s="93">
        <v>446.15581999999995</v>
      </c>
      <c r="L47" s="94">
        <v>9.4932113555507135E-6</v>
      </c>
      <c r="M47" s="94">
        <f t="shared" si="2"/>
        <v>4.6705604892130536E-3</v>
      </c>
      <c r="N47" s="94">
        <f>K47/'סכום נכסי הקרן'!$C$42</f>
        <v>7.032818627201793E-4</v>
      </c>
    </row>
    <row r="48" spans="2:14">
      <c r="B48" s="86" t="s">
        <v>1227</v>
      </c>
      <c r="C48" s="83" t="s">
        <v>1228</v>
      </c>
      <c r="D48" s="96" t="s">
        <v>28</v>
      </c>
      <c r="E48" s="83"/>
      <c r="F48" s="96" t="s">
        <v>1166</v>
      </c>
      <c r="G48" s="96" t="s">
        <v>172</v>
      </c>
      <c r="H48" s="93">
        <v>2171.9999999999991</v>
      </c>
      <c r="I48" s="95">
        <v>5043</v>
      </c>
      <c r="J48" s="83"/>
      <c r="K48" s="93">
        <v>461.75136999999995</v>
      </c>
      <c r="L48" s="94">
        <v>4.742358078602618E-4</v>
      </c>
      <c r="M48" s="94">
        <f t="shared" si="2"/>
        <v>4.8338217454206864E-3</v>
      </c>
      <c r="N48" s="94">
        <f>K48/'סכום נכסי הקרן'!$C$42</f>
        <v>7.2786535342561425E-4</v>
      </c>
    </row>
    <row r="49" spans="2:14">
      <c r="B49" s="86" t="s">
        <v>1229</v>
      </c>
      <c r="C49" s="83" t="s">
        <v>1230</v>
      </c>
      <c r="D49" s="96" t="s">
        <v>146</v>
      </c>
      <c r="E49" s="83"/>
      <c r="F49" s="96" t="s">
        <v>1166</v>
      </c>
      <c r="G49" s="96" t="s">
        <v>170</v>
      </c>
      <c r="H49" s="93">
        <v>1337.9999999999998</v>
      </c>
      <c r="I49" s="95">
        <v>12126</v>
      </c>
      <c r="J49" s="83"/>
      <c r="K49" s="93">
        <v>588.46580000000006</v>
      </c>
      <c r="L49" s="94">
        <v>2.5009345794392519E-4</v>
      </c>
      <c r="M49" s="94">
        <f t="shared" si="2"/>
        <v>6.1603255892373017E-3</v>
      </c>
      <c r="N49" s="94">
        <f>K49/'סכום נכסי הקרן'!$C$42</f>
        <v>9.2760713952161507E-4</v>
      </c>
    </row>
    <row r="50" spans="2:14">
      <c r="B50" s="86" t="s">
        <v>1231</v>
      </c>
      <c r="C50" s="83" t="s">
        <v>1232</v>
      </c>
      <c r="D50" s="96" t="s">
        <v>146</v>
      </c>
      <c r="E50" s="83"/>
      <c r="F50" s="96" t="s">
        <v>1166</v>
      </c>
      <c r="G50" s="96" t="s">
        <v>172</v>
      </c>
      <c r="H50" s="93">
        <v>360.99999999999994</v>
      </c>
      <c r="I50" s="95">
        <v>10600</v>
      </c>
      <c r="J50" s="83"/>
      <c r="K50" s="93">
        <v>161.31414999999996</v>
      </c>
      <c r="L50" s="94">
        <v>9.6331820372269374E-6</v>
      </c>
      <c r="M50" s="94">
        <f t="shared" si="2"/>
        <v>1.6887093288192178E-3</v>
      </c>
      <c r="N50" s="94">
        <f>K50/'סכום נכסי הקרן'!$C$42</f>
        <v>2.5428182444223722E-4</v>
      </c>
    </row>
    <row r="51" spans="2:14">
      <c r="B51" s="86" t="s">
        <v>1233</v>
      </c>
      <c r="C51" s="83" t="s">
        <v>1234</v>
      </c>
      <c r="D51" s="96" t="s">
        <v>913</v>
      </c>
      <c r="E51" s="83"/>
      <c r="F51" s="96" t="s">
        <v>1166</v>
      </c>
      <c r="G51" s="96" t="s">
        <v>170</v>
      </c>
      <c r="H51" s="93">
        <v>25640.999999999989</v>
      </c>
      <c r="I51" s="95">
        <v>5178</v>
      </c>
      <c r="J51" s="83"/>
      <c r="K51" s="93">
        <v>4815.5351900000005</v>
      </c>
      <c r="L51" s="94">
        <v>2.7081749049429647E-5</v>
      </c>
      <c r="M51" s="94">
        <f t="shared" si="2"/>
        <v>5.0411195785430032E-2</v>
      </c>
      <c r="N51" s="94">
        <f>K51/'סכום נכסי הקרן'!$C$42</f>
        <v>7.5907976688901506E-3</v>
      </c>
    </row>
    <row r="52" spans="2:14">
      <c r="B52" s="86" t="s">
        <v>1235</v>
      </c>
      <c r="C52" s="83" t="s">
        <v>1236</v>
      </c>
      <c r="D52" s="96" t="s">
        <v>913</v>
      </c>
      <c r="E52" s="83"/>
      <c r="F52" s="96" t="s">
        <v>1166</v>
      </c>
      <c r="G52" s="96" t="s">
        <v>170</v>
      </c>
      <c r="H52" s="93">
        <v>1629.9999999999998</v>
      </c>
      <c r="I52" s="95">
        <v>20129</v>
      </c>
      <c r="J52" s="93">
        <v>4.9773699999999987</v>
      </c>
      <c r="K52" s="93">
        <v>1195.0058700000002</v>
      </c>
      <c r="L52" s="94">
        <v>6.4992025518341301E-6</v>
      </c>
      <c r="M52" s="94">
        <f t="shared" si="2"/>
        <v>1.250986079437375E-2</v>
      </c>
      <c r="N52" s="94">
        <f>K52/'סכום נכסי הקרן'!$C$42</f>
        <v>1.8837050118838496E-3</v>
      </c>
    </row>
    <row r="53" spans="2:14">
      <c r="B53" s="86" t="s">
        <v>1237</v>
      </c>
      <c r="C53" s="83" t="s">
        <v>1238</v>
      </c>
      <c r="D53" s="96" t="s">
        <v>913</v>
      </c>
      <c r="E53" s="83"/>
      <c r="F53" s="96" t="s">
        <v>1166</v>
      </c>
      <c r="G53" s="96" t="s">
        <v>170</v>
      </c>
      <c r="H53" s="93">
        <v>10428.999999999998</v>
      </c>
      <c r="I53" s="95">
        <v>2533</v>
      </c>
      <c r="J53" s="83"/>
      <c r="K53" s="93">
        <v>958.13214999999991</v>
      </c>
      <c r="L53" s="94">
        <v>7.7251851851851841E-4</v>
      </c>
      <c r="M53" s="94">
        <f t="shared" si="2"/>
        <v>1.0030159784164095E-2</v>
      </c>
      <c r="N53" s="94">
        <f>K53/'סכום נכסי הקרן'!$C$42</f>
        <v>1.5103175459732661E-3</v>
      </c>
    </row>
    <row r="54" spans="2:14">
      <c r="B54" s="86" t="s">
        <v>1239</v>
      </c>
      <c r="C54" s="83" t="s">
        <v>1240</v>
      </c>
      <c r="D54" s="96" t="s">
        <v>913</v>
      </c>
      <c r="E54" s="83"/>
      <c r="F54" s="96" t="s">
        <v>1166</v>
      </c>
      <c r="G54" s="96" t="s">
        <v>170</v>
      </c>
      <c r="H54" s="93">
        <v>776.99999999999989</v>
      </c>
      <c r="I54" s="95">
        <v>3534</v>
      </c>
      <c r="J54" s="93">
        <v>0.11471999999999999</v>
      </c>
      <c r="K54" s="93">
        <v>99.709169999999986</v>
      </c>
      <c r="L54" s="94">
        <v>2.9770114942528732E-5</v>
      </c>
      <c r="M54" s="94">
        <f t="shared" si="2"/>
        <v>1.0438005937347798E-3</v>
      </c>
      <c r="N54" s="94">
        <f>K54/'סכום נכסי הקרן'!$C$42</f>
        <v>1.571730047315824E-4</v>
      </c>
    </row>
    <row r="55" spans="2:14">
      <c r="B55" s="86" t="s">
        <v>1241</v>
      </c>
      <c r="C55" s="83" t="s">
        <v>1242</v>
      </c>
      <c r="D55" s="96" t="s">
        <v>913</v>
      </c>
      <c r="E55" s="83"/>
      <c r="F55" s="96" t="s">
        <v>1166</v>
      </c>
      <c r="G55" s="96" t="s">
        <v>170</v>
      </c>
      <c r="H55" s="93">
        <v>478.99999999999994</v>
      </c>
      <c r="I55" s="95">
        <v>22748</v>
      </c>
      <c r="J55" s="93">
        <v>0.18178999999999995</v>
      </c>
      <c r="K55" s="93">
        <v>395.39029999999991</v>
      </c>
      <c r="L55" s="94">
        <v>3.4214285714285708E-5</v>
      </c>
      <c r="M55" s="94">
        <f t="shared" si="2"/>
        <v>4.1391241136293951E-3</v>
      </c>
      <c r="N55" s="94">
        <f>K55/'סכום נכסי הקרן'!$C$42</f>
        <v>6.2325944035760978E-4</v>
      </c>
    </row>
    <row r="56" spans="2:14">
      <c r="B56" s="86" t="s">
        <v>1243</v>
      </c>
      <c r="C56" s="83" t="s">
        <v>1244</v>
      </c>
      <c r="D56" s="96" t="s">
        <v>913</v>
      </c>
      <c r="E56" s="83"/>
      <c r="F56" s="96" t="s">
        <v>1166</v>
      </c>
      <c r="G56" s="96" t="s">
        <v>170</v>
      </c>
      <c r="H56" s="93">
        <v>53.999999999999993</v>
      </c>
      <c r="I56" s="95">
        <v>20455</v>
      </c>
      <c r="J56" s="93">
        <v>9.8689999999999986E-2</v>
      </c>
      <c r="K56" s="93">
        <v>40.161449999999988</v>
      </c>
      <c r="L56" s="94">
        <v>1.2413793103448275E-5</v>
      </c>
      <c r="M56" s="94">
        <f t="shared" si="2"/>
        <v>4.2042818484247399E-4</v>
      </c>
      <c r="N56" s="94">
        <f>K56/'סכום נכסי הקרן'!$C$42</f>
        <v>6.3307073671129834E-5</v>
      </c>
    </row>
    <row r="57" spans="2:14">
      <c r="B57" s="86" t="s">
        <v>1245</v>
      </c>
      <c r="C57" s="83" t="s">
        <v>1246</v>
      </c>
      <c r="D57" s="96" t="s">
        <v>28</v>
      </c>
      <c r="E57" s="83"/>
      <c r="F57" s="96" t="s">
        <v>1166</v>
      </c>
      <c r="G57" s="96" t="s">
        <v>172</v>
      </c>
      <c r="H57" s="93">
        <v>2515.9999999999995</v>
      </c>
      <c r="I57" s="95">
        <v>2894</v>
      </c>
      <c r="J57" s="83"/>
      <c r="K57" s="93">
        <v>306.95065</v>
      </c>
      <c r="L57" s="94">
        <v>2.1596566523605148E-4</v>
      </c>
      <c r="M57" s="94">
        <f t="shared" si="2"/>
        <v>3.2132979415762522E-3</v>
      </c>
      <c r="N57" s="94">
        <f>K57/'סכום נכסי הקרן'!$C$42</f>
        <v>4.8385074276330146E-4</v>
      </c>
    </row>
    <row r="58" spans="2:14">
      <c r="B58" s="86" t="s">
        <v>1247</v>
      </c>
      <c r="C58" s="83" t="s">
        <v>1248</v>
      </c>
      <c r="D58" s="96" t="s">
        <v>28</v>
      </c>
      <c r="E58" s="83"/>
      <c r="F58" s="96" t="s">
        <v>1166</v>
      </c>
      <c r="G58" s="96" t="s">
        <v>172</v>
      </c>
      <c r="H58" s="93">
        <v>968.99999999999989</v>
      </c>
      <c r="I58" s="95">
        <v>6061</v>
      </c>
      <c r="J58" s="83"/>
      <c r="K58" s="93">
        <v>247.58677999999998</v>
      </c>
      <c r="L58" s="94">
        <v>8.7297297297297282E-5</v>
      </c>
      <c r="M58" s="94">
        <f t="shared" si="2"/>
        <v>2.591850157461769E-3</v>
      </c>
      <c r="N58" s="94">
        <f>K58/'סכום נכסי הקרן'!$C$42</f>
        <v>3.9027461711312262E-4</v>
      </c>
    </row>
    <row r="59" spans="2:14">
      <c r="B59" s="86" t="s">
        <v>1249</v>
      </c>
      <c r="C59" s="83" t="s">
        <v>1250</v>
      </c>
      <c r="D59" s="96" t="s">
        <v>130</v>
      </c>
      <c r="E59" s="83"/>
      <c r="F59" s="96" t="s">
        <v>1166</v>
      </c>
      <c r="G59" s="96" t="s">
        <v>173</v>
      </c>
      <c r="H59" s="93">
        <v>30962.999999999996</v>
      </c>
      <c r="I59" s="95">
        <v>741.7</v>
      </c>
      <c r="J59" s="83"/>
      <c r="K59" s="93">
        <v>1088.2087099999999</v>
      </c>
      <c r="L59" s="94">
        <v>3.9062387640283587E-5</v>
      </c>
      <c r="M59" s="94">
        <f t="shared" si="2"/>
        <v>1.1391859922265513E-2</v>
      </c>
      <c r="N59" s="94">
        <f>K59/'סכום נכסי הקרן'!$C$42</f>
        <v>1.7153591061461967E-3</v>
      </c>
    </row>
    <row r="60" spans="2:14">
      <c r="B60" s="86" t="s">
        <v>1251</v>
      </c>
      <c r="C60" s="83" t="s">
        <v>1252</v>
      </c>
      <c r="D60" s="96" t="s">
        <v>913</v>
      </c>
      <c r="E60" s="83"/>
      <c r="F60" s="96" t="s">
        <v>1166</v>
      </c>
      <c r="G60" s="96" t="s">
        <v>170</v>
      </c>
      <c r="H60" s="93">
        <v>754.99999999999989</v>
      </c>
      <c r="I60" s="95">
        <v>4282</v>
      </c>
      <c r="J60" s="83"/>
      <c r="K60" s="93">
        <v>117.25764999999998</v>
      </c>
      <c r="L60" s="94">
        <v>6.4200680272108832E-6</v>
      </c>
      <c r="M60" s="94">
        <f t="shared" si="2"/>
        <v>1.2275060026068314E-3</v>
      </c>
      <c r="N60" s="94">
        <f>K60/'סכום נכסי הקרן'!$C$42</f>
        <v>1.8483492720142221E-4</v>
      </c>
    </row>
    <row r="61" spans="2:14">
      <c r="B61" s="86" t="s">
        <v>1253</v>
      </c>
      <c r="C61" s="83" t="s">
        <v>1254</v>
      </c>
      <c r="D61" s="96" t="s">
        <v>130</v>
      </c>
      <c r="E61" s="83"/>
      <c r="F61" s="96" t="s">
        <v>1166</v>
      </c>
      <c r="G61" s="96" t="s">
        <v>170</v>
      </c>
      <c r="H61" s="93">
        <v>733.99999999999989</v>
      </c>
      <c r="I61" s="95">
        <v>6624.5</v>
      </c>
      <c r="J61" s="83"/>
      <c r="K61" s="93">
        <v>176.35864000000001</v>
      </c>
      <c r="L61" s="94">
        <v>1.1934959349593495E-4</v>
      </c>
      <c r="M61" s="94">
        <f t="shared" si="2"/>
        <v>1.8462018402345371E-3</v>
      </c>
      <c r="N61" s="94">
        <f>K61/'סכום נכסי הקרן'!$C$42</f>
        <v>2.7799667131092799E-4</v>
      </c>
    </row>
    <row r="62" spans="2:14">
      <c r="B62" s="86" t="s">
        <v>1255</v>
      </c>
      <c r="C62" s="83" t="s">
        <v>1256</v>
      </c>
      <c r="D62" s="96" t="s">
        <v>130</v>
      </c>
      <c r="E62" s="83"/>
      <c r="F62" s="96" t="s">
        <v>1166</v>
      </c>
      <c r="G62" s="96" t="s">
        <v>172</v>
      </c>
      <c r="H62" s="93">
        <v>146.99999999999997</v>
      </c>
      <c r="I62" s="95">
        <v>20107.5</v>
      </c>
      <c r="J62" s="83"/>
      <c r="K62" s="93">
        <v>124.60482999999999</v>
      </c>
      <c r="L62" s="94">
        <v>2.8963417036951796E-5</v>
      </c>
      <c r="M62" s="94">
        <f t="shared" si="2"/>
        <v>1.3044195988816405E-3</v>
      </c>
      <c r="N62" s="94">
        <f>K62/'סכום נכסי הקרן'!$C$42</f>
        <v>1.9641639314787218E-4</v>
      </c>
    </row>
    <row r="63" spans="2:14">
      <c r="B63" s="86" t="s">
        <v>1257</v>
      </c>
      <c r="C63" s="83" t="s">
        <v>1258</v>
      </c>
      <c r="D63" s="96" t="s">
        <v>919</v>
      </c>
      <c r="E63" s="83"/>
      <c r="F63" s="96" t="s">
        <v>1166</v>
      </c>
      <c r="G63" s="96" t="s">
        <v>170</v>
      </c>
      <c r="H63" s="93">
        <v>542.99999999999989</v>
      </c>
      <c r="I63" s="95">
        <v>12194</v>
      </c>
      <c r="J63" s="93">
        <v>6.3759999999999997E-2</v>
      </c>
      <c r="K63" s="93">
        <v>240.21982999999994</v>
      </c>
      <c r="L63" s="94">
        <v>6.7621419676214184E-6</v>
      </c>
      <c r="M63" s="94">
        <f t="shared" si="2"/>
        <v>2.5147295999040794E-3</v>
      </c>
      <c r="N63" s="94">
        <f>K63/'סכום נכסי הקרן'!$C$42</f>
        <v>3.7866198743014223E-4</v>
      </c>
    </row>
    <row r="64" spans="2:14">
      <c r="B64" s="86" t="s">
        <v>1259</v>
      </c>
      <c r="C64" s="83" t="s">
        <v>1260</v>
      </c>
      <c r="D64" s="96" t="s">
        <v>913</v>
      </c>
      <c r="E64" s="83"/>
      <c r="F64" s="96" t="s">
        <v>1166</v>
      </c>
      <c r="G64" s="96" t="s">
        <v>170</v>
      </c>
      <c r="H64" s="93">
        <v>179.99999999999997</v>
      </c>
      <c r="I64" s="95">
        <v>16855</v>
      </c>
      <c r="J64" s="93">
        <v>0.29403999999999997</v>
      </c>
      <c r="K64" s="93">
        <v>110.33359999999998</v>
      </c>
      <c r="L64" s="94">
        <v>6.0862214708368544E-7</v>
      </c>
      <c r="M64" s="94">
        <f t="shared" si="2"/>
        <v>1.1550219221451315E-3</v>
      </c>
      <c r="N64" s="94">
        <f>K64/'סכום נכסי הקרן'!$C$42</f>
        <v>1.7392044718507352E-4</v>
      </c>
    </row>
    <row r="65" spans="2:14">
      <c r="B65" s="86" t="s">
        <v>1261</v>
      </c>
      <c r="C65" s="83" t="s">
        <v>1262</v>
      </c>
      <c r="D65" s="96" t="s">
        <v>130</v>
      </c>
      <c r="E65" s="83"/>
      <c r="F65" s="96" t="s">
        <v>1166</v>
      </c>
      <c r="G65" s="96" t="s">
        <v>170</v>
      </c>
      <c r="H65" s="93">
        <v>14850.999999999998</v>
      </c>
      <c r="I65" s="95">
        <v>687.5</v>
      </c>
      <c r="J65" s="83"/>
      <c r="K65" s="93">
        <v>370.31898999999993</v>
      </c>
      <c r="L65" s="94">
        <v>7.5577608142493623E-5</v>
      </c>
      <c r="M65" s="94">
        <f t="shared" si="2"/>
        <v>3.8766663250056534E-3</v>
      </c>
      <c r="N65" s="94">
        <f>K65/'סכום נכסי הקרן'!$C$42</f>
        <v>5.8373917230947572E-4</v>
      </c>
    </row>
    <row r="66" spans="2:14">
      <c r="B66" s="86" t="s">
        <v>1263</v>
      </c>
      <c r="C66" s="83" t="s">
        <v>1264</v>
      </c>
      <c r="D66" s="96" t="s">
        <v>913</v>
      </c>
      <c r="E66" s="83"/>
      <c r="F66" s="96" t="s">
        <v>1166</v>
      </c>
      <c r="G66" s="96" t="s">
        <v>170</v>
      </c>
      <c r="H66" s="93">
        <v>1043.9999999999998</v>
      </c>
      <c r="I66" s="95">
        <v>3139</v>
      </c>
      <c r="J66" s="83"/>
      <c r="K66" s="93">
        <v>118.86099999999999</v>
      </c>
      <c r="L66" s="94">
        <v>2.6941935483870962E-5</v>
      </c>
      <c r="M66" s="94">
        <f t="shared" si="2"/>
        <v>1.2442905940537833E-3</v>
      </c>
      <c r="N66" s="94">
        <f>K66/'סכום נכסי הקרן'!$C$42</f>
        <v>1.8736231096297978E-4</v>
      </c>
    </row>
    <row r="67" spans="2:14">
      <c r="B67" s="86" t="s">
        <v>1265</v>
      </c>
      <c r="C67" s="83" t="s">
        <v>1266</v>
      </c>
      <c r="D67" s="96" t="s">
        <v>913</v>
      </c>
      <c r="E67" s="83"/>
      <c r="F67" s="96" t="s">
        <v>1166</v>
      </c>
      <c r="G67" s="96" t="s">
        <v>170</v>
      </c>
      <c r="H67" s="93">
        <v>198.99999999999997</v>
      </c>
      <c r="I67" s="95">
        <v>21643</v>
      </c>
      <c r="J67" s="93">
        <v>0.62732999999999994</v>
      </c>
      <c r="K67" s="93">
        <v>156.84065999999999</v>
      </c>
      <c r="L67" s="94">
        <v>7.0442477876106185E-6</v>
      </c>
      <c r="M67" s="94">
        <f t="shared" si="2"/>
        <v>1.6418788164594563E-3</v>
      </c>
      <c r="N67" s="94">
        <f>K67/'סכום נכסי הקרן'!$C$42</f>
        <v>2.4723019754636916E-4</v>
      </c>
    </row>
    <row r="68" spans="2:14">
      <c r="B68" s="86" t="s">
        <v>1267</v>
      </c>
      <c r="C68" s="83" t="s">
        <v>1268</v>
      </c>
      <c r="D68" s="96" t="s">
        <v>28</v>
      </c>
      <c r="E68" s="83"/>
      <c r="F68" s="96" t="s">
        <v>1166</v>
      </c>
      <c r="G68" s="96" t="s">
        <v>172</v>
      </c>
      <c r="H68" s="93">
        <v>183.99999999999997</v>
      </c>
      <c r="I68" s="95">
        <v>5532</v>
      </c>
      <c r="J68" s="83"/>
      <c r="K68" s="93">
        <v>42.910089999999997</v>
      </c>
      <c r="L68" s="94">
        <v>7.3599999999999987E-5</v>
      </c>
      <c r="M68" s="94">
        <f t="shared" si="2"/>
        <v>4.4920218891815906E-4</v>
      </c>
      <c r="N68" s="94">
        <f>K68/'סכום נכסי הקרן'!$C$42</f>
        <v>6.7639794600663378E-5</v>
      </c>
    </row>
    <row r="69" spans="2:14">
      <c r="B69" s="86" t="s">
        <v>1269</v>
      </c>
      <c r="C69" s="83" t="s">
        <v>1270</v>
      </c>
      <c r="D69" s="96" t="s">
        <v>919</v>
      </c>
      <c r="E69" s="83"/>
      <c r="F69" s="96" t="s">
        <v>1166</v>
      </c>
      <c r="G69" s="96" t="s">
        <v>170</v>
      </c>
      <c r="H69" s="93">
        <v>1446.9999999999998</v>
      </c>
      <c r="I69" s="95">
        <v>4882</v>
      </c>
      <c r="J69" s="83"/>
      <c r="K69" s="93">
        <v>256.22048999999998</v>
      </c>
      <c r="L69" s="94">
        <v>4.9810671256454378E-5</v>
      </c>
      <c r="M69" s="94">
        <f t="shared" si="2"/>
        <v>2.6822317304317769E-3</v>
      </c>
      <c r="N69" s="94">
        <f>K69/'סכום נכסי הקרן'!$C$42</f>
        <v>4.0388405887942263E-4</v>
      </c>
    </row>
    <row r="70" spans="2:14">
      <c r="B70" s="86" t="s">
        <v>1271</v>
      </c>
      <c r="C70" s="83" t="s">
        <v>1272</v>
      </c>
      <c r="D70" s="96" t="s">
        <v>28</v>
      </c>
      <c r="E70" s="83"/>
      <c r="F70" s="96" t="s">
        <v>1166</v>
      </c>
      <c r="G70" s="96" t="s">
        <v>172</v>
      </c>
      <c r="H70" s="93">
        <v>394.99999999999994</v>
      </c>
      <c r="I70" s="95">
        <v>19630</v>
      </c>
      <c r="J70" s="83"/>
      <c r="K70" s="93">
        <v>326.87129999999991</v>
      </c>
      <c r="L70" s="94">
        <v>7.1981120900948495E-4</v>
      </c>
      <c r="M70" s="94">
        <f t="shared" si="2"/>
        <v>3.4218362966501399E-3</v>
      </c>
      <c r="N70" s="94">
        <f>K70/'סכום נכסי הקרן'!$C$42</f>
        <v>5.1525195106446556E-4</v>
      </c>
    </row>
    <row r="71" spans="2:14">
      <c r="B71" s="86" t="s">
        <v>1273</v>
      </c>
      <c r="C71" s="83" t="s">
        <v>1274</v>
      </c>
      <c r="D71" s="96" t="s">
        <v>28</v>
      </c>
      <c r="E71" s="83"/>
      <c r="F71" s="96" t="s">
        <v>1166</v>
      </c>
      <c r="G71" s="96" t="s">
        <v>172</v>
      </c>
      <c r="H71" s="93">
        <v>1113.9999999999998</v>
      </c>
      <c r="I71" s="95">
        <v>4841</v>
      </c>
      <c r="J71" s="83"/>
      <c r="K71" s="93">
        <v>227.34198999999998</v>
      </c>
      <c r="L71" s="94">
        <v>1.6679895290984065E-4</v>
      </c>
      <c r="M71" s="94">
        <f t="shared" si="2"/>
        <v>2.3799185585723598E-3</v>
      </c>
      <c r="N71" s="94">
        <f>K71/'סכום נכסי הקרן'!$C$42</f>
        <v>3.5836246224853099E-4</v>
      </c>
    </row>
    <row r="72" spans="2:14">
      <c r="B72" s="86" t="s">
        <v>1275</v>
      </c>
      <c r="C72" s="83" t="s">
        <v>1276</v>
      </c>
      <c r="D72" s="96" t="s">
        <v>28</v>
      </c>
      <c r="E72" s="83"/>
      <c r="F72" s="96" t="s">
        <v>1166</v>
      </c>
      <c r="G72" s="96" t="s">
        <v>172</v>
      </c>
      <c r="H72" s="93">
        <v>1188</v>
      </c>
      <c r="I72" s="95">
        <v>5672</v>
      </c>
      <c r="J72" s="83"/>
      <c r="K72" s="93">
        <v>284.06128999999993</v>
      </c>
      <c r="L72" s="94">
        <v>2.9509398793194753E-4</v>
      </c>
      <c r="M72" s="94">
        <f t="shared" si="2"/>
        <v>2.9736817903415242E-3</v>
      </c>
      <c r="N72" s="94">
        <f>K72/'סכום נכסי הקרן'!$C$42</f>
        <v>4.4776991401321856E-4</v>
      </c>
    </row>
    <row r="73" spans="2:14">
      <c r="B73" s="86" t="s">
        <v>1277</v>
      </c>
      <c r="C73" s="83" t="s">
        <v>1278</v>
      </c>
      <c r="D73" s="96" t="s">
        <v>28</v>
      </c>
      <c r="E73" s="83"/>
      <c r="F73" s="96" t="s">
        <v>1166</v>
      </c>
      <c r="G73" s="96" t="s">
        <v>172</v>
      </c>
      <c r="H73" s="93">
        <v>684.99999999999989</v>
      </c>
      <c r="I73" s="95">
        <v>9410</v>
      </c>
      <c r="J73" s="83"/>
      <c r="K73" s="93">
        <v>271.73124999999993</v>
      </c>
      <c r="L73" s="94">
        <v>7.8038559478825451E-5</v>
      </c>
      <c r="M73" s="94">
        <f t="shared" si="2"/>
        <v>2.8446053666507688E-3</v>
      </c>
      <c r="N73" s="94">
        <f>K73/'סכום נכסי הקרן'!$C$42</f>
        <v>4.2833389388326865E-4</v>
      </c>
    </row>
    <row r="74" spans="2:14">
      <c r="B74" s="86" t="s">
        <v>1279</v>
      </c>
      <c r="C74" s="83" t="s">
        <v>1280</v>
      </c>
      <c r="D74" s="96" t="s">
        <v>913</v>
      </c>
      <c r="E74" s="83"/>
      <c r="F74" s="96" t="s">
        <v>1166</v>
      </c>
      <c r="G74" s="96" t="s">
        <v>170</v>
      </c>
      <c r="H74" s="93">
        <v>662.99999999999989</v>
      </c>
      <c r="I74" s="95">
        <v>2519</v>
      </c>
      <c r="J74" s="83"/>
      <c r="K74" s="93">
        <v>60.574419999999989</v>
      </c>
      <c r="L74" s="94">
        <v>1.2613948138560813E-5</v>
      </c>
      <c r="M74" s="94">
        <f t="shared" si="2"/>
        <v>6.3412036787729661E-4</v>
      </c>
      <c r="N74" s="94">
        <f>K74/'סכום נכסי הקרן'!$C$42</f>
        <v>9.5484333098679481E-5</v>
      </c>
    </row>
    <row r="75" spans="2:14">
      <c r="B75" s="86" t="s">
        <v>1281</v>
      </c>
      <c r="C75" s="83" t="s">
        <v>1282</v>
      </c>
      <c r="D75" s="96" t="s">
        <v>913</v>
      </c>
      <c r="E75" s="83"/>
      <c r="F75" s="96" t="s">
        <v>1166</v>
      </c>
      <c r="G75" s="96" t="s">
        <v>170</v>
      </c>
      <c r="H75" s="93">
        <v>1205.9999999999998</v>
      </c>
      <c r="I75" s="95">
        <v>10645</v>
      </c>
      <c r="J75" s="83"/>
      <c r="K75" s="93">
        <v>465.62953999999991</v>
      </c>
      <c r="L75" s="94">
        <v>1.1408638609803461E-4</v>
      </c>
      <c r="M75" s="94">
        <f t="shared" si="2"/>
        <v>4.8744201793320743E-3</v>
      </c>
      <c r="N75" s="94">
        <f>K75/'סכום נכסי הקרן'!$C$42</f>
        <v>7.3397856880750819E-4</v>
      </c>
    </row>
    <row r="76" spans="2:14">
      <c r="B76" s="86" t="s">
        <v>1283</v>
      </c>
      <c r="C76" s="83" t="s">
        <v>1284</v>
      </c>
      <c r="D76" s="96" t="s">
        <v>131</v>
      </c>
      <c r="E76" s="83"/>
      <c r="F76" s="96" t="s">
        <v>1166</v>
      </c>
      <c r="G76" s="96" t="s">
        <v>180</v>
      </c>
      <c r="H76" s="93">
        <v>16626.999999999996</v>
      </c>
      <c r="I76" s="95">
        <v>191</v>
      </c>
      <c r="J76" s="83"/>
      <c r="K76" s="93">
        <v>101.50354999999999</v>
      </c>
      <c r="L76" s="94">
        <v>5.5337191771475723E-5</v>
      </c>
      <c r="M76" s="94">
        <f t="shared" si="2"/>
        <v>1.062584973440135E-3</v>
      </c>
      <c r="N76" s="94">
        <f>K76/'סכום נכסי הקרן'!$C$42</f>
        <v>1.600015118411116E-4</v>
      </c>
    </row>
    <row r="77" spans="2:14">
      <c r="B77" s="86" t="s">
        <v>1285</v>
      </c>
      <c r="C77" s="83" t="s">
        <v>1286</v>
      </c>
      <c r="D77" s="96" t="s">
        <v>913</v>
      </c>
      <c r="E77" s="83"/>
      <c r="F77" s="96" t="s">
        <v>1166</v>
      </c>
      <c r="G77" s="96" t="s">
        <v>170</v>
      </c>
      <c r="H77" s="93">
        <v>1906.9999999999998</v>
      </c>
      <c r="I77" s="95">
        <v>2882</v>
      </c>
      <c r="J77" s="83"/>
      <c r="K77" s="93">
        <v>199.33898000000002</v>
      </c>
      <c r="L77" s="94">
        <v>2.47020725388601E-5</v>
      </c>
      <c r="M77" s="94">
        <f t="shared" si="2"/>
        <v>2.0867704111716648E-3</v>
      </c>
      <c r="N77" s="94">
        <f>K77/'סכום נכסי הקרן'!$C$42</f>
        <v>3.1422091314899938E-4</v>
      </c>
    </row>
    <row r="78" spans="2:14">
      <c r="B78" s="86" t="s">
        <v>1287</v>
      </c>
      <c r="C78" s="83" t="s">
        <v>1288</v>
      </c>
      <c r="D78" s="96" t="s">
        <v>130</v>
      </c>
      <c r="E78" s="83"/>
      <c r="F78" s="96" t="s">
        <v>1166</v>
      </c>
      <c r="G78" s="96" t="s">
        <v>170</v>
      </c>
      <c r="H78" s="93">
        <v>522.99999999999989</v>
      </c>
      <c r="I78" s="95">
        <v>40367.5</v>
      </c>
      <c r="J78" s="83"/>
      <c r="K78" s="93">
        <v>765.73960999999986</v>
      </c>
      <c r="L78" s="94">
        <v>8.4166008197736992E-4</v>
      </c>
      <c r="M78" s="94">
        <f t="shared" si="2"/>
        <v>8.0161078420795066E-3</v>
      </c>
      <c r="N78" s="94">
        <f>K78/'סכום נכסי הקרן'!$C$42</f>
        <v>1.2070464065209855E-3</v>
      </c>
    </row>
    <row r="79" spans="2:14">
      <c r="B79" s="86" t="s">
        <v>1289</v>
      </c>
      <c r="C79" s="83" t="s">
        <v>1290</v>
      </c>
      <c r="D79" s="96" t="s">
        <v>28</v>
      </c>
      <c r="E79" s="83"/>
      <c r="F79" s="96" t="s">
        <v>1166</v>
      </c>
      <c r="G79" s="96" t="s">
        <v>172</v>
      </c>
      <c r="H79" s="93">
        <v>523.99999999999989</v>
      </c>
      <c r="I79" s="95">
        <v>6014</v>
      </c>
      <c r="J79" s="83"/>
      <c r="K79" s="93">
        <v>132.84771999999998</v>
      </c>
      <c r="L79" s="94">
        <v>7.5454755298356586E-5</v>
      </c>
      <c r="M79" s="94">
        <f t="shared" si="2"/>
        <v>1.3907098917011521E-3</v>
      </c>
      <c r="N79" s="94">
        <f>K79/'סכום נכסי הקרן'!$C$42</f>
        <v>2.0940977970371164E-4</v>
      </c>
    </row>
    <row r="80" spans="2:14">
      <c r="B80" s="86" t="s">
        <v>1291</v>
      </c>
      <c r="C80" s="83" t="s">
        <v>1292</v>
      </c>
      <c r="D80" s="96" t="s">
        <v>130</v>
      </c>
      <c r="E80" s="83"/>
      <c r="F80" s="96" t="s">
        <v>1166</v>
      </c>
      <c r="G80" s="96" t="s">
        <v>170</v>
      </c>
      <c r="H80" s="93">
        <v>578.99999999999966</v>
      </c>
      <c r="I80" s="95">
        <v>8341</v>
      </c>
      <c r="J80" s="83"/>
      <c r="K80" s="93">
        <v>175.1637500009</v>
      </c>
      <c r="L80" s="94">
        <v>4.4902412864890242E-4</v>
      </c>
      <c r="M80" s="94">
        <f t="shared" si="2"/>
        <v>1.833693192429041E-3</v>
      </c>
      <c r="N80" s="94">
        <f>K80/'סכום נכסי הקרן'!$C$42</f>
        <v>2.7611314894801725E-4</v>
      </c>
    </row>
    <row r="81" spans="2:14">
      <c r="B81" s="86" t="s">
        <v>1293</v>
      </c>
      <c r="C81" s="83" t="s">
        <v>1294</v>
      </c>
      <c r="D81" s="96" t="s">
        <v>130</v>
      </c>
      <c r="E81" s="83"/>
      <c r="F81" s="96" t="s">
        <v>1166</v>
      </c>
      <c r="G81" s="96" t="s">
        <v>170</v>
      </c>
      <c r="H81" s="93">
        <v>465.99999999999994</v>
      </c>
      <c r="I81" s="95">
        <v>52077</v>
      </c>
      <c r="J81" s="83"/>
      <c r="K81" s="93">
        <v>880.19607999999982</v>
      </c>
      <c r="L81" s="94">
        <v>7.609620585297396E-5</v>
      </c>
      <c r="M81" s="94">
        <f t="shared" si="2"/>
        <v>9.2142898281775444E-3</v>
      </c>
      <c r="N81" s="94">
        <f>K81/'סכום נכסי הקרן'!$C$42</f>
        <v>1.3874657932320595E-3</v>
      </c>
    </row>
    <row r="82" spans="2:14">
      <c r="B82" s="86" t="s">
        <v>1295</v>
      </c>
      <c r="C82" s="83" t="s">
        <v>1296</v>
      </c>
      <c r="D82" s="96" t="s">
        <v>913</v>
      </c>
      <c r="E82" s="83"/>
      <c r="F82" s="96" t="s">
        <v>1166</v>
      </c>
      <c r="G82" s="96" t="s">
        <v>170</v>
      </c>
      <c r="H82" s="93">
        <v>2391.9999999999995</v>
      </c>
      <c r="I82" s="95">
        <v>5942</v>
      </c>
      <c r="J82" s="83"/>
      <c r="K82" s="93">
        <v>515.51508999999987</v>
      </c>
      <c r="L82" s="94">
        <v>2.8424557605687329E-5</v>
      </c>
      <c r="M82" s="94">
        <f t="shared" si="2"/>
        <v>5.3966446317950329E-3</v>
      </c>
      <c r="N82" s="94">
        <f>K82/'סכום נכסי הקרן'!$C$42</f>
        <v>8.126138817500147E-4</v>
      </c>
    </row>
    <row r="83" spans="2:14">
      <c r="B83" s="86" t="s">
        <v>1297</v>
      </c>
      <c r="C83" s="83" t="s">
        <v>1298</v>
      </c>
      <c r="D83" s="96" t="s">
        <v>28</v>
      </c>
      <c r="E83" s="83"/>
      <c r="F83" s="96" t="s">
        <v>1166</v>
      </c>
      <c r="G83" s="96" t="s">
        <v>172</v>
      </c>
      <c r="H83" s="93">
        <v>274.99999999999989</v>
      </c>
      <c r="I83" s="95">
        <v>17412</v>
      </c>
      <c r="J83" s="83"/>
      <c r="K83" s="93">
        <v>201.85557999999997</v>
      </c>
      <c r="L83" s="94">
        <v>1.8644067796610162E-4</v>
      </c>
      <c r="M83" s="94">
        <f t="shared" si="2"/>
        <v>2.1131153157997237E-3</v>
      </c>
      <c r="N83" s="94">
        <f>K83/'סכום נכסי הקרן'!$C$42</f>
        <v>3.1818786607526976E-4</v>
      </c>
    </row>
    <row r="84" spans="2:14">
      <c r="B84" s="86" t="s">
        <v>1299</v>
      </c>
      <c r="C84" s="83" t="s">
        <v>1300</v>
      </c>
      <c r="D84" s="96" t="s">
        <v>913</v>
      </c>
      <c r="E84" s="83"/>
      <c r="F84" s="96" t="s">
        <v>1166</v>
      </c>
      <c r="G84" s="96" t="s">
        <v>170</v>
      </c>
      <c r="H84" s="93">
        <v>1086.9999999999998</v>
      </c>
      <c r="I84" s="95">
        <v>3844</v>
      </c>
      <c r="J84" s="83"/>
      <c r="K84" s="93">
        <v>151.55158999999998</v>
      </c>
      <c r="L84" s="94">
        <v>5.8440809943389283E-5</v>
      </c>
      <c r="M84" s="94">
        <f t="shared" si="2"/>
        <v>1.586510444560414E-3</v>
      </c>
      <c r="N84" s="94">
        <f>K84/'סכום נכסי הקרן'!$C$42</f>
        <v>2.3889296011739777E-4</v>
      </c>
    </row>
    <row r="85" spans="2:14">
      <c r="B85" s="86" t="s">
        <v>1301</v>
      </c>
      <c r="C85" s="83" t="s">
        <v>1302</v>
      </c>
      <c r="D85" s="96" t="s">
        <v>913</v>
      </c>
      <c r="E85" s="83"/>
      <c r="F85" s="96" t="s">
        <v>1166</v>
      </c>
      <c r="G85" s="96" t="s">
        <v>170</v>
      </c>
      <c r="H85" s="93">
        <v>516.99999999999989</v>
      </c>
      <c r="I85" s="95">
        <v>9587</v>
      </c>
      <c r="J85" s="83"/>
      <c r="K85" s="93">
        <v>179.77148999999997</v>
      </c>
      <c r="L85" s="94">
        <v>9.2486583184257584E-6</v>
      </c>
      <c r="M85" s="94">
        <f t="shared" si="2"/>
        <v>1.8819290943710193E-3</v>
      </c>
      <c r="N85" s="94">
        <f>K85/'סכום נכסי הקרן'!$C$42</f>
        <v>2.8337639605638696E-4</v>
      </c>
    </row>
    <row r="86" spans="2:14">
      <c r="B86" s="86" t="s">
        <v>1303</v>
      </c>
      <c r="C86" s="83" t="s">
        <v>1304</v>
      </c>
      <c r="D86" s="96" t="s">
        <v>28</v>
      </c>
      <c r="E86" s="83"/>
      <c r="F86" s="96" t="s">
        <v>1166</v>
      </c>
      <c r="G86" s="96" t="s">
        <v>172</v>
      </c>
      <c r="H86" s="93">
        <v>691.99999999999989</v>
      </c>
      <c r="I86" s="95">
        <v>9780</v>
      </c>
      <c r="J86" s="83"/>
      <c r="K86" s="93">
        <v>285.30168999999995</v>
      </c>
      <c r="L86" s="94">
        <v>5.6967251239572797E-4</v>
      </c>
      <c r="M86" s="94">
        <f t="shared" si="2"/>
        <v>2.986666857376669E-3</v>
      </c>
      <c r="N86" s="94">
        <f>K86/'סכום נכסי הקרן'!$C$42</f>
        <v>4.4972517444783112E-4</v>
      </c>
    </row>
    <row r="87" spans="2:14">
      <c r="B87" s="86" t="s">
        <v>1305</v>
      </c>
      <c r="C87" s="83" t="s">
        <v>1306</v>
      </c>
      <c r="D87" s="96" t="s">
        <v>913</v>
      </c>
      <c r="E87" s="83"/>
      <c r="F87" s="96" t="s">
        <v>1166</v>
      </c>
      <c r="G87" s="96" t="s">
        <v>170</v>
      </c>
      <c r="H87" s="93">
        <v>992.99999999999989</v>
      </c>
      <c r="I87" s="95">
        <v>5265</v>
      </c>
      <c r="J87" s="83"/>
      <c r="K87" s="93">
        <v>189.62481999999994</v>
      </c>
      <c r="L87" s="94">
        <v>6.8353518616111762E-6</v>
      </c>
      <c r="M87" s="94">
        <f t="shared" si="2"/>
        <v>1.9850781999574433E-3</v>
      </c>
      <c r="N87" s="94">
        <f>K87/'סכום נכסי הקרן'!$C$42</f>
        <v>2.9890834244318207E-4</v>
      </c>
    </row>
    <row r="88" spans="2:14">
      <c r="B88" s="86" t="s">
        <v>1307</v>
      </c>
      <c r="C88" s="83" t="s">
        <v>1308</v>
      </c>
      <c r="D88" s="96" t="s">
        <v>142</v>
      </c>
      <c r="E88" s="83"/>
      <c r="F88" s="96" t="s">
        <v>1166</v>
      </c>
      <c r="G88" s="96" t="s">
        <v>174</v>
      </c>
      <c r="H88" s="93">
        <v>1828.9999999999998</v>
      </c>
      <c r="I88" s="95">
        <v>8001</v>
      </c>
      <c r="J88" s="83"/>
      <c r="K88" s="93">
        <v>382.90877</v>
      </c>
      <c r="L88" s="94">
        <v>4.9954223195305353E-5</v>
      </c>
      <c r="M88" s="94">
        <f t="shared" si="2"/>
        <v>4.0084618242459975E-3</v>
      </c>
      <c r="N88" s="94">
        <f>K88/'סכום נכסי הקרן'!$C$42</f>
        <v>6.0358462435274908E-4</v>
      </c>
    </row>
    <row r="89" spans="2:14">
      <c r="B89" s="86" t="s">
        <v>1309</v>
      </c>
      <c r="C89" s="83" t="s">
        <v>1310</v>
      </c>
      <c r="D89" s="96" t="s">
        <v>130</v>
      </c>
      <c r="E89" s="83"/>
      <c r="F89" s="96" t="s">
        <v>1166</v>
      </c>
      <c r="G89" s="96" t="s">
        <v>173</v>
      </c>
      <c r="H89" s="93">
        <v>1776.9999999999998</v>
      </c>
      <c r="I89" s="95">
        <v>3227.25</v>
      </c>
      <c r="J89" s="93">
        <v>2.0019199999999997</v>
      </c>
      <c r="K89" s="93">
        <v>273.74650999999994</v>
      </c>
      <c r="L89" s="94">
        <v>7.6876001561919607E-5</v>
      </c>
      <c r="M89" s="94">
        <f t="shared" si="2"/>
        <v>2.8657020178868581E-3</v>
      </c>
      <c r="N89" s="94">
        <f>K89/'סכום נכסי הקרן'!$C$42</f>
        <v>4.3151057732688142E-4</v>
      </c>
    </row>
    <row r="90" spans="2:14">
      <c r="B90" s="86" t="s">
        <v>1311</v>
      </c>
      <c r="C90" s="83" t="s">
        <v>1312</v>
      </c>
      <c r="D90" s="96" t="s">
        <v>913</v>
      </c>
      <c r="E90" s="83"/>
      <c r="F90" s="96" t="s">
        <v>1166</v>
      </c>
      <c r="G90" s="96" t="s">
        <v>170</v>
      </c>
      <c r="H90" s="93">
        <v>1466.9999999999998</v>
      </c>
      <c r="I90" s="95">
        <v>20256</v>
      </c>
      <c r="J90" s="83"/>
      <c r="K90" s="93">
        <v>1077.7830699999997</v>
      </c>
      <c r="L90" s="94">
        <v>1.3224135090408326E-5</v>
      </c>
      <c r="M90" s="94">
        <f t="shared" si="2"/>
        <v>1.1282719617295918E-2</v>
      </c>
      <c r="N90" s="94">
        <f>K90/'סכום נכסי הקרן'!$C$42</f>
        <v>1.6989250192407516E-3</v>
      </c>
    </row>
    <row r="91" spans="2:14">
      <c r="B91" s="86" t="s">
        <v>1313</v>
      </c>
      <c r="C91" s="83" t="s">
        <v>1314</v>
      </c>
      <c r="D91" s="96" t="s">
        <v>130</v>
      </c>
      <c r="E91" s="83"/>
      <c r="F91" s="96" t="s">
        <v>1166</v>
      </c>
      <c r="G91" s="96" t="s">
        <v>170</v>
      </c>
      <c r="H91" s="93">
        <v>412.99999999999994</v>
      </c>
      <c r="I91" s="95">
        <v>5536.25</v>
      </c>
      <c r="J91" s="93">
        <v>0.33347000000000004</v>
      </c>
      <c r="K91" s="93">
        <v>83.263769999999994</v>
      </c>
      <c r="L91" s="94">
        <v>8.8486784941102955E-7</v>
      </c>
      <c r="M91" s="94">
        <f t="shared" si="2"/>
        <v>8.7164272416063787E-4</v>
      </c>
      <c r="N91" s="94">
        <f>K91/'סכום נכסי הקרן'!$C$42</f>
        <v>1.31249883197096E-4</v>
      </c>
    </row>
    <row r="92" spans="2:14">
      <c r="B92" s="86" t="s">
        <v>1315</v>
      </c>
      <c r="C92" s="83" t="s">
        <v>1316</v>
      </c>
      <c r="D92" s="96" t="s">
        <v>913</v>
      </c>
      <c r="E92" s="83"/>
      <c r="F92" s="96" t="s">
        <v>1166</v>
      </c>
      <c r="G92" s="96" t="s">
        <v>170</v>
      </c>
      <c r="H92" s="93">
        <v>2348.9999999999995</v>
      </c>
      <c r="I92" s="95">
        <v>2411</v>
      </c>
      <c r="J92" s="83"/>
      <c r="K92" s="93">
        <v>205.41292999999996</v>
      </c>
      <c r="L92" s="94">
        <v>3.9545454545454541E-5</v>
      </c>
      <c r="M92" s="94">
        <f t="shared" si="2"/>
        <v>2.1503552611540216E-3</v>
      </c>
      <c r="N92" s="94">
        <f>K92/'סכום נכסי הקרן'!$C$42</f>
        <v>3.2379536825768583E-4</v>
      </c>
    </row>
    <row r="93" spans="2:14">
      <c r="B93" s="86" t="s">
        <v>1317</v>
      </c>
      <c r="C93" s="83" t="s">
        <v>1318</v>
      </c>
      <c r="D93" s="96" t="s">
        <v>913</v>
      </c>
      <c r="E93" s="83"/>
      <c r="F93" s="96" t="s">
        <v>1166</v>
      </c>
      <c r="G93" s="96" t="s">
        <v>170</v>
      </c>
      <c r="H93" s="93">
        <v>871.99999999999989</v>
      </c>
      <c r="I93" s="95">
        <v>7736</v>
      </c>
      <c r="J93" s="83"/>
      <c r="K93" s="93">
        <v>244.66987999999998</v>
      </c>
      <c r="L93" s="94">
        <v>6.0766550522648079E-5</v>
      </c>
      <c r="M93" s="94">
        <f t="shared" si="2"/>
        <v>2.5613147317645642E-3</v>
      </c>
      <c r="N93" s="94">
        <f>K93/'סכום נכסי הקרן'!$C$42</f>
        <v>3.8567666551547563E-4</v>
      </c>
    </row>
    <row r="94" spans="2:14">
      <c r="B94" s="82"/>
      <c r="C94" s="83"/>
      <c r="D94" s="83"/>
      <c r="E94" s="83"/>
      <c r="F94" s="83"/>
      <c r="G94" s="83"/>
      <c r="H94" s="93"/>
      <c r="I94" s="95"/>
      <c r="J94" s="83"/>
      <c r="K94" s="83"/>
      <c r="L94" s="83"/>
      <c r="M94" s="94"/>
      <c r="N94" s="83"/>
    </row>
    <row r="95" spans="2:14">
      <c r="B95" s="101" t="s">
        <v>71</v>
      </c>
      <c r="C95" s="81"/>
      <c r="D95" s="81"/>
      <c r="E95" s="81"/>
      <c r="F95" s="81"/>
      <c r="G95" s="81"/>
      <c r="H95" s="90"/>
      <c r="I95" s="92"/>
      <c r="J95" s="81"/>
      <c r="K95" s="90">
        <v>22343.608659999998</v>
      </c>
      <c r="L95" s="81"/>
      <c r="M95" s="91">
        <f t="shared" ref="M95:M104" si="3">K95/$K$11</f>
        <v>0.23390297989127345</v>
      </c>
      <c r="N95" s="91">
        <f>K95/'סכום נכסי הקרן'!$C$42</f>
        <v>3.5220553030767439E-2</v>
      </c>
    </row>
    <row r="96" spans="2:14">
      <c r="B96" s="86" t="s">
        <v>1319</v>
      </c>
      <c r="C96" s="83" t="s">
        <v>1320</v>
      </c>
      <c r="D96" s="96" t="s">
        <v>28</v>
      </c>
      <c r="E96" s="83"/>
      <c r="F96" s="96" t="s">
        <v>1175</v>
      </c>
      <c r="G96" s="96" t="s">
        <v>172</v>
      </c>
      <c r="H96" s="93">
        <v>2423.9999999999995</v>
      </c>
      <c r="I96" s="95">
        <v>22204</v>
      </c>
      <c r="J96" s="83"/>
      <c r="K96" s="93">
        <v>2268.9411399999995</v>
      </c>
      <c r="L96" s="94">
        <v>1.1761275224999889E-3</v>
      </c>
      <c r="M96" s="94">
        <f t="shared" si="3"/>
        <v>2.3752299904625299E-2</v>
      </c>
      <c r="N96" s="94">
        <f>K96/'סכום נכסי הקרן'!$C$42</f>
        <v>3.5765646884123288E-3</v>
      </c>
    </row>
    <row r="97" spans="2:14">
      <c r="B97" s="86" t="s">
        <v>1321</v>
      </c>
      <c r="C97" s="83" t="s">
        <v>1322</v>
      </c>
      <c r="D97" s="96" t="s">
        <v>28</v>
      </c>
      <c r="E97" s="83"/>
      <c r="F97" s="96" t="s">
        <v>1175</v>
      </c>
      <c r="G97" s="96" t="s">
        <v>172</v>
      </c>
      <c r="H97" s="93">
        <v>1899.9999999999998</v>
      </c>
      <c r="I97" s="95">
        <v>19585</v>
      </c>
      <c r="J97" s="83"/>
      <c r="K97" s="93">
        <v>1568.6879899999997</v>
      </c>
      <c r="L97" s="94">
        <v>1.8090345087614396E-3</v>
      </c>
      <c r="M97" s="94">
        <f t="shared" si="3"/>
        <v>1.6421733882115538E-2</v>
      </c>
      <c r="N97" s="94">
        <f>K97/'סכום נכסי הקרן'!$C$42</f>
        <v>2.4727455345846974E-3</v>
      </c>
    </row>
    <row r="98" spans="2:14">
      <c r="B98" s="86" t="s">
        <v>1323</v>
      </c>
      <c r="C98" s="83" t="s">
        <v>1324</v>
      </c>
      <c r="D98" s="96" t="s">
        <v>130</v>
      </c>
      <c r="E98" s="83"/>
      <c r="F98" s="96" t="s">
        <v>1175</v>
      </c>
      <c r="G98" s="96" t="s">
        <v>170</v>
      </c>
      <c r="H98" s="93">
        <v>3982.9999999999995</v>
      </c>
      <c r="I98" s="95">
        <v>9724</v>
      </c>
      <c r="J98" s="83"/>
      <c r="K98" s="93">
        <v>1404.7621999999997</v>
      </c>
      <c r="L98" s="94">
        <v>1.1668149963996594E-3</v>
      </c>
      <c r="M98" s="94">
        <f t="shared" si="3"/>
        <v>1.4705684727053442E-2</v>
      </c>
      <c r="N98" s="94">
        <f>K98/'סכום נכסי הקרן'!$C$42</f>
        <v>2.2143469442915636E-3</v>
      </c>
    </row>
    <row r="99" spans="2:14">
      <c r="B99" s="86" t="s">
        <v>1325</v>
      </c>
      <c r="C99" s="83" t="s">
        <v>1326</v>
      </c>
      <c r="D99" s="96" t="s">
        <v>130</v>
      </c>
      <c r="E99" s="83"/>
      <c r="F99" s="96" t="s">
        <v>1175</v>
      </c>
      <c r="G99" s="96" t="s">
        <v>170</v>
      </c>
      <c r="H99" s="93">
        <v>4725.9999999999991</v>
      </c>
      <c r="I99" s="95">
        <v>10381</v>
      </c>
      <c r="J99" s="83"/>
      <c r="K99" s="93">
        <v>1779.4281799999997</v>
      </c>
      <c r="L99" s="94">
        <v>1.6169213591513864E-4</v>
      </c>
      <c r="M99" s="94">
        <f t="shared" si="3"/>
        <v>1.8627857305325062E-2</v>
      </c>
      <c r="N99" s="94">
        <f>K99/'סכום נכסי הקרן'!$C$42</f>
        <v>2.8049383397199179E-3</v>
      </c>
    </row>
    <row r="100" spans="2:14">
      <c r="B100" s="86" t="s">
        <v>1327</v>
      </c>
      <c r="C100" s="83" t="s">
        <v>1328</v>
      </c>
      <c r="D100" s="96" t="s">
        <v>130</v>
      </c>
      <c r="E100" s="83"/>
      <c r="F100" s="96" t="s">
        <v>1175</v>
      </c>
      <c r="G100" s="96" t="s">
        <v>170</v>
      </c>
      <c r="H100" s="93">
        <v>3515.9999999999995</v>
      </c>
      <c r="I100" s="95">
        <v>11020</v>
      </c>
      <c r="J100" s="83"/>
      <c r="K100" s="93">
        <v>1405.3290199999997</v>
      </c>
      <c r="L100" s="94">
        <v>8.3731935210057482E-5</v>
      </c>
      <c r="M100" s="94">
        <f t="shared" si="3"/>
        <v>1.4711618454638786E-2</v>
      </c>
      <c r="N100" s="94">
        <f>K100/'סכום נכסי הקרן'!$C$42</f>
        <v>2.2152404308439237E-3</v>
      </c>
    </row>
    <row r="101" spans="2:14">
      <c r="B101" s="86" t="s">
        <v>1329</v>
      </c>
      <c r="C101" s="83" t="s">
        <v>1330</v>
      </c>
      <c r="D101" s="96" t="s">
        <v>913</v>
      </c>
      <c r="E101" s="83"/>
      <c r="F101" s="96" t="s">
        <v>1175</v>
      </c>
      <c r="G101" s="96" t="s">
        <v>170</v>
      </c>
      <c r="H101" s="93">
        <v>6297.9999999999991</v>
      </c>
      <c r="I101" s="95">
        <v>3605</v>
      </c>
      <c r="J101" s="83"/>
      <c r="K101" s="93">
        <v>823.48459999999989</v>
      </c>
      <c r="L101" s="94">
        <v>2.3541829614778361E-5</v>
      </c>
      <c r="M101" s="94">
        <f t="shared" si="3"/>
        <v>8.6206084596978146E-3</v>
      </c>
      <c r="N101" s="94">
        <f>K101/'סכום נכסי הקרן'!$C$42</f>
        <v>1.298070668246313E-3</v>
      </c>
    </row>
    <row r="102" spans="2:14">
      <c r="B102" s="86" t="s">
        <v>1331</v>
      </c>
      <c r="C102" s="83" t="s">
        <v>1332</v>
      </c>
      <c r="D102" s="96" t="s">
        <v>130</v>
      </c>
      <c r="E102" s="83"/>
      <c r="F102" s="96" t="s">
        <v>1175</v>
      </c>
      <c r="G102" s="96" t="s">
        <v>170</v>
      </c>
      <c r="H102" s="93">
        <v>8570.9999999999982</v>
      </c>
      <c r="I102" s="95">
        <v>6775</v>
      </c>
      <c r="J102" s="83"/>
      <c r="K102" s="93">
        <v>2106.1454099999996</v>
      </c>
      <c r="L102" s="94">
        <v>1.9294411628386881E-4</v>
      </c>
      <c r="M102" s="94">
        <f t="shared" si="3"/>
        <v>2.2048080727678117E-2</v>
      </c>
      <c r="N102" s="94">
        <f>K102/'סכום נכסי הקרן'!$C$42</f>
        <v>3.3199474280182105E-3</v>
      </c>
    </row>
    <row r="103" spans="2:14">
      <c r="B103" s="86" t="s">
        <v>1333</v>
      </c>
      <c r="C103" s="83" t="s">
        <v>1334</v>
      </c>
      <c r="D103" s="96" t="s">
        <v>913</v>
      </c>
      <c r="E103" s="83"/>
      <c r="F103" s="96" t="s">
        <v>1175</v>
      </c>
      <c r="G103" s="96" t="s">
        <v>170</v>
      </c>
      <c r="H103" s="93">
        <v>11052.999999999998</v>
      </c>
      <c r="I103" s="95">
        <v>3330</v>
      </c>
      <c r="J103" s="83"/>
      <c r="K103" s="93">
        <v>1334.9713899999997</v>
      </c>
      <c r="L103" s="94">
        <v>9.81615713354073E-5</v>
      </c>
      <c r="M103" s="94">
        <f t="shared" si="3"/>
        <v>1.397508302898263E-2</v>
      </c>
      <c r="N103" s="94">
        <f>K103/'סכום נכסי הקרן'!$C$42</f>
        <v>2.1043346825271648E-3</v>
      </c>
    </row>
    <row r="104" spans="2:14">
      <c r="B104" s="86" t="s">
        <v>1335</v>
      </c>
      <c r="C104" s="83" t="s">
        <v>1336</v>
      </c>
      <c r="D104" s="96" t="s">
        <v>913</v>
      </c>
      <c r="E104" s="83"/>
      <c r="F104" s="96" t="s">
        <v>1175</v>
      </c>
      <c r="G104" s="96" t="s">
        <v>170</v>
      </c>
      <c r="H104" s="93">
        <v>34046.999999999993</v>
      </c>
      <c r="I104" s="95">
        <v>7816</v>
      </c>
      <c r="J104" s="83"/>
      <c r="K104" s="93">
        <v>9651.8587299999981</v>
      </c>
      <c r="L104" s="94">
        <v>1.2505783975593756E-4</v>
      </c>
      <c r="M104" s="94">
        <f t="shared" si="3"/>
        <v>0.10104001340115674</v>
      </c>
      <c r="N104" s="94">
        <f>K104/'סכום נכסי הקרן'!$C$42</f>
        <v>1.5214364314123312E-2</v>
      </c>
    </row>
    <row r="105" spans="2:14">
      <c r="D105" s="1"/>
      <c r="E105" s="1"/>
      <c r="F105" s="1"/>
      <c r="G105" s="1"/>
    </row>
    <row r="106" spans="2:14">
      <c r="D106" s="1"/>
      <c r="E106" s="1"/>
      <c r="F106" s="1"/>
      <c r="G106" s="1"/>
    </row>
    <row r="107" spans="2:14">
      <c r="D107" s="1"/>
      <c r="E107" s="1"/>
      <c r="F107" s="1"/>
      <c r="G107" s="1"/>
    </row>
    <row r="108" spans="2:14">
      <c r="B108" s="98" t="s">
        <v>261</v>
      </c>
      <c r="D108" s="1"/>
      <c r="E108" s="1"/>
      <c r="F108" s="1"/>
      <c r="G108" s="1"/>
    </row>
    <row r="109" spans="2:14">
      <c r="B109" s="98" t="s">
        <v>119</v>
      </c>
      <c r="D109" s="1"/>
      <c r="E109" s="1"/>
      <c r="F109" s="1"/>
      <c r="G109" s="1"/>
    </row>
    <row r="110" spans="2:14">
      <c r="B110" s="98" t="s">
        <v>244</v>
      </c>
      <c r="D110" s="1"/>
      <c r="E110" s="1"/>
      <c r="F110" s="1"/>
      <c r="G110" s="1"/>
    </row>
    <row r="111" spans="2:14">
      <c r="B111" s="98" t="s">
        <v>252</v>
      </c>
      <c r="D111" s="1"/>
      <c r="E111" s="1"/>
      <c r="F111" s="1"/>
      <c r="G111" s="1"/>
    </row>
    <row r="112" spans="2:14">
      <c r="B112" s="98" t="s">
        <v>259</v>
      </c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AG49:AG1048576 K1:AF1048576 AH1:XFD1048576 AG1:AG43 B45:B107 B109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topLeftCell="A13" workbookViewId="0">
      <selection activeCell="K33" sqref="K33:K34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186</v>
      </c>
      <c r="C1" s="77" t="s" vm="1">
        <v>262</v>
      </c>
    </row>
    <row r="2" spans="2:65">
      <c r="B2" s="56" t="s">
        <v>185</v>
      </c>
      <c r="C2" s="77" t="s">
        <v>263</v>
      </c>
    </row>
    <row r="3" spans="2:65">
      <c r="B3" s="56" t="s">
        <v>187</v>
      </c>
      <c r="C3" s="77" t="s">
        <v>264</v>
      </c>
    </row>
    <row r="4" spans="2:65">
      <c r="B4" s="56" t="s">
        <v>188</v>
      </c>
      <c r="C4" s="77">
        <v>8803</v>
      </c>
    </row>
    <row r="6" spans="2:65" ht="26.25" customHeight="1">
      <c r="B6" s="214" t="s">
        <v>216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65" ht="26.25" customHeight="1">
      <c r="B7" s="214" t="s">
        <v>98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6"/>
      <c r="BM7" s="3"/>
    </row>
    <row r="8" spans="2:65" s="3" customFormat="1" ht="78.75">
      <c r="B8" s="22" t="s">
        <v>122</v>
      </c>
      <c r="C8" s="30" t="s">
        <v>47</v>
      </c>
      <c r="D8" s="30" t="s">
        <v>126</v>
      </c>
      <c r="E8" s="30" t="s">
        <v>124</v>
      </c>
      <c r="F8" s="30" t="s">
        <v>66</v>
      </c>
      <c r="G8" s="30" t="s">
        <v>15</v>
      </c>
      <c r="H8" s="30" t="s">
        <v>67</v>
      </c>
      <c r="I8" s="30" t="s">
        <v>108</v>
      </c>
      <c r="J8" s="30" t="s">
        <v>246</v>
      </c>
      <c r="K8" s="30" t="s">
        <v>245</v>
      </c>
      <c r="L8" s="30" t="s">
        <v>63</v>
      </c>
      <c r="M8" s="30" t="s">
        <v>60</v>
      </c>
      <c r="N8" s="30" t="s">
        <v>189</v>
      </c>
      <c r="O8" s="20" t="s">
        <v>191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253</v>
      </c>
      <c r="K9" s="32"/>
      <c r="L9" s="32" t="s">
        <v>249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0" t="s">
        <v>32</v>
      </c>
      <c r="C11" s="81"/>
      <c r="D11" s="81"/>
      <c r="E11" s="81"/>
      <c r="F11" s="81"/>
      <c r="G11" s="81"/>
      <c r="H11" s="81"/>
      <c r="I11" s="81"/>
      <c r="J11" s="90"/>
      <c r="K11" s="92"/>
      <c r="L11" s="90">
        <v>12313.778349999897</v>
      </c>
      <c r="M11" s="81"/>
      <c r="N11" s="91">
        <f>L11/$L$11</f>
        <v>1</v>
      </c>
      <c r="O11" s="91">
        <f>L11/'סכום נכסי הקרן'!$C$42</f>
        <v>1.9410386656194118E-2</v>
      </c>
      <c r="P11" s="5"/>
      <c r="BG11" s="99"/>
      <c r="BH11" s="3"/>
      <c r="BI11" s="99"/>
      <c r="BM11" s="99"/>
    </row>
    <row r="12" spans="2:65" s="4" customFormat="1" ht="18" customHeight="1">
      <c r="B12" s="80" t="s">
        <v>239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12313.778349999895</v>
      </c>
      <c r="M12" s="81"/>
      <c r="N12" s="91">
        <f t="shared" ref="N12:N16" si="0">L12/$L$11</f>
        <v>0.99999999999999989</v>
      </c>
      <c r="O12" s="91">
        <f>L12/'סכום נכסי הקרן'!$C$42</f>
        <v>1.9410386656194115E-2</v>
      </c>
      <c r="P12" s="5"/>
      <c r="BG12" s="99"/>
      <c r="BH12" s="3"/>
      <c r="BI12" s="99"/>
      <c r="BM12" s="99"/>
    </row>
    <row r="13" spans="2:65">
      <c r="B13" s="101" t="s">
        <v>53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5615.2542299999986</v>
      </c>
      <c r="M13" s="81"/>
      <c r="N13" s="91">
        <f t="shared" si="0"/>
        <v>0.45601391144092224</v>
      </c>
      <c r="O13" s="91">
        <f>L13/'סכום נכסי הקרן'!$C$42</f>
        <v>8.851406341671763E-3</v>
      </c>
      <c r="BH13" s="3"/>
    </row>
    <row r="14" spans="2:65" ht="20.25">
      <c r="B14" s="86" t="s">
        <v>1337</v>
      </c>
      <c r="C14" s="83" t="s">
        <v>1338</v>
      </c>
      <c r="D14" s="96" t="s">
        <v>28</v>
      </c>
      <c r="E14" s="83"/>
      <c r="F14" s="96" t="s">
        <v>1175</v>
      </c>
      <c r="G14" s="83" t="s">
        <v>1339</v>
      </c>
      <c r="H14" s="83" t="s">
        <v>1340</v>
      </c>
      <c r="I14" s="96" t="s">
        <v>170</v>
      </c>
      <c r="J14" s="93">
        <v>6014.4099999999989</v>
      </c>
      <c r="K14" s="95">
        <v>10948</v>
      </c>
      <c r="L14" s="93">
        <v>2388.2257499999996</v>
      </c>
      <c r="M14" s="94">
        <v>9.5408852105412093E-4</v>
      </c>
      <c r="N14" s="94">
        <f t="shared" si="0"/>
        <v>0.19394743693758459</v>
      </c>
      <c r="O14" s="94">
        <f>L14/'סכום נכסי הקרן'!$C$42</f>
        <v>3.7645947419363422E-3</v>
      </c>
      <c r="BH14" s="4"/>
    </row>
    <row r="15" spans="2:65">
      <c r="B15" s="86" t="s">
        <v>1341</v>
      </c>
      <c r="C15" s="83" t="s">
        <v>1342</v>
      </c>
      <c r="D15" s="96" t="s">
        <v>28</v>
      </c>
      <c r="E15" s="83"/>
      <c r="F15" s="96" t="s">
        <v>1175</v>
      </c>
      <c r="G15" s="83" t="s">
        <v>1343</v>
      </c>
      <c r="H15" s="83" t="s">
        <v>1340</v>
      </c>
      <c r="I15" s="96" t="s">
        <v>170</v>
      </c>
      <c r="J15" s="93">
        <v>26450.999999999996</v>
      </c>
      <c r="K15" s="95">
        <v>1629</v>
      </c>
      <c r="L15" s="93">
        <v>1562.8263899999997</v>
      </c>
      <c r="M15" s="94">
        <v>1.5231074420559701E-4</v>
      </c>
      <c r="N15" s="94">
        <f t="shared" si="0"/>
        <v>0.12691688493808342</v>
      </c>
      <c r="O15" s="94">
        <f>L15/'סכום נכסי הקרן'!$C$42</f>
        <v>2.4635058098478988E-3</v>
      </c>
    </row>
    <row r="16" spans="2:65">
      <c r="B16" s="86" t="s">
        <v>1344</v>
      </c>
      <c r="C16" s="83" t="s">
        <v>1345</v>
      </c>
      <c r="D16" s="96" t="s">
        <v>28</v>
      </c>
      <c r="E16" s="83"/>
      <c r="F16" s="96" t="s">
        <v>1175</v>
      </c>
      <c r="G16" s="83" t="s">
        <v>1346</v>
      </c>
      <c r="H16" s="83" t="s">
        <v>1340</v>
      </c>
      <c r="I16" s="96" t="s">
        <v>170</v>
      </c>
      <c r="J16" s="93">
        <v>1526.9999999999998</v>
      </c>
      <c r="K16" s="95">
        <v>30048.27</v>
      </c>
      <c r="L16" s="93">
        <v>1664.2020899999995</v>
      </c>
      <c r="M16" s="94">
        <v>1.0367004325447837E-4</v>
      </c>
      <c r="N16" s="94">
        <f t="shared" si="0"/>
        <v>0.13514958956525425</v>
      </c>
      <c r="O16" s="94">
        <f>L16/'סכום נכסי הקרן'!$C$42</f>
        <v>2.6233057898875224E-3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30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6698.5241199998982</v>
      </c>
      <c r="M18" s="81"/>
      <c r="N18" s="91">
        <f t="shared" ref="N18:N35" si="1">L18/$L$11</f>
        <v>0.54398608855907771</v>
      </c>
      <c r="O18" s="91">
        <f>L18/'סכום נכסי הקרן'!$C$42</f>
        <v>1.0558980314522355E-2</v>
      </c>
    </row>
    <row r="19" spans="2:15">
      <c r="B19" s="86" t="s">
        <v>1347</v>
      </c>
      <c r="C19" s="83" t="s">
        <v>1348</v>
      </c>
      <c r="D19" s="96" t="s">
        <v>28</v>
      </c>
      <c r="E19" s="83"/>
      <c r="F19" s="96" t="s">
        <v>1166</v>
      </c>
      <c r="G19" s="83" t="s">
        <v>1349</v>
      </c>
      <c r="H19" s="83"/>
      <c r="I19" s="96" t="s">
        <v>170</v>
      </c>
      <c r="J19" s="93">
        <v>1464.9999999999998</v>
      </c>
      <c r="K19" s="95">
        <v>2469.0300000000002</v>
      </c>
      <c r="L19" s="93">
        <v>131.19326999999996</v>
      </c>
      <c r="M19" s="94">
        <v>7.4066402087342065E-5</v>
      </c>
      <c r="N19" s="94">
        <f t="shared" si="1"/>
        <v>1.0654184789675142E-2</v>
      </c>
      <c r="O19" s="94">
        <f>L19/'סכום נכסי הקרן'!$C$42</f>
        <v>2.0680184627413668E-4</v>
      </c>
    </row>
    <row r="20" spans="2:15">
      <c r="B20" s="86" t="s">
        <v>1350</v>
      </c>
      <c r="C20" s="83" t="s">
        <v>1351</v>
      </c>
      <c r="D20" s="96" t="s">
        <v>28</v>
      </c>
      <c r="E20" s="83"/>
      <c r="F20" s="96" t="s">
        <v>1166</v>
      </c>
      <c r="G20" s="83" t="s">
        <v>1349</v>
      </c>
      <c r="H20" s="83"/>
      <c r="I20" s="96" t="s">
        <v>172</v>
      </c>
      <c r="J20" s="93">
        <v>68.999999999999986</v>
      </c>
      <c r="K20" s="95">
        <v>172741</v>
      </c>
      <c r="L20" s="93">
        <v>502.46280999999993</v>
      </c>
      <c r="M20" s="94">
        <v>5.7651242479058148E-5</v>
      </c>
      <c r="N20" s="94">
        <f t="shared" si="1"/>
        <v>4.0804925646562747E-2</v>
      </c>
      <c r="O20" s="94">
        <f>L20/'סכום נכסי הקרן'!$C$42</f>
        <v>7.920393842770347E-4</v>
      </c>
    </row>
    <row r="21" spans="2:15">
      <c r="B21" s="86" t="s">
        <v>1352</v>
      </c>
      <c r="C21" s="83" t="s">
        <v>1353</v>
      </c>
      <c r="D21" s="96" t="s">
        <v>144</v>
      </c>
      <c r="E21" s="83"/>
      <c r="F21" s="96" t="s">
        <v>1166</v>
      </c>
      <c r="G21" s="83" t="s">
        <v>1349</v>
      </c>
      <c r="H21" s="83"/>
      <c r="I21" s="96" t="s">
        <v>172</v>
      </c>
      <c r="J21" s="93">
        <v>859</v>
      </c>
      <c r="K21" s="95">
        <v>3788</v>
      </c>
      <c r="L21" s="93">
        <v>137.17106999999999</v>
      </c>
      <c r="M21" s="94">
        <v>4.5745685369075888E-5</v>
      </c>
      <c r="N21" s="94">
        <f t="shared" si="1"/>
        <v>1.1139640985985518E-2</v>
      </c>
      <c r="O21" s="94">
        <f>L21/'סכום נכסי הקרן'!$C$42</f>
        <v>2.1622473874916641E-4</v>
      </c>
    </row>
    <row r="22" spans="2:15">
      <c r="B22" s="86" t="s">
        <v>1354</v>
      </c>
      <c r="C22" s="83" t="s">
        <v>1355</v>
      </c>
      <c r="D22" s="96" t="s">
        <v>144</v>
      </c>
      <c r="E22" s="83"/>
      <c r="F22" s="96" t="s">
        <v>1166</v>
      </c>
      <c r="G22" s="83" t="s">
        <v>1349</v>
      </c>
      <c r="H22" s="83"/>
      <c r="I22" s="96" t="s">
        <v>172</v>
      </c>
      <c r="J22" s="93">
        <v>1413</v>
      </c>
      <c r="K22" s="95">
        <v>2653</v>
      </c>
      <c r="L22" s="93">
        <v>158.02974</v>
      </c>
      <c r="M22" s="94">
        <v>1.2587363021139538E-5</v>
      </c>
      <c r="N22" s="94">
        <f t="shared" si="1"/>
        <v>1.2833570290795539E-2</v>
      </c>
      <c r="O22" s="94">
        <f>L22/'סכום נכסי הקרן'!$C$42</f>
        <v>2.4910456152378704E-4</v>
      </c>
    </row>
    <row r="23" spans="2:15">
      <c r="B23" s="86" t="s">
        <v>1356</v>
      </c>
      <c r="C23" s="83" t="s">
        <v>1357</v>
      </c>
      <c r="D23" s="96" t="s">
        <v>28</v>
      </c>
      <c r="E23" s="83"/>
      <c r="F23" s="96" t="s">
        <v>1166</v>
      </c>
      <c r="G23" s="83" t="s">
        <v>1349</v>
      </c>
      <c r="H23" s="83"/>
      <c r="I23" s="96" t="s">
        <v>172</v>
      </c>
      <c r="J23" s="93">
        <v>316.99999999999994</v>
      </c>
      <c r="K23" s="95">
        <v>126223</v>
      </c>
      <c r="L23" s="93">
        <v>1686.7750099999998</v>
      </c>
      <c r="M23" s="94">
        <v>2.2687510174735089E-4</v>
      </c>
      <c r="N23" s="94">
        <f t="shared" si="1"/>
        <v>0.13698273284251652</v>
      </c>
      <c r="O23" s="94">
        <f>L23/'סכום נכסי הקרן'!$C$42</f>
        <v>2.6588878096953867E-3</v>
      </c>
    </row>
    <row r="24" spans="2:15">
      <c r="B24" s="86" t="s">
        <v>1358</v>
      </c>
      <c r="C24" s="83" t="s">
        <v>1359</v>
      </c>
      <c r="D24" s="96" t="s">
        <v>144</v>
      </c>
      <c r="E24" s="83"/>
      <c r="F24" s="96" t="s">
        <v>1166</v>
      </c>
      <c r="G24" s="83" t="s">
        <v>1349</v>
      </c>
      <c r="H24" s="83"/>
      <c r="I24" s="96" t="s">
        <v>170</v>
      </c>
      <c r="J24" s="93">
        <v>2455.9999999999995</v>
      </c>
      <c r="K24" s="95">
        <v>2092</v>
      </c>
      <c r="L24" s="93">
        <v>186.35351999990002</v>
      </c>
      <c r="M24" s="94">
        <v>2.4856002802327134E-5</v>
      </c>
      <c r="N24" s="94">
        <f t="shared" si="1"/>
        <v>1.5133740002710182E-2</v>
      </c>
      <c r="O24" s="94">
        <f>L24/'סכום נכסי הקרן'!$C$42</f>
        <v>2.9375174500691686E-4</v>
      </c>
    </row>
    <row r="25" spans="2:15">
      <c r="B25" s="86" t="s">
        <v>1360</v>
      </c>
      <c r="C25" s="83" t="s">
        <v>1361</v>
      </c>
      <c r="D25" s="96" t="s">
        <v>28</v>
      </c>
      <c r="E25" s="83"/>
      <c r="F25" s="96" t="s">
        <v>1166</v>
      </c>
      <c r="G25" s="83" t="s">
        <v>1349</v>
      </c>
      <c r="H25" s="83"/>
      <c r="I25" s="96" t="s">
        <v>172</v>
      </c>
      <c r="J25" s="93">
        <v>119.99999999999999</v>
      </c>
      <c r="K25" s="95">
        <v>29451</v>
      </c>
      <c r="L25" s="93">
        <v>148.98436999999998</v>
      </c>
      <c r="M25" s="94">
        <v>2.015755998405192E-5</v>
      </c>
      <c r="N25" s="94">
        <f t="shared" si="1"/>
        <v>1.2098997218022951E-2</v>
      </c>
      <c r="O25" s="94">
        <f>L25/'סכום נכסי הקרן'!$C$42</f>
        <v>2.3484621415404243E-4</v>
      </c>
    </row>
    <row r="26" spans="2:15">
      <c r="B26" s="86" t="s">
        <v>1362</v>
      </c>
      <c r="C26" s="83" t="s">
        <v>1363</v>
      </c>
      <c r="D26" s="96" t="s">
        <v>144</v>
      </c>
      <c r="E26" s="83"/>
      <c r="F26" s="96" t="s">
        <v>1166</v>
      </c>
      <c r="G26" s="83" t="s">
        <v>1349</v>
      </c>
      <c r="H26" s="83"/>
      <c r="I26" s="96" t="s">
        <v>170</v>
      </c>
      <c r="J26" s="93">
        <v>4045.9999999999995</v>
      </c>
      <c r="K26" s="95">
        <v>958.2</v>
      </c>
      <c r="L26" s="93">
        <v>140.61432999999997</v>
      </c>
      <c r="M26" s="94">
        <v>3.4789542466312237E-6</v>
      </c>
      <c r="N26" s="94">
        <f t="shared" si="1"/>
        <v>1.1419267588164857E-2</v>
      </c>
      <c r="O26" s="94">
        <f>L26/'סכום נכסי הקרן'!$C$42</f>
        <v>2.2165239921682515E-4</v>
      </c>
    </row>
    <row r="27" spans="2:15">
      <c r="B27" s="86" t="s">
        <v>1364</v>
      </c>
      <c r="C27" s="83" t="s">
        <v>1365</v>
      </c>
      <c r="D27" s="96" t="s">
        <v>28</v>
      </c>
      <c r="E27" s="83"/>
      <c r="F27" s="96" t="s">
        <v>1166</v>
      </c>
      <c r="G27" s="83" t="s">
        <v>1349</v>
      </c>
      <c r="H27" s="83"/>
      <c r="I27" s="96" t="s">
        <v>170</v>
      </c>
      <c r="J27" s="93">
        <v>1308.7699999999998</v>
      </c>
      <c r="K27" s="95">
        <v>1490.44</v>
      </c>
      <c r="L27" s="93">
        <v>70.749820000000014</v>
      </c>
      <c r="M27" s="94">
        <v>9.9022385166091982E-6</v>
      </c>
      <c r="N27" s="94">
        <f t="shared" si="1"/>
        <v>5.7455817369004864E-3</v>
      </c>
      <c r="O27" s="94">
        <f>L27/'סכום נכסי הקרן'!$C$42</f>
        <v>1.1152396307800582E-4</v>
      </c>
    </row>
    <row r="28" spans="2:15">
      <c r="B28" s="86" t="s">
        <v>1366</v>
      </c>
      <c r="C28" s="83" t="s">
        <v>1367</v>
      </c>
      <c r="D28" s="96" t="s">
        <v>28</v>
      </c>
      <c r="E28" s="83"/>
      <c r="F28" s="96" t="s">
        <v>1166</v>
      </c>
      <c r="G28" s="83" t="s">
        <v>1349</v>
      </c>
      <c r="H28" s="83"/>
      <c r="I28" s="96" t="s">
        <v>170</v>
      </c>
      <c r="J28" s="93">
        <v>35.999999999999993</v>
      </c>
      <c r="K28" s="95">
        <v>94061.68</v>
      </c>
      <c r="L28" s="93">
        <v>122.81819999999998</v>
      </c>
      <c r="M28" s="94">
        <v>4.4238580388435443E-4</v>
      </c>
      <c r="N28" s="94">
        <f t="shared" si="1"/>
        <v>9.9740466743094332E-3</v>
      </c>
      <c r="O28" s="94">
        <f>L28/'סכום נכסי הקרן'!$C$42</f>
        <v>1.9360010247527316E-4</v>
      </c>
    </row>
    <row r="29" spans="2:15">
      <c r="B29" s="86" t="s">
        <v>1368</v>
      </c>
      <c r="C29" s="83" t="s">
        <v>1369</v>
      </c>
      <c r="D29" s="96" t="s">
        <v>28</v>
      </c>
      <c r="E29" s="83"/>
      <c r="F29" s="96" t="s">
        <v>1166</v>
      </c>
      <c r="G29" s="83" t="s">
        <v>1349</v>
      </c>
      <c r="H29" s="83"/>
      <c r="I29" s="96" t="s">
        <v>170</v>
      </c>
      <c r="J29" s="93">
        <v>4132.9999999999991</v>
      </c>
      <c r="K29" s="95">
        <v>1776</v>
      </c>
      <c r="L29" s="93">
        <v>266.22934999999995</v>
      </c>
      <c r="M29" s="94">
        <v>9.0515291915433147E-5</v>
      </c>
      <c r="N29" s="94">
        <f t="shared" si="1"/>
        <v>2.1620443574088061E-2</v>
      </c>
      <c r="O29" s="94">
        <f>L29/'סכום נכסי הקרן'!$C$42</f>
        <v>4.1966116945147677E-4</v>
      </c>
    </row>
    <row r="30" spans="2:15">
      <c r="B30" s="86" t="s">
        <v>1370</v>
      </c>
      <c r="C30" s="83" t="s">
        <v>1371</v>
      </c>
      <c r="D30" s="96" t="s">
        <v>28</v>
      </c>
      <c r="E30" s="83"/>
      <c r="F30" s="96" t="s">
        <v>1166</v>
      </c>
      <c r="G30" s="83" t="s">
        <v>1349</v>
      </c>
      <c r="H30" s="83"/>
      <c r="I30" s="96" t="s">
        <v>170</v>
      </c>
      <c r="J30" s="93">
        <v>65.999999999999986</v>
      </c>
      <c r="K30" s="95">
        <v>45123.93</v>
      </c>
      <c r="L30" s="93">
        <v>108.01854999999999</v>
      </c>
      <c r="M30" s="94">
        <v>2.4050544583377052E-5</v>
      </c>
      <c r="N30" s="94">
        <f t="shared" si="1"/>
        <v>8.7721694292151112E-3</v>
      </c>
      <c r="O30" s="94">
        <f>L30/'סכום נכסי הקרן'!$C$42</f>
        <v>1.7027120043471098E-4</v>
      </c>
    </row>
    <row r="31" spans="2:15">
      <c r="B31" s="86" t="s">
        <v>1372</v>
      </c>
      <c r="C31" s="83" t="s">
        <v>1373</v>
      </c>
      <c r="D31" s="96" t="s">
        <v>28</v>
      </c>
      <c r="E31" s="83"/>
      <c r="F31" s="96" t="s">
        <v>1166</v>
      </c>
      <c r="G31" s="83" t="s">
        <v>1349</v>
      </c>
      <c r="H31" s="83"/>
      <c r="I31" s="96" t="s">
        <v>170</v>
      </c>
      <c r="J31" s="93">
        <v>3153.9999999999995</v>
      </c>
      <c r="K31" s="95">
        <v>2333.14</v>
      </c>
      <c r="L31" s="93">
        <v>266.90091999999999</v>
      </c>
      <c r="M31" s="94">
        <v>1.1298194177683421E-5</v>
      </c>
      <c r="N31" s="94">
        <f t="shared" si="1"/>
        <v>2.1674981667994878E-2</v>
      </c>
      <c r="O31" s="94">
        <f>L31/'סכום נכסי הקרן'!$C$42</f>
        <v>4.207197749416999E-4</v>
      </c>
    </row>
    <row r="32" spans="2:15">
      <c r="B32" s="86" t="s">
        <v>1374</v>
      </c>
      <c r="C32" s="83" t="s">
        <v>1375</v>
      </c>
      <c r="D32" s="96" t="s">
        <v>28</v>
      </c>
      <c r="E32" s="83"/>
      <c r="F32" s="96" t="s">
        <v>1166</v>
      </c>
      <c r="G32" s="83" t="s">
        <v>1349</v>
      </c>
      <c r="H32" s="83"/>
      <c r="I32" s="96" t="s">
        <v>172</v>
      </c>
      <c r="J32" s="93">
        <v>3907.9999999999995</v>
      </c>
      <c r="K32" s="95">
        <v>1358.9</v>
      </c>
      <c r="L32" s="93">
        <v>223.87285999999995</v>
      </c>
      <c r="M32" s="94">
        <v>1.9649853418087965E-4</v>
      </c>
      <c r="N32" s="94">
        <f t="shared" si="1"/>
        <v>1.8180679693654046E-2</v>
      </c>
      <c r="O32" s="94">
        <f>L32/'סכום נכסי הקרן'!$C$42</f>
        <v>3.5289402252624186E-4</v>
      </c>
    </row>
    <row r="33" spans="2:59">
      <c r="B33" s="86" t="s">
        <v>1376</v>
      </c>
      <c r="C33" s="83" t="s">
        <v>1377</v>
      </c>
      <c r="D33" s="96" t="s">
        <v>28</v>
      </c>
      <c r="E33" s="83"/>
      <c r="F33" s="96" t="s">
        <v>1166</v>
      </c>
      <c r="G33" s="83" t="s">
        <v>1349</v>
      </c>
      <c r="H33" s="83"/>
      <c r="I33" s="96" t="s">
        <v>180</v>
      </c>
      <c r="J33" s="93">
        <v>471.99999999999994</v>
      </c>
      <c r="K33" s="95">
        <v>10389</v>
      </c>
      <c r="L33" s="93">
        <v>156.72911999999999</v>
      </c>
      <c r="M33" s="94">
        <v>3.2731088572846625E-4</v>
      </c>
      <c r="N33" s="94">
        <f t="shared" si="1"/>
        <v>1.2727947145483686E-2</v>
      </c>
      <c r="O33" s="94">
        <f>L33/'סכום נכסי הקרן'!$C$42</f>
        <v>2.4705437543344054E-4</v>
      </c>
    </row>
    <row r="34" spans="2:59">
      <c r="B34" s="86" t="s">
        <v>1378</v>
      </c>
      <c r="C34" s="83" t="s">
        <v>1379</v>
      </c>
      <c r="D34" s="96" t="s">
        <v>28</v>
      </c>
      <c r="E34" s="83"/>
      <c r="F34" s="96" t="s">
        <v>1166</v>
      </c>
      <c r="G34" s="83" t="s">
        <v>1349</v>
      </c>
      <c r="H34" s="83"/>
      <c r="I34" s="96" t="s">
        <v>180</v>
      </c>
      <c r="J34" s="93">
        <v>2274.9999999999995</v>
      </c>
      <c r="K34" s="95">
        <v>11663.82</v>
      </c>
      <c r="L34" s="93">
        <v>848.11777999999981</v>
      </c>
      <c r="M34" s="94">
        <v>2.7565444125613841E-4</v>
      </c>
      <c r="N34" s="94">
        <f t="shared" si="1"/>
        <v>6.887551130884266E-2</v>
      </c>
      <c r="O34" s="94">
        <f>L34/'סכום נכסי הקרן'!$C$42</f>
        <v>1.3369003056477066E-3</v>
      </c>
    </row>
    <row r="35" spans="2:59">
      <c r="B35" s="86" t="s">
        <v>1380</v>
      </c>
      <c r="C35" s="83" t="s">
        <v>1381</v>
      </c>
      <c r="D35" s="96" t="s">
        <v>144</v>
      </c>
      <c r="E35" s="83"/>
      <c r="F35" s="96" t="s">
        <v>1166</v>
      </c>
      <c r="G35" s="83" t="s">
        <v>1349</v>
      </c>
      <c r="H35" s="83"/>
      <c r="I35" s="96" t="s">
        <v>170</v>
      </c>
      <c r="J35" s="93">
        <v>2293.9999999999995</v>
      </c>
      <c r="K35" s="95">
        <v>18550.97</v>
      </c>
      <c r="L35" s="93">
        <v>1543.5033999999994</v>
      </c>
      <c r="M35" s="94">
        <v>4.5870292139490014E-5</v>
      </c>
      <c r="N35" s="94">
        <f t="shared" si="1"/>
        <v>0.12534766796415597</v>
      </c>
      <c r="O35" s="94">
        <f>L35/'סכום נכסי הקרן'!$C$42</f>
        <v>2.433046701636504E-3</v>
      </c>
    </row>
    <row r="36" spans="2:59">
      <c r="B36" s="82"/>
      <c r="C36" s="83"/>
      <c r="D36" s="83"/>
      <c r="E36" s="83"/>
      <c r="F36" s="83"/>
      <c r="G36" s="83"/>
      <c r="H36" s="83"/>
      <c r="I36" s="83"/>
      <c r="J36" s="93"/>
      <c r="K36" s="95"/>
      <c r="L36" s="83"/>
      <c r="M36" s="83"/>
      <c r="N36" s="94"/>
      <c r="O36" s="83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261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119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244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98" t="s">
        <v>252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1:B37 C5:C1048576 AG42:AG1048576 AH1:XFD1048576 AG1:AG37 B40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5CCD410-0ED0-45AF-B75B-89EFDC78E8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2019-03-04T06:27:56Z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