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קונצרני'!$B$6:$U$31</definedName>
    <definedName name="Print_Area" localSheetId="10">אופציות!$B$6:$L$41</definedName>
    <definedName name="Print_Area" localSheetId="22">הלוואות!$B$6:$Q$50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להשקעה'!$B$6:$D$15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6" i="58" l="1"/>
  <c r="J11" i="58" s="1"/>
  <c r="J10" i="58" s="1"/>
  <c r="J12" i="58"/>
  <c r="L13" i="62" l="1"/>
  <c r="L43" i="62"/>
  <c r="C11" i="84" l="1"/>
  <c r="C10" i="84" s="1"/>
  <c r="C43" i="88" s="1"/>
  <c r="C19" i="84"/>
  <c r="O19" i="78" l="1"/>
  <c r="O17" i="78"/>
  <c r="O16" i="78"/>
  <c r="O12" i="78" s="1"/>
  <c r="O11" i="78" s="1"/>
  <c r="O10" i="78" s="1"/>
  <c r="O15" i="78"/>
  <c r="N116" i="62" l="1"/>
  <c r="N115" i="62"/>
  <c r="N114" i="62"/>
  <c r="N113" i="62"/>
  <c r="N112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6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2" i="62"/>
  <c r="N80" i="62"/>
  <c r="N79" i="62"/>
  <c r="N78" i="62"/>
  <c r="N77" i="62"/>
  <c r="N76" i="62"/>
  <c r="N75" i="62"/>
  <c r="N74" i="62"/>
  <c r="N73" i="62"/>
  <c r="N71" i="62"/>
  <c r="N70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1" i="62"/>
  <c r="N40" i="62"/>
  <c r="N39" i="62"/>
  <c r="N38" i="62"/>
  <c r="N72" i="62"/>
  <c r="N37" i="62"/>
  <c r="N36" i="62"/>
  <c r="N35" i="62"/>
  <c r="N69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L111" i="62"/>
  <c r="N111" i="62" s="1"/>
  <c r="L97" i="62"/>
  <c r="N97" i="62" s="1"/>
  <c r="Q93" i="61"/>
  <c r="Q50" i="61"/>
  <c r="Q13" i="61" s="1"/>
  <c r="Q12" i="61" s="1"/>
  <c r="Q11" i="61" s="1"/>
  <c r="O50" i="61"/>
  <c r="R13" i="61" l="1"/>
  <c r="N13" i="68"/>
  <c r="K13" i="68"/>
  <c r="K12" i="68" s="1"/>
  <c r="K11" i="68" s="1"/>
  <c r="H13" i="68"/>
  <c r="H12" i="68" s="1"/>
  <c r="H11" i="68" s="1"/>
  <c r="S79" i="61"/>
  <c r="O79" i="61"/>
  <c r="S78" i="61"/>
  <c r="O78" i="61"/>
  <c r="S73" i="61"/>
  <c r="S72" i="61"/>
  <c r="O73" i="61"/>
  <c r="O72" i="61"/>
  <c r="S67" i="61"/>
  <c r="O67" i="61"/>
  <c r="S48" i="61"/>
  <c r="S47" i="61"/>
  <c r="O48" i="61"/>
  <c r="O47" i="61"/>
  <c r="C33" i="88"/>
  <c r="C31" i="88"/>
  <c r="C28" i="88"/>
  <c r="C26" i="88"/>
  <c r="C23" i="88" s="1"/>
  <c r="C19" i="88"/>
  <c r="C18" i="88"/>
  <c r="C17" i="88"/>
  <c r="C16" i="88"/>
  <c r="C13" i="88"/>
  <c r="C11" i="88"/>
  <c r="N12" i="68" l="1"/>
  <c r="R12" i="61"/>
  <c r="N11" i="68" l="1"/>
  <c r="P12" i="68" s="1"/>
  <c r="R11" i="61"/>
  <c r="P11" i="68" l="1"/>
  <c r="C22" i="88"/>
  <c r="P14" i="68"/>
  <c r="P13" i="68"/>
  <c r="T145" i="61"/>
  <c r="T140" i="61"/>
  <c r="T136" i="61"/>
  <c r="T132" i="61"/>
  <c r="T128" i="61"/>
  <c r="T124" i="61"/>
  <c r="T120" i="61"/>
  <c r="T116" i="61"/>
  <c r="T112" i="61"/>
  <c r="T108" i="61"/>
  <c r="T104" i="61"/>
  <c r="T100" i="61"/>
  <c r="T96" i="61"/>
  <c r="T91" i="61"/>
  <c r="T87" i="61"/>
  <c r="T83" i="61"/>
  <c r="T79" i="61"/>
  <c r="T75" i="61"/>
  <c r="T71" i="61"/>
  <c r="T67" i="61"/>
  <c r="T63" i="61"/>
  <c r="T59" i="61"/>
  <c r="T55" i="61"/>
  <c r="T51" i="61"/>
  <c r="T47" i="61"/>
  <c r="T43" i="61"/>
  <c r="T39" i="61"/>
  <c r="T35" i="61"/>
  <c r="T31" i="61"/>
  <c r="T27" i="61"/>
  <c r="T23" i="61"/>
  <c r="T19" i="61"/>
  <c r="T15" i="61"/>
  <c r="T11" i="61"/>
  <c r="T144" i="61"/>
  <c r="T139" i="61"/>
  <c r="T135" i="61"/>
  <c r="T131" i="61"/>
  <c r="T127" i="61"/>
  <c r="T123" i="61"/>
  <c r="T119" i="61"/>
  <c r="T115" i="61"/>
  <c r="T111" i="61"/>
  <c r="T107" i="61"/>
  <c r="T103" i="61"/>
  <c r="T99" i="61"/>
  <c r="T95" i="61"/>
  <c r="T90" i="61"/>
  <c r="T86" i="61"/>
  <c r="T82" i="61"/>
  <c r="T78" i="61"/>
  <c r="T74" i="61"/>
  <c r="T70" i="61"/>
  <c r="T66" i="61"/>
  <c r="T62" i="61"/>
  <c r="T58" i="61"/>
  <c r="T54" i="61"/>
  <c r="T50" i="61"/>
  <c r="T46" i="61"/>
  <c r="T42" i="61"/>
  <c r="T38" i="61"/>
  <c r="T34" i="61"/>
  <c r="T30" i="61"/>
  <c r="T26" i="61"/>
  <c r="T22" i="61"/>
  <c r="T18" i="61"/>
  <c r="T143" i="61"/>
  <c r="T138" i="61"/>
  <c r="T134" i="61"/>
  <c r="T130" i="61"/>
  <c r="T126" i="61"/>
  <c r="T122" i="61"/>
  <c r="T118" i="61"/>
  <c r="T114" i="61"/>
  <c r="T110" i="61"/>
  <c r="T106" i="61"/>
  <c r="T102" i="61"/>
  <c r="T98" i="61"/>
  <c r="T94" i="61"/>
  <c r="T89" i="61"/>
  <c r="T85" i="61"/>
  <c r="T81" i="61"/>
  <c r="T77" i="61"/>
  <c r="T73" i="61"/>
  <c r="T69" i="61"/>
  <c r="T65" i="61"/>
  <c r="T61" i="61"/>
  <c r="T57" i="61"/>
  <c r="T53" i="61"/>
  <c r="T49" i="61"/>
  <c r="T45" i="61"/>
  <c r="T41" i="61"/>
  <c r="T37" i="61"/>
  <c r="T33" i="61"/>
  <c r="T29" i="61"/>
  <c r="T25" i="61"/>
  <c r="T21" i="61"/>
  <c r="T17" i="61"/>
  <c r="T146" i="61"/>
  <c r="T141" i="61"/>
  <c r="T137" i="61"/>
  <c r="T133" i="61"/>
  <c r="T129" i="61"/>
  <c r="T125" i="61"/>
  <c r="T121" i="61"/>
  <c r="T117" i="61"/>
  <c r="T113" i="61"/>
  <c r="T109" i="61"/>
  <c r="T105" i="61"/>
  <c r="T101" i="61"/>
  <c r="T97" i="61"/>
  <c r="T93" i="61"/>
  <c r="T88" i="61"/>
  <c r="T84" i="61"/>
  <c r="T80" i="61"/>
  <c r="T76" i="61"/>
  <c r="T72" i="61"/>
  <c r="T68" i="61"/>
  <c r="T64" i="61"/>
  <c r="T60" i="61"/>
  <c r="T56" i="61"/>
  <c r="T52" i="61"/>
  <c r="T48" i="61"/>
  <c r="T44" i="61"/>
  <c r="T40" i="61"/>
  <c r="T36" i="61"/>
  <c r="T32" i="61"/>
  <c r="T28" i="61"/>
  <c r="T24" i="61"/>
  <c r="T20" i="61"/>
  <c r="T16" i="61"/>
  <c r="T14" i="61"/>
  <c r="C15" i="88"/>
  <c r="T13" i="61"/>
  <c r="T12" i="61"/>
  <c r="C12" i="88" l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10" i="88" l="1"/>
  <c r="C42" i="88" l="1"/>
  <c r="Q49" i="78" l="1"/>
  <c r="Q44" i="78"/>
  <c r="Q40" i="78"/>
  <c r="Q36" i="78"/>
  <c r="Q32" i="78"/>
  <c r="Q28" i="78"/>
  <c r="Q24" i="78"/>
  <c r="Q20" i="78"/>
  <c r="Q15" i="78"/>
  <c r="Q11" i="78"/>
  <c r="K33" i="76"/>
  <c r="K29" i="76"/>
  <c r="K24" i="76"/>
  <c r="K20" i="76"/>
  <c r="K16" i="76"/>
  <c r="K12" i="76"/>
  <c r="K13" i="73"/>
  <c r="K25" i="76"/>
  <c r="K14" i="73"/>
  <c r="Q48" i="78"/>
  <c r="Q43" i="78"/>
  <c r="Q39" i="78"/>
  <c r="Q35" i="78"/>
  <c r="Q31" i="78"/>
  <c r="Q27" i="78"/>
  <c r="Q23" i="78"/>
  <c r="Q19" i="78"/>
  <c r="Q14" i="78"/>
  <c r="Q10" i="78"/>
  <c r="K32" i="76"/>
  <c r="K28" i="76"/>
  <c r="K23" i="76"/>
  <c r="K19" i="76"/>
  <c r="K15" i="76"/>
  <c r="K11" i="76"/>
  <c r="K12" i="73"/>
  <c r="Q45" i="78"/>
  <c r="Q33" i="78"/>
  <c r="Q25" i="78"/>
  <c r="Q16" i="78"/>
  <c r="K35" i="76"/>
  <c r="K17" i="76"/>
  <c r="Q46" i="78"/>
  <c r="Q42" i="78"/>
  <c r="Q38" i="78"/>
  <c r="Q34" i="78"/>
  <c r="Q30" i="78"/>
  <c r="Q26" i="78"/>
  <c r="Q22" i="78"/>
  <c r="Q17" i="78"/>
  <c r="Q13" i="78"/>
  <c r="K36" i="76"/>
  <c r="K31" i="76"/>
  <c r="K27" i="76"/>
  <c r="K22" i="76"/>
  <c r="K18" i="76"/>
  <c r="K14" i="76"/>
  <c r="K15" i="73"/>
  <c r="K11" i="73"/>
  <c r="Q50" i="78"/>
  <c r="Q41" i="78"/>
  <c r="Q37" i="78"/>
  <c r="Q29" i="78"/>
  <c r="Q21" i="78"/>
  <c r="Q12" i="78"/>
  <c r="K30" i="76"/>
  <c r="K21" i="76"/>
  <c r="K13" i="76"/>
  <c r="S28" i="71"/>
  <c r="S23" i="71"/>
  <c r="S18" i="71"/>
  <c r="S14" i="71"/>
  <c r="L14" i="65"/>
  <c r="O15" i="64"/>
  <c r="O11" i="64"/>
  <c r="N53" i="63"/>
  <c r="N49" i="63"/>
  <c r="N44" i="63"/>
  <c r="N40" i="63"/>
  <c r="N36" i="63"/>
  <c r="N32" i="63"/>
  <c r="N27" i="63"/>
  <c r="N23" i="63"/>
  <c r="N18" i="63"/>
  <c r="N14" i="63"/>
  <c r="S25" i="71"/>
  <c r="S16" i="71"/>
  <c r="L12" i="65"/>
  <c r="N55" i="63"/>
  <c r="N47" i="63"/>
  <c r="N38" i="63"/>
  <c r="N29" i="63"/>
  <c r="N16" i="63"/>
  <c r="S27" i="71"/>
  <c r="S22" i="71"/>
  <c r="S17" i="71"/>
  <c r="S13" i="71"/>
  <c r="L13" i="65"/>
  <c r="O14" i="64"/>
  <c r="N56" i="63"/>
  <c r="N52" i="63"/>
  <c r="N48" i="63"/>
  <c r="N43" i="63"/>
  <c r="N39" i="63"/>
  <c r="N35" i="63"/>
  <c r="N30" i="63"/>
  <c r="N26" i="63"/>
  <c r="N22" i="63"/>
  <c r="N17" i="63"/>
  <c r="N13" i="63"/>
  <c r="S21" i="71"/>
  <c r="S12" i="71"/>
  <c r="O13" i="64"/>
  <c r="N51" i="63"/>
  <c r="N42" i="63"/>
  <c r="N34" i="63"/>
  <c r="N25" i="63"/>
  <c r="N21" i="63"/>
  <c r="N12" i="63"/>
  <c r="S24" i="71"/>
  <c r="S19" i="71"/>
  <c r="S15" i="71"/>
  <c r="S11" i="71"/>
  <c r="L11" i="65"/>
  <c r="O12" i="64"/>
  <c r="N54" i="63"/>
  <c r="N50" i="63"/>
  <c r="N45" i="63"/>
  <c r="N41" i="63"/>
  <c r="N37" i="63"/>
  <c r="N33" i="63"/>
  <c r="N28" i="63"/>
  <c r="N24" i="63"/>
  <c r="N20" i="63"/>
  <c r="N15" i="63"/>
  <c r="N11" i="63"/>
  <c r="O116" i="62"/>
  <c r="O109" i="62"/>
  <c r="O115" i="62"/>
  <c r="O103" i="62"/>
  <c r="O99" i="62"/>
  <c r="O94" i="62"/>
  <c r="O90" i="62"/>
  <c r="O86" i="62"/>
  <c r="O82" i="62"/>
  <c r="O77" i="62"/>
  <c r="O73" i="62"/>
  <c r="O67" i="62"/>
  <c r="O63" i="62"/>
  <c r="O59" i="62"/>
  <c r="O55" i="62"/>
  <c r="O51" i="62"/>
  <c r="O47" i="62"/>
  <c r="O43" i="62"/>
  <c r="O38" i="62"/>
  <c r="O35" i="62"/>
  <c r="O32" i="62"/>
  <c r="O28" i="62"/>
  <c r="O24" i="62"/>
  <c r="O20" i="62"/>
  <c r="O16" i="62"/>
  <c r="O12" i="62"/>
  <c r="O41" i="62"/>
  <c r="O69" i="62"/>
  <c r="O27" i="62"/>
  <c r="O23" i="62"/>
  <c r="O19" i="62"/>
  <c r="O11" i="62"/>
  <c r="O112" i="62"/>
  <c r="O105" i="62"/>
  <c r="O101" i="62"/>
  <c r="O97" i="62"/>
  <c r="O88" i="62"/>
  <c r="O84" i="62"/>
  <c r="O75" i="62"/>
  <c r="O70" i="62"/>
  <c r="O61" i="62"/>
  <c r="O53" i="62"/>
  <c r="O49" i="62"/>
  <c r="O40" i="62"/>
  <c r="O34" i="62"/>
  <c r="O30" i="62"/>
  <c r="O22" i="62"/>
  <c r="O18" i="62"/>
  <c r="O13" i="62"/>
  <c r="O113" i="62"/>
  <c r="O108" i="62"/>
  <c r="O114" i="62"/>
  <c r="O102" i="62"/>
  <c r="O98" i="62"/>
  <c r="O93" i="62"/>
  <c r="O89" i="62"/>
  <c r="O85" i="62"/>
  <c r="O80" i="62"/>
  <c r="O76" i="62"/>
  <c r="O71" i="62"/>
  <c r="O66" i="62"/>
  <c r="O62" i="62"/>
  <c r="O58" i="62"/>
  <c r="O54" i="62"/>
  <c r="O50" i="62"/>
  <c r="O46" i="62"/>
  <c r="O72" i="62"/>
  <c r="O31" i="62"/>
  <c r="O15" i="62"/>
  <c r="O107" i="62"/>
  <c r="O92" i="62"/>
  <c r="O79" i="62"/>
  <c r="O65" i="62"/>
  <c r="O57" i="62"/>
  <c r="O45" i="62"/>
  <c r="O37" i="62"/>
  <c r="O26" i="62"/>
  <c r="O14" i="62"/>
  <c r="O111" i="62"/>
  <c r="O106" i="62"/>
  <c r="O104" i="62"/>
  <c r="O100" i="62"/>
  <c r="O96" i="62"/>
  <c r="O91" i="62"/>
  <c r="O87" i="62"/>
  <c r="O83" i="62"/>
  <c r="O78" i="62"/>
  <c r="O74" i="62"/>
  <c r="O68" i="62"/>
  <c r="O64" i="62"/>
  <c r="O60" i="62"/>
  <c r="O56" i="62"/>
  <c r="O52" i="62"/>
  <c r="O48" i="62"/>
  <c r="O44" i="62"/>
  <c r="O39" i="62"/>
  <c r="O36" i="62"/>
  <c r="O33" i="62"/>
  <c r="O29" i="62"/>
  <c r="O25" i="62"/>
  <c r="O21" i="62"/>
  <c r="O17" i="62"/>
  <c r="U136" i="61"/>
  <c r="U120" i="61"/>
  <c r="U104" i="61"/>
  <c r="U87" i="61"/>
  <c r="U71" i="61"/>
  <c r="U55" i="61"/>
  <c r="U39" i="61"/>
  <c r="U23" i="61"/>
  <c r="R41" i="59"/>
  <c r="R24" i="59"/>
  <c r="L20" i="58"/>
  <c r="D28" i="88"/>
  <c r="L17" i="58"/>
  <c r="U135" i="61"/>
  <c r="U119" i="61"/>
  <c r="U103" i="61"/>
  <c r="U86" i="61"/>
  <c r="U70" i="61"/>
  <c r="U54" i="61"/>
  <c r="U38" i="61"/>
  <c r="U22" i="61"/>
  <c r="R40" i="59"/>
  <c r="R23" i="59"/>
  <c r="L19" i="58"/>
  <c r="D26" i="88"/>
  <c r="U105" i="61"/>
  <c r="U68" i="61"/>
  <c r="U48" i="61"/>
  <c r="U13" i="61"/>
  <c r="Q13" i="68"/>
  <c r="U130" i="61"/>
  <c r="U114" i="61"/>
  <c r="U98" i="61"/>
  <c r="U81" i="61"/>
  <c r="U65" i="61"/>
  <c r="U49" i="61"/>
  <c r="U33" i="61"/>
  <c r="U17" i="61"/>
  <c r="R31" i="59"/>
  <c r="R14" i="59"/>
  <c r="L10" i="58"/>
  <c r="Q12" i="68"/>
  <c r="U133" i="61"/>
  <c r="U113" i="61"/>
  <c r="U80" i="61"/>
  <c r="U36" i="61"/>
  <c r="R38" i="59"/>
  <c r="R13" i="59"/>
  <c r="D18" i="88"/>
  <c r="U145" i="61"/>
  <c r="U128" i="61"/>
  <c r="U112" i="61"/>
  <c r="U96" i="61"/>
  <c r="U79" i="61"/>
  <c r="U63" i="61"/>
  <c r="U47" i="61"/>
  <c r="U31" i="61"/>
  <c r="U15" i="61"/>
  <c r="R33" i="59"/>
  <c r="R16" i="59"/>
  <c r="L12" i="58"/>
  <c r="U20" i="61"/>
  <c r="U144" i="61"/>
  <c r="U127" i="61"/>
  <c r="U111" i="61"/>
  <c r="U95" i="61"/>
  <c r="U78" i="61"/>
  <c r="U62" i="61"/>
  <c r="U46" i="61"/>
  <c r="U30" i="61"/>
  <c r="U14" i="61"/>
  <c r="R32" i="59"/>
  <c r="R15" i="59"/>
  <c r="L11" i="58"/>
  <c r="U129" i="61"/>
  <c r="U88" i="61"/>
  <c r="U56" i="61"/>
  <c r="U32" i="61"/>
  <c r="L21" i="58"/>
  <c r="U138" i="61"/>
  <c r="U122" i="61"/>
  <c r="U106" i="61"/>
  <c r="U89" i="61"/>
  <c r="U73" i="61"/>
  <c r="U57" i="61"/>
  <c r="U41" i="61"/>
  <c r="U25" i="61"/>
  <c r="R39" i="59"/>
  <c r="R22" i="59"/>
  <c r="L18" i="58"/>
  <c r="D19" i="88"/>
  <c r="U141" i="61"/>
  <c r="U121" i="61"/>
  <c r="U93" i="61"/>
  <c r="U64" i="61"/>
  <c r="U16" i="61"/>
  <c r="R25" i="59"/>
  <c r="D31" i="88"/>
  <c r="D23" i="88"/>
  <c r="D22" i="88"/>
  <c r="U140" i="61"/>
  <c r="U124" i="61"/>
  <c r="U108" i="61"/>
  <c r="U91" i="61"/>
  <c r="U75" i="61"/>
  <c r="U59" i="61"/>
  <c r="U43" i="61"/>
  <c r="U27" i="61"/>
  <c r="U12" i="61"/>
  <c r="R29" i="59"/>
  <c r="R12" i="59"/>
  <c r="D42" i="88"/>
  <c r="R21" i="59"/>
  <c r="U139" i="61"/>
  <c r="U123" i="61"/>
  <c r="U107" i="61"/>
  <c r="U90" i="61"/>
  <c r="U74" i="61"/>
  <c r="U58" i="61"/>
  <c r="U42" i="61"/>
  <c r="U26" i="61"/>
  <c r="U11" i="61"/>
  <c r="R28" i="59"/>
  <c r="R11" i="59"/>
  <c r="D38" i="88"/>
  <c r="U109" i="61"/>
  <c r="U76" i="61"/>
  <c r="U52" i="61"/>
  <c r="U24" i="61"/>
  <c r="D16" i="88"/>
  <c r="U134" i="61"/>
  <c r="U118" i="61"/>
  <c r="U102" i="61"/>
  <c r="U116" i="61"/>
  <c r="U51" i="61"/>
  <c r="R20" i="59"/>
  <c r="U131" i="61"/>
  <c r="U66" i="61"/>
  <c r="R36" i="59"/>
  <c r="U97" i="61"/>
  <c r="U143" i="61"/>
  <c r="U85" i="61"/>
  <c r="U53" i="61"/>
  <c r="U21" i="61"/>
  <c r="R18" i="59"/>
  <c r="D11" i="88"/>
  <c r="U117" i="61"/>
  <c r="U44" i="61"/>
  <c r="R17" i="59"/>
  <c r="L22" i="58"/>
  <c r="U28" i="61"/>
  <c r="R37" i="59"/>
  <c r="D13" i="88"/>
  <c r="U61" i="61"/>
  <c r="R27" i="59"/>
  <c r="U72" i="61"/>
  <c r="U100" i="61"/>
  <c r="U35" i="61"/>
  <c r="L16" i="58"/>
  <c r="U115" i="61"/>
  <c r="U50" i="61"/>
  <c r="R19" i="59"/>
  <c r="U60" i="61"/>
  <c r="U126" i="61"/>
  <c r="U77" i="61"/>
  <c r="U45" i="61"/>
  <c r="R43" i="59"/>
  <c r="U146" i="61"/>
  <c r="U101" i="61"/>
  <c r="L13" i="58"/>
  <c r="U67" i="61"/>
  <c r="Q14" i="68"/>
  <c r="U94" i="61"/>
  <c r="D33" i="88"/>
  <c r="D17" i="88"/>
  <c r="Q11" i="68"/>
  <c r="U83" i="61"/>
  <c r="U19" i="61"/>
  <c r="D15" i="88"/>
  <c r="U99" i="61"/>
  <c r="U34" i="61"/>
  <c r="U40" i="61"/>
  <c r="U110" i="61"/>
  <c r="U69" i="61"/>
  <c r="U37" i="61"/>
  <c r="R35" i="59"/>
  <c r="L14" i="58"/>
  <c r="U137" i="61"/>
  <c r="U84" i="61"/>
  <c r="R42" i="59"/>
  <c r="U132" i="61"/>
  <c r="U82" i="61"/>
  <c r="U18" i="61"/>
  <c r="R30" i="59"/>
  <c r="U29" i="61"/>
  <c r="U125" i="61"/>
  <c r="R34" i="59"/>
  <c r="D12" i="88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7">
    <s v="Migdal Hashkaot Neches Boded"/>
    <s v="{[Time].[Hie Time].[Yom].&amp;[20180930]}"/>
    <s v="{[Medida].[Medida].&amp;[2]}"/>
    <s v="{[Keren].[Keren].[All]}"/>
    <s v="{[Cheshbon KM].[Hie Peilut].[Peilut 7].&amp;[Kod_Peilut_L7_7070]&amp;[Kod_Peilut_L6_475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4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3" si="26">
        <n x="1" s="1"/>
        <n x="24"/>
        <n x="25"/>
      </t>
    </mdx>
    <mdx n="0" f="v">
      <t c="3" si="26">
        <n x="1" s="1"/>
        <n x="27"/>
        <n x="25"/>
      </t>
    </mdx>
    <mdx n="0" f="v">
      <t c="3" si="26">
        <n x="1" s="1"/>
        <n x="28"/>
        <n x="25"/>
      </t>
    </mdx>
    <mdx n="0" f="v">
      <t c="3" si="26">
        <n x="1" s="1"/>
        <n x="29"/>
        <n x="25"/>
      </t>
    </mdx>
    <mdx n="0" f="v">
      <t c="3" si="26">
        <n x="1" s="1"/>
        <n x="30"/>
        <n x="25"/>
      </t>
    </mdx>
    <mdx n="0" f="v">
      <t c="3" si="26">
        <n x="1" s="1"/>
        <n x="31"/>
        <n x="25"/>
      </t>
    </mdx>
    <mdx n="0" f="v">
      <t c="3" si="26">
        <n x="1" s="1"/>
        <n x="32"/>
        <n x="25"/>
      </t>
    </mdx>
    <mdx n="0" f="v">
      <t c="3" si="26">
        <n x="1" s="1"/>
        <n x="33"/>
        <n x="25"/>
      </t>
    </mdx>
    <mdx n="0" f="v">
      <t c="3" si="26">
        <n x="1" s="1"/>
        <n x="34"/>
        <n x="25"/>
      </t>
    </mdx>
    <mdx n="0" f="v">
      <t c="3" si="26">
        <n x="1" s="1"/>
        <n x="35"/>
        <n x="25"/>
      </t>
    </mdx>
    <mdx n="0" f="v">
      <t c="3" si="26">
        <n x="1" s="1"/>
        <n x="36"/>
        <n x="25"/>
      </t>
    </mdx>
  </mdxMetadata>
  <valueMetadata count="4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</valueMetadata>
</metadata>
</file>

<file path=xl/sharedStrings.xml><?xml version="1.0" encoding="utf-8"?>
<sst xmlns="http://schemas.openxmlformats.org/spreadsheetml/2006/main" count="4349" uniqueCount="1116">
  <si>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</si>
  <si>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</si>
  <si>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</si>
  <si>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</si>
  <si>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</si>
  <si>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</si>
  <si>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</si>
  <si>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</si>
  <si>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</si>
  <si>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</si>
  <si>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</si>
  <si>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</si>
  <si>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</si>
  <si>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</si>
  <si>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</si>
  <si>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</si>
  <si>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</si>
  <si>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</si>
  <si>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</si>
  <si>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</si>
  <si>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</si>
  <si>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</si>
  <si>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</si>
  <si>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</si>
  <si>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</si>
  <si>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</si>
  <si>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</si>
  <si>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</si>
  <si>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</si>
  <si>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</si>
  <si>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</si>
  <si>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</si>
  <si>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</si>
  <si>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</si>
  <si>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</si>
  <si>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</si>
  <si>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</si>
  <si>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</si>
  <si>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</si>
  <si>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</si>
  <si>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</si>
  <si>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</si>
  <si>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</si>
  <si>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</si>
  <si>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</si>
  <si>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</si>
  <si>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</si>
  <si>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</si>
  <si>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</si>
  <si>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</si>
  <si>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</si>
  <si>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</si>
  <si>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</si>
  <si>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</si>
  <si>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</si>
  <si>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</si>
  <si>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</si>
  <si>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</si>
  <si>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</si>
  <si>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</si>
  <si>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</si>
  <si>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</si>
  <si>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</si>
  <si>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</si>
  <si>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</si>
  <si>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</si>
  <si>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</si>
  <si>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</si>
  <si>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</si>
  <si>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</si>
  <si>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</si>
  <si>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</si>
  <si>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</si>
  <si>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</si>
  <si>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</si>
  <si>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</si>
  <si>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</si>
  <si>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</si>
  <si>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</si>
  <si>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</si>
  <si>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</si>
  <si>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</si>
  <si>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</si>
  <si>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</si>
  <si>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</si>
  <si>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</si>
  <si>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</si>
  <si>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</si>
  <si>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</si>
  <si>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</si>
  <si>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</si>
  <si>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</si>
  <si>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</si>
  <si>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</si>
  <si>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</si>
  <si>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</si>
  <si>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</si>
  <si>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</si>
  <si>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</si>
  <si>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</si>
  <si>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</si>
  <si>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</si>
  <si>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</si>
  <si>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</si>
  <si>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</si>
  <si>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</si>
  <si>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</si>
  <si>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</si>
  <si>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</si>
  <si>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</si>
  <si>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</si>
  <si>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</si>
  <si>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</si>
  <si>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</si>
  <si>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</si>
  <si>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</si>
  <si>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</si>
  <si>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</si>
  <si>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</si>
  <si>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</si>
  <si>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</si>
  <si>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</si>
  <si>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</si>
  <si>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</si>
  <si>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</si>
  <si>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</si>
  <si>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</si>
  <si>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</si>
  <si>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</si>
  <si>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</si>
  <si>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</si>
  <si>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</si>
  <si>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</si>
  <si>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</si>
  <si>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</si>
  <si>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</si>
  <si>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</si>
  <si>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</si>
  <si>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</si>
  <si>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</si>
  <si>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</si>
  <si>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</si>
  <si>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</si>
  <si>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</si>
  <si>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</si>
  <si>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</si>
  <si>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</si>
  <si>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</si>
  <si>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</si>
  <si>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</si>
  <si>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</si>
  <si>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</si>
  <si>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</si>
  <si>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</si>
  <si>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</si>
  <si>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</si>
  <si>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</si>
  <si>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</si>
  <si>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</si>
  <si>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</si>
  <si>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</si>
  <si>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</si>
  <si>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</si>
  <si>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</si>
  <si>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</si>
  <si>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</si>
  <si>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</si>
  <si>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</si>
  <si>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</si>
  <si>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</si>
  <si>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</si>
  <si>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</si>
  <si>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</si>
  <si>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</si>
  <si>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</si>
  <si>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</si>
  <si>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</si>
  <si>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</si>
  <si>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</si>
  <si>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</si>
  <si>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</si>
  <si>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</si>
  <si>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</si>
  <si>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</si>
  <si>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</si>
  <si>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</si>
  <si>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</si>
  <si>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</si>
  <si>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</si>
  <si>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</si>
  <si>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</si>
  <si>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</si>
  <si>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</si>
  <si>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</si>
  <si>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</si>
  <si>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</si>
  <si>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</si>
  <si>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</si>
  <si>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</si>
  <si>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</si>
  <si>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</si>
  <si>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</si>
  <si>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</si>
  <si>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</si>
  <si>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</si>
  <si>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</si>
  <si>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</si>
  <si>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</si>
  <si>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</si>
  <si>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</si>
  <si>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</si>
  <si>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</si>
  <si>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</si>
  <si>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</si>
  <si>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</si>
  <si>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</si>
  <si>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</si>
  <si>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</si>
  <si>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</si>
  <si>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</si>
  <si>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</si>
  <si>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</si>
  <si>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</si>
  <si>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</si>
  <si>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</si>
  <si>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</si>
  <si>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</si>
  <si>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</si>
  <si>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</si>
  <si>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</si>
  <si>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</si>
  <si>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</si>
  <si>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קרנות השקעה אחרות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</si>
  <si>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</si>
  <si>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</si>
  <si>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</si>
  <si>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</si>
  <si>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</si>
  <si>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</si>
  <si>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</si>
  <si>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</si>
  <si>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</si>
  <si>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</si>
  <si>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</si>
  <si>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</si>
  <si>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</si>
  <si>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</si>
  <si>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</si>
  <si>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</si>
  <si>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</si>
  <si>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</si>
  <si>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</si>
  <si>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</si>
  <si>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</si>
  <si>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מקפת קרנות פנסיה וקופות גמל בע"מ</t>
  </si>
  <si>
    <t>מקפת משלימה - מסלול לבני 50 ומטה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</si>
  <si>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</si>
  <si>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</si>
  <si>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</si>
  <si>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</si>
  <si>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</si>
  <si>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</si>
  <si>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</si>
  <si>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</si>
  <si>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</si>
  <si>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</si>
  <si>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</si>
  <si>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</si>
  <si>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</si>
  <si>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</si>
  <si>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</si>
  <si>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</si>
  <si>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</si>
  <si>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</si>
  <si>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</si>
  <si>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</si>
  <si>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</si>
  <si>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</si>
  <si>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</si>
  <si>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</si>
  <si>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</si>
  <si>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</si>
  <si>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</si>
  <si>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</si>
  <si>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</si>
  <si>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</si>
  <si>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</si>
  <si>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</si>
  <si>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</si>
  <si>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</si>
  <si>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</si>
  <si>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</si>
  <si>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</si>
  <si>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</si>
  <si>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</si>
  <si>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</si>
  <si>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</si>
  <si>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</si>
  <si>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</si>
  <si>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</si>
  <si>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</si>
  <si>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</si>
  <si>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</si>
  <si>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</si>
  <si>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</si>
  <si>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</si>
  <si>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</si>
  <si>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</si>
  <si>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</si>
  <si>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אלה פקדונות אגח ב</t>
  </si>
  <si>
    <t>1142215</t>
  </si>
  <si>
    <t>מגמה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</si>
  <si>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</si>
  <si>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</si>
  <si>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</si>
  <si>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</si>
  <si>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</si>
  <si>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</si>
  <si>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</si>
  <si>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</si>
  <si>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</si>
  <si>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</si>
  <si>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</si>
  <si>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</si>
  <si>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</si>
  <si>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</si>
  <si>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</si>
  <si>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</si>
  <si>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</si>
  <si>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</si>
  <si>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</si>
  <si>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</si>
  <si>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</si>
  <si>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</si>
  <si>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</si>
  <si>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</si>
  <si>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</si>
  <si>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</si>
  <si>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35</t>
  </si>
  <si>
    <t>1940618</t>
  </si>
  <si>
    <t>לאומי מימון הת יד</t>
  </si>
  <si>
    <t>6040299</t>
  </si>
  <si>
    <t>AA+.IL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</si>
  <si>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</si>
  <si>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</si>
  <si>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</si>
  <si>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</si>
  <si>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</si>
  <si>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</si>
  <si>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</si>
  <si>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</si>
  <si>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</si>
  <si>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</si>
  <si>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</si>
  <si>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</si>
  <si>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</si>
  <si>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</si>
  <si>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</si>
  <si>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</si>
  <si>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</si>
  <si>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</si>
  <si>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</si>
  <si>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</si>
  <si>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</si>
  <si>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</si>
  <si>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</si>
  <si>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</si>
  <si>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</si>
  <si>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</si>
  <si>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</si>
  <si>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</si>
  <si>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</si>
  <si>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</si>
  <si>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</si>
  <si>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</si>
  <si>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</si>
  <si>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</si>
  <si>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</si>
  <si>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</si>
  <si>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</si>
  <si>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</si>
  <si>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</si>
  <si>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</si>
  <si>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בנק לאומי שה סדרה 200</t>
  </si>
  <si>
    <t>6040141</t>
  </si>
  <si>
    <t>גב ים     ו*</t>
  </si>
  <si>
    <t>7590128</t>
  </si>
  <si>
    <t>520001736</t>
  </si>
  <si>
    <t>דקאהנ.ק7</t>
  </si>
  <si>
    <t>1119825</t>
  </si>
  <si>
    <t>520019753</t>
  </si>
  <si>
    <t>דקסיה ישראל הנפקות סד י</t>
  </si>
  <si>
    <t>1134147</t>
  </si>
  <si>
    <t>חשמל אגח 27</t>
  </si>
  <si>
    <t>6000210</t>
  </si>
  <si>
    <t>520000472</t>
  </si>
  <si>
    <t>חשמל</t>
  </si>
  <si>
    <t>חשמל אגח 29</t>
  </si>
  <si>
    <t>6000236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</si>
  <si>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</si>
  <si>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</si>
  <si>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</si>
  <si>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</si>
  <si>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</si>
  <si>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</si>
  <si>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אגח טז*</t>
  </si>
  <si>
    <t>3230265</t>
  </si>
  <si>
    <t>520037789</t>
  </si>
  <si>
    <t>מליסרון אגח יד*</t>
  </si>
  <si>
    <t>3230232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</si>
  <si>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</si>
  <si>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</si>
  <si>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</si>
  <si>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</si>
  <si>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</si>
  <si>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</si>
  <si>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</si>
  <si>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</si>
  <si>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</si>
  <si>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</si>
  <si>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</si>
  <si>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</si>
  <si>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</si>
  <si>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</si>
  <si>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אגח ז</t>
  </si>
  <si>
    <t>1136084</t>
  </si>
  <si>
    <t>ביג אגח ח</t>
  </si>
  <si>
    <t>1138924</t>
  </si>
  <si>
    <t>ביג אגח ט</t>
  </si>
  <si>
    <t>1141050</t>
  </si>
  <si>
    <t>גזית גלוב אגח יב</t>
  </si>
  <si>
    <t>1260603</t>
  </si>
  <si>
    <t>520033234</t>
  </si>
  <si>
    <t>גזית גלוב אגח יג</t>
  </si>
  <si>
    <t>1260652</t>
  </si>
  <si>
    <t>גזית גלוב ד</t>
  </si>
  <si>
    <t>1260397</t>
  </si>
  <si>
    <t>ישרס אגח טו</t>
  </si>
  <si>
    <t>6130207</t>
  </si>
  <si>
    <t>520017807</t>
  </si>
  <si>
    <t>ישרס אגח טז</t>
  </si>
  <si>
    <t>6130223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</si>
  <si>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</si>
  <si>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</si>
  <si>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</si>
  <si>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</si>
  <si>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</si>
  <si>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</si>
  <si>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</si>
  <si>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</si>
  <si>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</si>
  <si>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</si>
  <si>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</si>
  <si>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</si>
  <si>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</si>
  <si>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</si>
  <si>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סלע קפיטל נדלן אגח ג</t>
  </si>
  <si>
    <t>1138973</t>
  </si>
  <si>
    <t>513992529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</si>
  <si>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</si>
  <si>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</si>
  <si>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</si>
  <si>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</si>
  <si>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</si>
  <si>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</si>
  <si>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</si>
  <si>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</si>
  <si>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</si>
  <si>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</si>
  <si>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</si>
  <si>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</si>
  <si>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</si>
  <si>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ביטוח</t>
  </si>
  <si>
    <t>פניקס הון אגח ה</t>
  </si>
  <si>
    <t>1135417</t>
  </si>
  <si>
    <t>בינל הנפק התח כב (COCO)</t>
  </si>
  <si>
    <t>1138585</t>
  </si>
  <si>
    <t>513141879</t>
  </si>
  <si>
    <t>A+.IL</t>
  </si>
  <si>
    <t>בינלאומי הנפ התח כד (coco)</t>
  </si>
  <si>
    <t>1151000</t>
  </si>
  <si>
    <t>מבני תעש אגח כ</t>
  </si>
  <si>
    <t>2260495</t>
  </si>
  <si>
    <t>מבני תעשיה אגח יז</t>
  </si>
  <si>
    <t>2260446</t>
  </si>
  <si>
    <t>סלקום אגח ח</t>
  </si>
  <si>
    <t>1132828</t>
  </si>
  <si>
    <t>511930125</t>
  </si>
  <si>
    <t>רבוע נדלן 4</t>
  </si>
  <si>
    <t>1119999</t>
  </si>
  <si>
    <t>513765859</t>
  </si>
  <si>
    <t>ריבוע נדלן ז</t>
  </si>
  <si>
    <t>1140615</t>
  </si>
  <si>
    <t>אשטרום נכ אג8</t>
  </si>
  <si>
    <t>2510162</t>
  </si>
  <si>
    <t>520036617</t>
  </si>
  <si>
    <t>A.IL</t>
  </si>
  <si>
    <t>גירון אגח ז</t>
  </si>
  <si>
    <t>1142629</t>
  </si>
  <si>
    <t>520044520</t>
  </si>
  <si>
    <t>כלכלית ירושלים אגח טו</t>
  </si>
  <si>
    <t>1980416</t>
  </si>
  <si>
    <t>520017070</t>
  </si>
  <si>
    <t>מגה אור אגח ו</t>
  </si>
  <si>
    <t>1138668</t>
  </si>
  <si>
    <t>אדגר.ק7</t>
  </si>
  <si>
    <t>1820158</t>
  </si>
  <si>
    <t>520035171</t>
  </si>
  <si>
    <t>A-.IL</t>
  </si>
  <si>
    <t>דה לסר אגח ד</t>
  </si>
  <si>
    <t>1132059</t>
  </si>
  <si>
    <t>1427976</t>
  </si>
  <si>
    <t>אלדן סדרה ד</t>
  </si>
  <si>
    <t>1140821</t>
  </si>
  <si>
    <t>510454333</t>
  </si>
  <si>
    <t>שרותים</t>
  </si>
  <si>
    <t>BBB+.IL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</si>
  <si>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</si>
  <si>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</si>
  <si>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</si>
  <si>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</si>
  <si>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</si>
  <si>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</si>
  <si>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</si>
  <si>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בינלאומי סדרה ח</t>
  </si>
  <si>
    <t>1134212</t>
  </si>
  <si>
    <t>נמלי ישראל אגח ג</t>
  </si>
  <si>
    <t>1145580</t>
  </si>
  <si>
    <t>אמות אגח ה</t>
  </si>
  <si>
    <t>1138114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</si>
  <si>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</si>
  <si>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</si>
  <si>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</si>
  <si>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</si>
  <si>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</si>
  <si>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</si>
  <si>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</si>
  <si>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</si>
  <si>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</si>
  <si>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חשמל אגח 26</t>
  </si>
  <si>
    <t>6000202</t>
  </si>
  <si>
    <t>כיל ה</t>
  </si>
  <si>
    <t>2810299</t>
  </si>
  <si>
    <t>520027830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</si>
  <si>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</si>
  <si>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</si>
  <si>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</si>
  <si>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</si>
  <si>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</si>
  <si>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</si>
  <si>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</si>
  <si>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</si>
  <si>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</si>
  <si>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</si>
  <si>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</si>
  <si>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</si>
  <si>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</si>
  <si>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</si>
  <si>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</si>
  <si>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</si>
  <si>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</si>
  <si>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</si>
  <si>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</si>
  <si>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</si>
  <si>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וורטון אגח א</t>
  </si>
  <si>
    <t>1140169</t>
  </si>
  <si>
    <t>1866231</t>
  </si>
  <si>
    <t>ישרס אגח יד</t>
  </si>
  <si>
    <t>6130199</t>
  </si>
  <si>
    <t>פז נפט אג 3*</t>
  </si>
  <si>
    <t>1114073</t>
  </si>
  <si>
    <t>פז נפט ד*</t>
  </si>
  <si>
    <t>1132505</t>
  </si>
  <si>
    <t>פז נפט ה*</t>
  </si>
  <si>
    <t>1139534</t>
  </si>
  <si>
    <t>קרסו אגח ג</t>
  </si>
  <si>
    <t>1141829</t>
  </si>
  <si>
    <t>514065283</t>
  </si>
  <si>
    <t>לייטסטון אגח א</t>
  </si>
  <si>
    <t>1133891</t>
  </si>
  <si>
    <t>1838682</t>
  </si>
  <si>
    <t>מבני תעשייה אגח טו</t>
  </si>
  <si>
    <t>2260420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</si>
  <si>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</si>
  <si>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</si>
  <si>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</si>
  <si>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</si>
  <si>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</si>
  <si>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</si>
  <si>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</si>
  <si>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</si>
  <si>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520007469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</si>
  <si>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</si>
  <si>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</si>
  <si>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</si>
  <si>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</si>
  <si>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</si>
  <si>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</si>
  <si>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</si>
  <si>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</si>
  <si>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</si>
  <si>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</si>
  <si>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</si>
  <si>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</si>
  <si>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</si>
  <si>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</si>
  <si>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</si>
  <si>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</si>
  <si>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אול יר אגח 3</t>
  </si>
  <si>
    <t>1140136</t>
  </si>
  <si>
    <t>1841580</t>
  </si>
  <si>
    <t>אול יר אגח ה</t>
  </si>
  <si>
    <t>1143304</t>
  </si>
  <si>
    <t>או.פי.סי אגח א*</t>
  </si>
  <si>
    <t>1141589</t>
  </si>
  <si>
    <t>514401702</t>
  </si>
  <si>
    <t>חיפוש נפט וגז</t>
  </si>
  <si>
    <t>אלבר 14</t>
  </si>
  <si>
    <t>1132562</t>
  </si>
  <si>
    <t>512025891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</si>
  <si>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</si>
  <si>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</si>
  <si>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</si>
  <si>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</si>
  <si>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</si>
  <si>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</si>
  <si>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</si>
  <si>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</si>
  <si>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</si>
  <si>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</si>
  <si>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</si>
  <si>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</si>
  <si>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</si>
  <si>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</si>
  <si>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</si>
  <si>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</si>
  <si>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</si>
  <si>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</si>
  <si>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</si>
  <si>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</si>
  <si>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</si>
  <si>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</si>
  <si>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</si>
  <si>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</si>
  <si>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</si>
  <si>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</si>
  <si>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</si>
  <si>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</si>
  <si>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</si>
  <si>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</si>
  <si>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</si>
  <si>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</si>
  <si>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520043027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</si>
  <si>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</si>
  <si>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</si>
  <si>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</si>
  <si>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</si>
  <si>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</si>
  <si>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</si>
  <si>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</si>
  <si>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</si>
  <si>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</si>
  <si>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</si>
  <si>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520007030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</si>
  <si>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</si>
  <si>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</si>
  <si>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</si>
  <si>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</si>
  <si>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</si>
  <si>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</si>
  <si>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</si>
  <si>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520033986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</si>
  <si>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</si>
  <si>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</si>
  <si>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</si>
  <si>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</si>
  <si>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</si>
  <si>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</si>
  <si>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</si>
  <si>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</si>
  <si>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</si>
  <si>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</si>
  <si>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</si>
  <si>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</si>
  <si>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</si>
  <si>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</si>
  <si>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</si>
  <si>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</si>
  <si>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</si>
  <si>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</si>
  <si>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</si>
  <si>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</si>
  <si>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</si>
  <si>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</si>
  <si>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</si>
  <si>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</si>
  <si>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</si>
  <si>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</si>
  <si>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</si>
  <si>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</si>
  <si>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</si>
  <si>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</si>
  <si>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</si>
  <si>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</si>
  <si>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</si>
  <si>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</si>
  <si>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</si>
  <si>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</si>
  <si>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</si>
  <si>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</si>
  <si>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</si>
  <si>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</si>
  <si>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</si>
  <si>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</si>
  <si>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</si>
  <si>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</si>
  <si>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</si>
  <si>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</si>
  <si>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</si>
  <si>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</si>
  <si>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</si>
  <si>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</si>
  <si>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</si>
  <si>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</si>
  <si>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</si>
  <si>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</si>
  <si>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</si>
  <si>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</si>
  <si>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</si>
  <si>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</si>
  <si>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</si>
  <si>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</si>
  <si>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</si>
  <si>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</si>
  <si>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</si>
  <si>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</si>
  <si>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</si>
  <si>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</si>
  <si>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</si>
  <si>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אנלייט אנרגיה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</si>
  <si>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</si>
  <si>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</si>
  <si>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</si>
  <si>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</si>
  <si>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</si>
  <si>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</si>
  <si>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</si>
  <si>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</si>
  <si>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</si>
  <si>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</si>
  <si>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</si>
  <si>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</si>
  <si>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</si>
  <si>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</si>
  <si>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</si>
  <si>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</si>
  <si>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</si>
  <si>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</si>
  <si>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</si>
  <si>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</si>
  <si>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</si>
  <si>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</si>
  <si>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</si>
  <si>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</si>
  <si>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</si>
  <si>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</si>
  <si>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</si>
  <si>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</si>
  <si>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</si>
  <si>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</si>
  <si>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</si>
  <si>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</si>
  <si>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</si>
  <si>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</si>
  <si>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</si>
  <si>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</si>
  <si>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</si>
  <si>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</si>
  <si>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</si>
  <si>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</si>
  <si>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</si>
  <si>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</si>
  <si>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</si>
  <si>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</si>
  <si>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</si>
  <si>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</si>
  <si>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</si>
  <si>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</si>
  <si>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</si>
  <si>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</si>
  <si>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</si>
  <si>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</si>
  <si>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</si>
  <si>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</si>
  <si>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</si>
  <si>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</si>
  <si>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</si>
  <si>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</si>
  <si>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</si>
  <si>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</si>
  <si>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</si>
  <si>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</si>
  <si>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</si>
  <si>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</si>
  <si>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</si>
  <si>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</si>
  <si>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</si>
  <si>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</si>
  <si>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</si>
  <si>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</si>
  <si>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</si>
  <si>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</si>
  <si>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</si>
  <si>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</si>
  <si>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</si>
  <si>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</si>
  <si>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</si>
  <si>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</si>
  <si>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</si>
  <si>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</si>
  <si>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</si>
  <si>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</si>
  <si>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</si>
  <si>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</si>
  <si>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</si>
  <si>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</si>
  <si>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</si>
  <si>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</si>
  <si>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אוריין*</t>
  </si>
  <si>
    <t>1103506</t>
  </si>
  <si>
    <t>511068256</t>
  </si>
  <si>
    <t>אירונאוטיקס*</t>
  </si>
  <si>
    <t>1141142</t>
  </si>
  <si>
    <t>510422249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</si>
  <si>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</si>
  <si>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</si>
  <si>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</si>
  <si>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</si>
  <si>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</si>
  <si>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</si>
  <si>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</si>
  <si>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</si>
  <si>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</si>
  <si>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דלק תמלוגים*</t>
  </si>
  <si>
    <t>1129493</t>
  </si>
  <si>
    <t>514837111</t>
  </si>
  <si>
    <t>נובולוג</t>
  </si>
  <si>
    <t>1140151</t>
  </si>
  <si>
    <t>510475312</t>
  </si>
  <si>
    <t>פלרם*</t>
  </si>
  <si>
    <t>644013</t>
  </si>
  <si>
    <t>520039843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</si>
  <si>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</si>
  <si>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</si>
  <si>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</si>
  <si>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</si>
  <si>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</si>
  <si>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</si>
  <si>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</si>
  <si>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</si>
  <si>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</si>
  <si>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</si>
  <si>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</si>
  <si>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</si>
  <si>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</si>
  <si>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</si>
  <si>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</si>
  <si>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CHECK POINT SOFTWARE TECH</t>
  </si>
  <si>
    <t>IL0010824113</t>
  </si>
  <si>
    <t>NASDAQ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</si>
  <si>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</si>
  <si>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</si>
  <si>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</si>
  <si>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</si>
  <si>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</si>
  <si>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</si>
  <si>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</si>
  <si>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</si>
  <si>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</si>
  <si>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</si>
  <si>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</si>
  <si>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</si>
  <si>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</si>
  <si>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</si>
  <si>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</si>
  <si>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</si>
  <si>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</si>
  <si>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INSTRUMENTS*</t>
  </si>
  <si>
    <t>IL0010845571</t>
  </si>
  <si>
    <t>PERRIGO CO</t>
  </si>
  <si>
    <t>IE00BGH1M568</t>
  </si>
  <si>
    <t>SAPIENS INTERNATIONAL CORP*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</si>
  <si>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</si>
  <si>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</si>
  <si>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</si>
  <si>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</si>
  <si>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</si>
  <si>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</si>
  <si>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</si>
  <si>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</si>
  <si>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</si>
  <si>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WIX.COM LTD</t>
  </si>
  <si>
    <t>IL0011301780</t>
  </si>
  <si>
    <t>513881177</t>
  </si>
  <si>
    <t>ENERGEAN OIL &amp; GAS</t>
  </si>
  <si>
    <t>GB00BG12Y042</t>
  </si>
  <si>
    <t>ENERGY</t>
  </si>
  <si>
    <t>MYLAN</t>
  </si>
  <si>
    <t>NL0011031208</t>
  </si>
  <si>
    <t>Pharmaceuticals&amp; Biotechnology</t>
  </si>
  <si>
    <t>VARONIS SYSTEMS</t>
  </si>
  <si>
    <t>US9222801022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</si>
  <si>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</si>
  <si>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</si>
  <si>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</si>
  <si>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</si>
  <si>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</si>
  <si>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</si>
  <si>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</si>
  <si>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ת"א 125 סד 1 40A</t>
  </si>
  <si>
    <t>1096593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</si>
  <si>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</si>
  <si>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</si>
  <si>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</si>
  <si>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</si>
  <si>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</si>
  <si>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</si>
  <si>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60</t>
  </si>
  <si>
    <t>1113257</t>
  </si>
  <si>
    <t>אג"ח</t>
  </si>
  <si>
    <t>הראל סל תל בונד שיקלי</t>
  </si>
  <si>
    <t>1116292</t>
  </si>
  <si>
    <t>פסגות סל בונד שקלי</t>
  </si>
  <si>
    <t>1116326</t>
  </si>
  <si>
    <t>פסגות תל בונד 60 סדרה 1</t>
  </si>
  <si>
    <t>1109420</t>
  </si>
  <si>
    <t>פסגות תל בונד 60 סדרה 3</t>
  </si>
  <si>
    <t>1134550</t>
  </si>
  <si>
    <t>קסם פח בונד שקלי</t>
  </si>
  <si>
    <t>1116334</t>
  </si>
  <si>
    <t>קסם תל בונד 60</t>
  </si>
  <si>
    <t>1109248</t>
  </si>
  <si>
    <t>תכלית תל בונד 20 סד 3</t>
  </si>
  <si>
    <t>1107549</t>
  </si>
  <si>
    <t>תכלית תל בונד 60</t>
  </si>
  <si>
    <t>1109362</t>
  </si>
  <si>
    <t>תכלית תל בונד שקלי</t>
  </si>
  <si>
    <t>1116250</t>
  </si>
  <si>
    <t>DAIWA ETF TOPIX</t>
  </si>
  <si>
    <t>JP3027620008</t>
  </si>
  <si>
    <t>HORIZONS S&amp;P/TSX 60 INDEX</t>
  </si>
  <si>
    <t>CA44049A1241</t>
  </si>
  <si>
    <t>ISHARES CORE S&amp;P 500 UCITS ETF</t>
  </si>
  <si>
    <t>IE00B5BMR087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</si>
  <si>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</si>
  <si>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</si>
  <si>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</si>
  <si>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</si>
  <si>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</si>
  <si>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</si>
  <si>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</si>
  <si>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</si>
  <si>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</si>
  <si>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</si>
  <si>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</si>
  <si>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</si>
  <si>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</si>
  <si>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</si>
  <si>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VANGUARD S&amp;P 500 UCITS ETF</t>
  </si>
  <si>
    <t>IE00B3XXRP09</t>
  </si>
  <si>
    <t>XTRACKERS MSCI EUROPE HEDGED E</t>
  </si>
  <si>
    <t>US2330518539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</si>
  <si>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</si>
  <si>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</si>
  <si>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</si>
  <si>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</si>
  <si>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</si>
  <si>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</si>
  <si>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</si>
  <si>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</si>
  <si>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</si>
  <si>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</si>
  <si>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</si>
  <si>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</si>
  <si>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</si>
  <si>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</si>
  <si>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</si>
  <si>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</si>
  <si>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</si>
  <si>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</si>
  <si>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</si>
  <si>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</si>
  <si>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</si>
  <si>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</si>
  <si>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</si>
  <si>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</si>
  <si>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B+</t>
  </si>
  <si>
    <t>כתבי אופציה בישראל</t>
  </si>
  <si>
    <t>ברנמילר אפ 1*</t>
  </si>
  <si>
    <t>1143494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</si>
  <si>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</si>
  <si>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</si>
  <si>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</si>
  <si>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</si>
  <si>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</si>
  <si>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</si>
  <si>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</si>
  <si>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</si>
  <si>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</si>
  <si>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</si>
  <si>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</si>
  <si>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</si>
  <si>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</si>
  <si>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</si>
  <si>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</si>
  <si>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</si>
  <si>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</si>
  <si>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</si>
  <si>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</si>
  <si>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</si>
  <si>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</si>
  <si>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</si>
  <si>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</si>
  <si>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</si>
  <si>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</si>
  <si>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</si>
  <si>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</si>
  <si>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</si>
  <si>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סה"כ קרנות השקעה</t>
  </si>
  <si>
    <t>סה"כ קרנות השקעה בחו"ל</t>
  </si>
  <si>
    <t xml:space="preserve"> ICG SDP III</t>
  </si>
  <si>
    <t>Kartesia Credit Opportunities IV SCS</t>
  </si>
  <si>
    <t>₪ / מט"ח</t>
  </si>
  <si>
    <t>+ILS/-USD 3.336 25-02-19 (10) --740</t>
  </si>
  <si>
    <t>10000485</t>
  </si>
  <si>
    <t>ל.ר.</t>
  </si>
  <si>
    <t>+ILS/-USD 3.3537 25-02-19 (10) --763</t>
  </si>
  <si>
    <t>10000481</t>
  </si>
  <si>
    <t>+ILS/-USD 3.3555 25-02-19 (10) --755</t>
  </si>
  <si>
    <t>10000491</t>
  </si>
  <si>
    <t>+ILS/-USD 3.4684 22-05-19 (10) --916</t>
  </si>
  <si>
    <t>10000570</t>
  </si>
  <si>
    <t>+ILS/-USD 3.4957 25-02-19 (10) --658</t>
  </si>
  <si>
    <t>10000573</t>
  </si>
  <si>
    <t>+ILS/-USD 3.4965 22-05-19 (10) --895</t>
  </si>
  <si>
    <t>10000577</t>
  </si>
  <si>
    <t>+ILS/-USD 3.532 18-06-19 (10) --960</t>
  </si>
  <si>
    <t>10000580</t>
  </si>
  <si>
    <t>+ILS/-USD 3.5395 22-05-19 (10) --665</t>
  </si>
  <si>
    <t>10000629</t>
  </si>
  <si>
    <t>+ILS/-USD 3.5453 18-07-19 (10) --967</t>
  </si>
  <si>
    <t>10000604</t>
  </si>
  <si>
    <t>+ILS/-USD 3.5483 16-07-19 (10) --977</t>
  </si>
  <si>
    <t>10000597</t>
  </si>
  <si>
    <t>+ILS/-USD 3.563 22-05-19 (10) --740</t>
  </si>
  <si>
    <t>10000620</t>
  </si>
  <si>
    <t>+USD/-ILS 3.551 22-05-19 (10) --815</t>
  </si>
  <si>
    <t>10000594</t>
  </si>
  <si>
    <t>+EUR/-USD 1.1466 29-01-19 (10) +152</t>
  </si>
  <si>
    <t>10000611</t>
  </si>
  <si>
    <t>+JPY/-USD 109.863 16-01-19 (10) --119.7</t>
  </si>
  <si>
    <t>10000621</t>
  </si>
  <si>
    <t>+USD/-EUR 1.17229 11-02-19 (10) +160.9</t>
  </si>
  <si>
    <t>10000618</t>
  </si>
  <si>
    <t>+USD/-EUR 1.175 11-02-19 (10) +175</t>
  </si>
  <si>
    <t>10000610</t>
  </si>
  <si>
    <t>+USD/-EUR 1.18654 29-01-19 (10) +173.4</t>
  </si>
  <si>
    <t>10000602</t>
  </si>
  <si>
    <t>+USD/-JPY 109.077 16-01-19 (10) --157.3</t>
  </si>
  <si>
    <t>10000592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</si>
  <si>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</si>
  <si>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</si>
  <si>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</si>
  <si>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</si>
  <si>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</si>
  <si>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</si>
  <si>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</si>
  <si>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</si>
  <si>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</si>
  <si>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30110000</t>
  </si>
  <si>
    <t>31210000</t>
  </si>
  <si>
    <t>31110000</t>
  </si>
  <si>
    <t>30210000</t>
  </si>
  <si>
    <t>31710000</t>
  </si>
  <si>
    <t>30310000</t>
  </si>
  <si>
    <t>32010000</t>
  </si>
  <si>
    <t>NR</t>
  </si>
  <si>
    <t>לא</t>
  </si>
  <si>
    <t>AA</t>
  </si>
  <si>
    <t>דירוג פנימי</t>
  </si>
  <si>
    <t>כן</t>
  </si>
  <si>
    <t>A+</t>
  </si>
  <si>
    <t>A</t>
  </si>
  <si>
    <t>AA-</t>
  </si>
  <si>
    <t>סה"כ מוצרים מובנים</t>
  </si>
  <si>
    <t>סה"כ קרן מובטחת</t>
  </si>
  <si>
    <t>אשראי</t>
  </si>
  <si>
    <t>גורם 111</t>
  </si>
  <si>
    <t>גורם 98</t>
  </si>
  <si>
    <t>גורם 105</t>
  </si>
  <si>
    <t>גורם 113</t>
  </si>
  <si>
    <t>גורם 104</t>
  </si>
  <si>
    <t>סה"כ יתרות התחייבות להשקעה</t>
  </si>
  <si>
    <t>סה"כ בחו"ל</t>
  </si>
  <si>
    <t>ICG SDP III</t>
  </si>
  <si>
    <t>פורוורד ריבית</t>
  </si>
  <si>
    <t>מובטחות משכנתא- גורם 01</t>
  </si>
  <si>
    <t>בבטחונות אחרים - גורם 114</t>
  </si>
  <si>
    <t>בבטחונות אחרים-גורם 105</t>
  </si>
  <si>
    <t>בבטחונות אחרים - גורם 96</t>
  </si>
  <si>
    <t>בבטחונות אחרים - גורם 38</t>
  </si>
  <si>
    <t>בבטחונות אחרים - גורם 98*</t>
  </si>
  <si>
    <t>בבטחונות אחרים-גורם 103</t>
  </si>
  <si>
    <t>בבטחונות אחרים - גורם 104</t>
  </si>
  <si>
    <t>בבטחונות אחרים - גורם 111</t>
  </si>
  <si>
    <t>בבטחונות אחרים - גורם 115*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</si>
</sst>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  <numFmt numFmtId="169" formatCode="mmm\-yyyy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28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1"/>
    </xf>
    <xf numFmtId="0" fontId="5" fillId="0" borderId="22" xfId="0" applyFont="1" applyFill="1" applyBorder="1" applyAlignment="1">
      <alignment horizontal="right"/>
    </xf>
    <xf numFmtId="164" fontId="30" fillId="0" borderId="22" xfId="15" applyFont="1" applyFill="1" applyBorder="1"/>
    <xf numFmtId="169" fontId="0" fillId="0" borderId="22" xfId="0" applyNumberFormat="1" applyFill="1" applyBorder="1" applyAlignment="1">
      <alignment horizontal="center"/>
    </xf>
    <xf numFmtId="0" fontId="5" fillId="0" borderId="32" xfId="0" applyFont="1" applyFill="1" applyBorder="1" applyAlignment="1">
      <alignment horizontal="right"/>
    </xf>
    <xf numFmtId="164" fontId="30" fillId="0" borderId="32" xfId="15" applyFont="1" applyFill="1" applyBorder="1"/>
    <xf numFmtId="0" fontId="6" fillId="0" borderId="32" xfId="0" applyFont="1" applyBorder="1" applyAlignment="1">
      <alignment horizontal="center" vertical="center" wrapText="1"/>
    </xf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164" fontId="30" fillId="0" borderId="0" xfId="15" applyFont="1" applyFill="1" applyBorder="1"/>
    <xf numFmtId="169" fontId="0" fillId="0" borderId="0" xfId="0" applyNumberFormat="1" applyFill="1" applyBorder="1" applyAlignment="1">
      <alignment horizontal="center"/>
    </xf>
    <xf numFmtId="164" fontId="5" fillId="0" borderId="31" xfId="13" applyFon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10" fontId="29" fillId="0" borderId="0" xfId="14" applyNumberFormat="1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 readingOrder="2"/>
    </xf>
    <xf numFmtId="0" fontId="31" fillId="0" borderId="0" xfId="0" applyFont="1" applyFill="1" applyAlignment="1">
      <alignment horizontal="center"/>
    </xf>
    <xf numFmtId="0" fontId="10" fillId="0" borderId="0" xfId="0" applyFont="1" applyFill="1" applyAlignment="1">
      <alignment horizontal="right" readingOrder="2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Fill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6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198120</xdr:colOff>
      <xdr:row>50</xdr:row>
      <xdr:rowOff>0</xdr:rowOff>
    </xdr:from>
    <xdr:to>
      <xdr:col>25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T66"/>
  <sheetViews>
    <sheetView rightToLeft="1" tabSelected="1" workbookViewId="0">
      <selection activeCell="F17" sqref="F17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0" width="6.7109375" style="9" customWidth="1"/>
    <col min="21" max="23" width="7.7109375" style="9" customWidth="1"/>
    <col min="24" max="24" width="7.140625" style="9" customWidth="1"/>
    <col min="25" max="25" width="6" style="9" customWidth="1"/>
    <col min="26" max="26" width="8.140625" style="9" customWidth="1"/>
    <col min="27" max="27" width="6.28515625" style="9" customWidth="1"/>
    <col min="28" max="28" width="8" style="9" customWidth="1"/>
    <col min="29" max="29" width="8.7109375" style="9" customWidth="1"/>
    <col min="30" max="30" width="10" style="9" customWidth="1"/>
    <col min="31" max="31" width="9.5703125" style="9" customWidth="1"/>
    <col min="32" max="32" width="6.140625" style="9" customWidth="1"/>
    <col min="33" max="34" width="5.7109375" style="9" customWidth="1"/>
    <col min="35" max="35" width="6.85546875" style="9" customWidth="1"/>
    <col min="36" max="36" width="6.42578125" style="9" customWidth="1"/>
    <col min="37" max="37" width="6.7109375" style="9" customWidth="1"/>
    <col min="38" max="38" width="7.28515625" style="9" customWidth="1"/>
    <col min="39" max="50" width="5.7109375" style="9" customWidth="1"/>
    <col min="51" max="16384" width="9.140625" style="9"/>
  </cols>
  <sheetData>
    <row r="1" spans="1:20">
      <c r="B1" s="57" t="s">
        <v>182</v>
      </c>
      <c r="C1" s="78" t="s" vm="1">
        <v>253</v>
      </c>
    </row>
    <row r="2" spans="1:20">
      <c r="B2" s="57" t="s">
        <v>181</v>
      </c>
      <c r="C2" s="78" t="s">
        <v>254</v>
      </c>
    </row>
    <row r="3" spans="1:20">
      <c r="B3" s="57" t="s">
        <v>183</v>
      </c>
      <c r="C3" s="78" t="s">
        <v>255</v>
      </c>
    </row>
    <row r="4" spans="1:20">
      <c r="B4" s="57" t="s">
        <v>184</v>
      </c>
      <c r="C4" s="78">
        <v>9453</v>
      </c>
    </row>
    <row r="6" spans="1:20" ht="26.25" customHeight="1">
      <c r="B6" s="154" t="s">
        <v>198</v>
      </c>
      <c r="C6" s="155"/>
      <c r="D6" s="156"/>
    </row>
    <row r="7" spans="1:20" s="10" customFormat="1">
      <c r="B7" s="23"/>
      <c r="C7" s="24" t="s">
        <v>113</v>
      </c>
      <c r="D7" s="25" t="s">
        <v>111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s="10" customFormat="1">
      <c r="B8" s="23"/>
      <c r="C8" s="26" t="s">
        <v>240</v>
      </c>
      <c r="D8" s="27" t="s">
        <v>20</v>
      </c>
    </row>
    <row r="9" spans="1:20" s="11" customFormat="1" ht="18" customHeight="1">
      <c r="B9" s="37"/>
      <c r="C9" s="20" t="s">
        <v>1</v>
      </c>
      <c r="D9" s="28" t="s">
        <v>2</v>
      </c>
    </row>
    <row r="10" spans="1:20" s="11" customFormat="1" ht="18" customHeight="1">
      <c r="B10" s="67" t="s">
        <v>197</v>
      </c>
      <c r="C10" s="140">
        <f>C11+C12+C23+C33</f>
        <v>105048.70101024098</v>
      </c>
      <c r="D10" s="141">
        <f>C10/$C$42</f>
        <v>1</v>
      </c>
    </row>
    <row r="11" spans="1:20">
      <c r="A11" s="45" t="s">
        <v>144</v>
      </c>
      <c r="B11" s="29" t="s">
        <v>199</v>
      </c>
      <c r="C11" s="140">
        <f>מזומנים!J10</f>
        <v>6863.0788445600001</v>
      </c>
      <c r="D11" s="141">
        <f t="shared" ref="D11:D13" si="0">C11/$C$42</f>
        <v>6.5332353266233462E-2</v>
      </c>
    </row>
    <row r="12" spans="1:20">
      <c r="B12" s="29" t="s">
        <v>200</v>
      </c>
      <c r="C12" s="140">
        <f>SUM(C13:C22)</f>
        <v>96236.313695680976</v>
      </c>
      <c r="D12" s="141">
        <f t="shared" si="0"/>
        <v>0.91611141089977965</v>
      </c>
    </row>
    <row r="13" spans="1:20">
      <c r="A13" s="55" t="s">
        <v>144</v>
      </c>
      <c r="B13" s="30" t="s">
        <v>70</v>
      </c>
      <c r="C13" s="140">
        <f>'תעודות התחייבות ממשלתיות'!O11</f>
        <v>15875.454125680997</v>
      </c>
      <c r="D13" s="141">
        <f t="shared" si="0"/>
        <v>0.15112470666470526</v>
      </c>
    </row>
    <row r="14" spans="1:20">
      <c r="A14" s="55" t="s">
        <v>144</v>
      </c>
      <c r="B14" s="30" t="s">
        <v>71</v>
      </c>
      <c r="C14" s="140" t="s" vm="2">
        <v>1071</v>
      </c>
      <c r="D14" s="141" t="s" vm="3">
        <v>1071</v>
      </c>
    </row>
    <row r="15" spans="1:20">
      <c r="A15" s="55" t="s">
        <v>144</v>
      </c>
      <c r="B15" s="30" t="s">
        <v>72</v>
      </c>
      <c r="C15" s="140">
        <f>'אג"ח קונצרני'!R11</f>
        <v>18430.371439999995</v>
      </c>
      <c r="D15" s="141">
        <f t="shared" ref="D15:D19" si="1">C15/$C$42</f>
        <v>0.17544597184693655</v>
      </c>
    </row>
    <row r="16" spans="1:20">
      <c r="A16" s="55" t="s">
        <v>144</v>
      </c>
      <c r="B16" s="30" t="s">
        <v>73</v>
      </c>
      <c r="C16" s="140">
        <f>מניות!L11</f>
        <v>14186.412569999995</v>
      </c>
      <c r="D16" s="141">
        <f t="shared" si="1"/>
        <v>0.13504605419744306</v>
      </c>
    </row>
    <row r="17" spans="1:4">
      <c r="A17" s="55" t="s">
        <v>144</v>
      </c>
      <c r="B17" s="30" t="s">
        <v>74</v>
      </c>
      <c r="C17" s="140">
        <f>'תעודות סל'!K11</f>
        <v>44896.639500000005</v>
      </c>
      <c r="D17" s="141">
        <f t="shared" si="1"/>
        <v>0.42738881174383225</v>
      </c>
    </row>
    <row r="18" spans="1:4">
      <c r="A18" s="55" t="s">
        <v>144</v>
      </c>
      <c r="B18" s="30" t="s">
        <v>75</v>
      </c>
      <c r="C18" s="140">
        <f>'קרנות נאמנות'!L11</f>
        <v>2045.7917599999994</v>
      </c>
      <c r="D18" s="141">
        <f t="shared" si="1"/>
        <v>1.947469830969694E-2</v>
      </c>
    </row>
    <row r="19" spans="1:4">
      <c r="A19" s="55" t="s">
        <v>144</v>
      </c>
      <c r="B19" s="30" t="s">
        <v>76</v>
      </c>
      <c r="C19" s="140">
        <f>'כתבי אופציה'!I11</f>
        <v>0.69685999999999992</v>
      </c>
      <c r="D19" s="141">
        <f t="shared" si="1"/>
        <v>6.6336850746213838E-6</v>
      </c>
    </row>
    <row r="20" spans="1:4">
      <c r="A20" s="55" t="s">
        <v>144</v>
      </c>
      <c r="B20" s="30" t="s">
        <v>77</v>
      </c>
      <c r="C20" s="140" t="s" vm="4">
        <v>1071</v>
      </c>
      <c r="D20" s="141" t="s" vm="5">
        <v>1071</v>
      </c>
    </row>
    <row r="21" spans="1:4">
      <c r="A21" s="55" t="s">
        <v>144</v>
      </c>
      <c r="B21" s="30" t="s">
        <v>78</v>
      </c>
      <c r="C21" s="140" t="s" vm="6">
        <v>1071</v>
      </c>
      <c r="D21" s="141" t="s" vm="7">
        <v>1071</v>
      </c>
    </row>
    <row r="22" spans="1:4">
      <c r="A22" s="55" t="s">
        <v>144</v>
      </c>
      <c r="B22" s="30" t="s">
        <v>79</v>
      </c>
      <c r="C22" s="140">
        <f>'מוצרים מובנים'!N11</f>
        <v>800.9474399999998</v>
      </c>
      <c r="D22" s="141">
        <f t="shared" ref="D22" si="2">C22/$C$42</f>
        <v>7.6245344520911029E-3</v>
      </c>
    </row>
    <row r="23" spans="1:4">
      <c r="B23" s="29" t="s">
        <v>201</v>
      </c>
      <c r="C23" s="140">
        <f>SUM(C24:C32)</f>
        <v>123.83460999999994</v>
      </c>
      <c r="D23" s="141">
        <f>C23/$C$42</f>
        <v>1.1788304739525294E-3</v>
      </c>
    </row>
    <row r="24" spans="1:4">
      <c r="A24" s="55" t="s">
        <v>144</v>
      </c>
      <c r="B24" s="30" t="s">
        <v>80</v>
      </c>
      <c r="C24" s="140" t="s" vm="8">
        <v>1071</v>
      </c>
      <c r="D24" s="141" t="s" vm="9">
        <v>1071</v>
      </c>
    </row>
    <row r="25" spans="1:4">
      <c r="A25" s="55" t="s">
        <v>144</v>
      </c>
      <c r="B25" s="30" t="s">
        <v>81</v>
      </c>
      <c r="C25" s="140" t="s" vm="10">
        <v>1071</v>
      </c>
      <c r="D25" s="141" t="s" vm="11">
        <v>1071</v>
      </c>
    </row>
    <row r="26" spans="1:4">
      <c r="A26" s="55" t="s">
        <v>144</v>
      </c>
      <c r="B26" s="30" t="s">
        <v>72</v>
      </c>
      <c r="C26" s="140">
        <f>'לא סחיר - אג"ח קונצרני'!P11</f>
        <v>481.38177999999994</v>
      </c>
      <c r="D26" s="141">
        <f>C26/$C$42</f>
        <v>4.5824629469056544E-3</v>
      </c>
    </row>
    <row r="27" spans="1:4">
      <c r="A27" s="55" t="s">
        <v>144</v>
      </c>
      <c r="B27" s="30" t="s">
        <v>82</v>
      </c>
      <c r="C27" s="140" t="s" vm="12">
        <v>1071</v>
      </c>
      <c r="D27" s="141" t="s" vm="13">
        <v>1071</v>
      </c>
    </row>
    <row r="28" spans="1:4">
      <c r="A28" s="55" t="s">
        <v>144</v>
      </c>
      <c r="B28" s="30" t="s">
        <v>83</v>
      </c>
      <c r="C28" s="140">
        <f>'לא סחיר - קרנות השקעה'!H11</f>
        <v>123.21287999999997</v>
      </c>
      <c r="D28" s="141">
        <f>C28/$C$42</f>
        <v>1.1729119809676485E-3</v>
      </c>
    </row>
    <row r="29" spans="1:4">
      <c r="A29" s="55" t="s">
        <v>144</v>
      </c>
      <c r="B29" s="30" t="s">
        <v>84</v>
      </c>
      <c r="C29" s="140" t="s" vm="14">
        <v>1071</v>
      </c>
      <c r="D29" s="141" t="s" vm="15">
        <v>1071</v>
      </c>
    </row>
    <row r="30" spans="1:4">
      <c r="A30" s="55" t="s">
        <v>144</v>
      </c>
      <c r="B30" s="30" t="s">
        <v>224</v>
      </c>
      <c r="C30" s="140" t="s" vm="16">
        <v>1071</v>
      </c>
      <c r="D30" s="141" t="s" vm="17">
        <v>1071</v>
      </c>
    </row>
    <row r="31" spans="1:4">
      <c r="A31" s="55" t="s">
        <v>144</v>
      </c>
      <c r="B31" s="30" t="s">
        <v>107</v>
      </c>
      <c r="C31" s="140">
        <f>'לא סחיר - חוזים עתידיים'!I11</f>
        <v>-480.76004999999992</v>
      </c>
      <c r="D31" s="141">
        <f>C31/$C$42</f>
        <v>-4.5765444539207735E-3</v>
      </c>
    </row>
    <row r="32" spans="1:4">
      <c r="A32" s="55" t="s">
        <v>144</v>
      </c>
      <c r="B32" s="30" t="s">
        <v>85</v>
      </c>
      <c r="C32" s="140" t="s" vm="18">
        <v>1071</v>
      </c>
      <c r="D32" s="141" t="s" vm="19">
        <v>1071</v>
      </c>
    </row>
    <row r="33" spans="1:4">
      <c r="A33" s="55" t="s">
        <v>144</v>
      </c>
      <c r="B33" s="29" t="s">
        <v>202</v>
      </c>
      <c r="C33" s="140">
        <f>הלוואות!O10</f>
        <v>1825.4738600000001</v>
      </c>
      <c r="D33" s="141">
        <f>C33/$C$42</f>
        <v>1.7377405360034279E-2</v>
      </c>
    </row>
    <row r="34" spans="1:4">
      <c r="A34" s="55" t="s">
        <v>144</v>
      </c>
      <c r="B34" s="29" t="s">
        <v>203</v>
      </c>
      <c r="C34" s="140" t="s" vm="20">
        <v>1071</v>
      </c>
      <c r="D34" s="141" t="s" vm="21">
        <v>1071</v>
      </c>
    </row>
    <row r="35" spans="1:4">
      <c r="A35" s="55" t="s">
        <v>144</v>
      </c>
      <c r="B35" s="29" t="s">
        <v>204</v>
      </c>
      <c r="C35" s="140" t="s" vm="22">
        <v>1071</v>
      </c>
      <c r="D35" s="141" t="s" vm="23">
        <v>1071</v>
      </c>
    </row>
    <row r="36" spans="1:4">
      <c r="A36" s="55" t="s">
        <v>144</v>
      </c>
      <c r="B36" s="56" t="s">
        <v>205</v>
      </c>
      <c r="C36" s="140" t="s" vm="24">
        <v>1071</v>
      </c>
      <c r="D36" s="141" t="s" vm="25">
        <v>1071</v>
      </c>
    </row>
    <row r="37" spans="1:4">
      <c r="A37" s="55" t="s">
        <v>144</v>
      </c>
      <c r="B37" s="29" t="s">
        <v>206</v>
      </c>
      <c r="C37" s="140" t="s" vm="26">
        <v>1071</v>
      </c>
      <c r="D37" s="141" t="s" vm="27">
        <v>1071</v>
      </c>
    </row>
    <row r="38" spans="1:4">
      <c r="A38" s="55"/>
      <c r="B38" s="68" t="s">
        <v>208</v>
      </c>
      <c r="C38" s="140">
        <v>0</v>
      </c>
      <c r="D38" s="141">
        <f>C38/$C$42</f>
        <v>0</v>
      </c>
    </row>
    <row r="39" spans="1:4">
      <c r="A39" s="55" t="s">
        <v>144</v>
      </c>
      <c r="B39" s="69" t="s">
        <v>209</v>
      </c>
      <c r="C39" s="140" t="s" vm="28">
        <v>1071</v>
      </c>
      <c r="D39" s="141" t="s" vm="29">
        <v>1071</v>
      </c>
    </row>
    <row r="40" spans="1:4">
      <c r="A40" s="55" t="s">
        <v>144</v>
      </c>
      <c r="B40" s="69" t="s">
        <v>238</v>
      </c>
      <c r="C40" s="140" t="s" vm="30">
        <v>1071</v>
      </c>
      <c r="D40" s="141" t="s" vm="31">
        <v>1071</v>
      </c>
    </row>
    <row r="41" spans="1:4">
      <c r="A41" s="55" t="s">
        <v>144</v>
      </c>
      <c r="B41" s="69" t="s">
        <v>210</v>
      </c>
      <c r="C41" s="140" t="s" vm="32">
        <v>1071</v>
      </c>
      <c r="D41" s="141" t="s" vm="33">
        <v>1071</v>
      </c>
    </row>
    <row r="42" spans="1:4">
      <c r="B42" s="69" t="s">
        <v>86</v>
      </c>
      <c r="C42" s="140">
        <f>C38+C10</f>
        <v>105048.70101024098</v>
      </c>
      <c r="D42" s="141">
        <f>C42/$C$42</f>
        <v>1</v>
      </c>
    </row>
    <row r="43" spans="1:4">
      <c r="A43" s="55" t="s">
        <v>144</v>
      </c>
      <c r="B43" s="69" t="s">
        <v>207</v>
      </c>
      <c r="C43" s="140">
        <f>'יתרת התחייבות להשקעה'!C10</f>
        <v>710.9608145824094</v>
      </c>
      <c r="D43" s="141"/>
    </row>
    <row r="44" spans="1:4">
      <c r="B44" s="6" t="s">
        <v>112</v>
      </c>
    </row>
    <row r="45" spans="1:4">
      <c r="C45" s="75" t="s">
        <v>189</v>
      </c>
      <c r="D45" s="36" t="s">
        <v>106</v>
      </c>
    </row>
    <row r="46" spans="1:4">
      <c r="C46" s="76" t="s">
        <v>1</v>
      </c>
      <c r="D46" s="25" t="s">
        <v>2</v>
      </c>
    </row>
    <row r="47" spans="1:4">
      <c r="C47" s="116" t="s">
        <v>170</v>
      </c>
      <c r="D47" s="117" vm="34">
        <v>2.6166</v>
      </c>
    </row>
    <row r="48" spans="1:4">
      <c r="C48" s="116" t="s">
        <v>179</v>
      </c>
      <c r="D48" s="117">
        <v>0.89746127579551627</v>
      </c>
    </row>
    <row r="49" spans="2:4">
      <c r="C49" s="116" t="s">
        <v>175</v>
      </c>
      <c r="D49" s="117" vm="35">
        <v>2.7869000000000002</v>
      </c>
    </row>
    <row r="50" spans="2:4">
      <c r="B50" s="12"/>
      <c r="C50" s="116" t="s">
        <v>1072</v>
      </c>
      <c r="D50" s="117" vm="36">
        <v>3.7168999999999999</v>
      </c>
    </row>
    <row r="51" spans="2:4">
      <c r="C51" s="116" t="s">
        <v>168</v>
      </c>
      <c r="D51" s="117" vm="37">
        <v>4.2156000000000002</v>
      </c>
    </row>
    <row r="52" spans="2:4">
      <c r="C52" s="116" t="s">
        <v>169</v>
      </c>
      <c r="D52" s="117" vm="38">
        <v>4.7385000000000002</v>
      </c>
    </row>
    <row r="53" spans="2:4">
      <c r="C53" s="116" t="s">
        <v>171</v>
      </c>
      <c r="D53" s="117">
        <v>0.46333673990802243</v>
      </c>
    </row>
    <row r="54" spans="2:4">
      <c r="C54" s="116" t="s">
        <v>176</v>
      </c>
      <c r="D54" s="117" vm="39">
        <v>3.1962000000000002</v>
      </c>
    </row>
    <row r="55" spans="2:4">
      <c r="C55" s="116" t="s">
        <v>177</v>
      </c>
      <c r="D55" s="117">
        <v>0.19397900298964052</v>
      </c>
    </row>
    <row r="56" spans="2:4">
      <c r="C56" s="116" t="s">
        <v>174</v>
      </c>
      <c r="D56" s="117" vm="40">
        <v>0.56530000000000002</v>
      </c>
    </row>
    <row r="57" spans="2:4">
      <c r="C57" s="116" t="s">
        <v>1073</v>
      </c>
      <c r="D57" s="117">
        <v>2.4036128999999997</v>
      </c>
    </row>
    <row r="58" spans="2:4">
      <c r="C58" s="116" t="s">
        <v>173</v>
      </c>
      <c r="D58" s="117" vm="41">
        <v>0.40939999999999999</v>
      </c>
    </row>
    <row r="59" spans="2:4">
      <c r="C59" s="116" t="s">
        <v>166</v>
      </c>
      <c r="D59" s="117" vm="42">
        <v>3.6269999999999998</v>
      </c>
    </row>
    <row r="60" spans="2:4">
      <c r="C60" s="116" t="s">
        <v>180</v>
      </c>
      <c r="D60" s="117" vm="43">
        <v>0.25629999999999997</v>
      </c>
    </row>
    <row r="61" spans="2:4">
      <c r="C61" s="116" t="s">
        <v>1074</v>
      </c>
      <c r="D61" s="117" vm="44">
        <v>0.4446</v>
      </c>
    </row>
    <row r="62" spans="2:4">
      <c r="C62" s="116" t="s">
        <v>1075</v>
      </c>
      <c r="D62" s="117">
        <v>5.5312821685920159E-2</v>
      </c>
    </row>
    <row r="63" spans="2:4">
      <c r="C63" s="116" t="s">
        <v>167</v>
      </c>
      <c r="D63" s="11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E20" sqref="E20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6.7109375" style="2" bestFit="1" customWidth="1"/>
    <col min="6" max="6" width="9" style="1" bestFit="1" customWidth="1"/>
    <col min="7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182</v>
      </c>
      <c r="C1" s="78" t="s" vm="1">
        <v>253</v>
      </c>
    </row>
    <row r="2" spans="2:60">
      <c r="B2" s="57" t="s">
        <v>181</v>
      </c>
      <c r="C2" s="78" t="s">
        <v>254</v>
      </c>
    </row>
    <row r="3" spans="2:60">
      <c r="B3" s="57" t="s">
        <v>183</v>
      </c>
      <c r="C3" s="78" t="s">
        <v>255</v>
      </c>
    </row>
    <row r="4" spans="2:60">
      <c r="B4" s="57" t="s">
        <v>184</v>
      </c>
      <c r="C4" s="78">
        <v>9453</v>
      </c>
    </row>
    <row r="6" spans="2:60" ht="26.25" customHeight="1">
      <c r="B6" s="168" t="s">
        <v>212</v>
      </c>
      <c r="C6" s="169"/>
      <c r="D6" s="169"/>
      <c r="E6" s="169"/>
      <c r="F6" s="169"/>
      <c r="G6" s="169"/>
      <c r="H6" s="169"/>
      <c r="I6" s="169"/>
      <c r="J6" s="169"/>
      <c r="K6" s="169"/>
      <c r="L6" s="170"/>
    </row>
    <row r="7" spans="2:60" ht="26.25" customHeight="1">
      <c r="B7" s="168" t="s">
        <v>95</v>
      </c>
      <c r="C7" s="169"/>
      <c r="D7" s="169"/>
      <c r="E7" s="169"/>
      <c r="F7" s="169"/>
      <c r="G7" s="169"/>
      <c r="H7" s="169"/>
      <c r="I7" s="169"/>
      <c r="J7" s="169"/>
      <c r="K7" s="169"/>
      <c r="L7" s="170"/>
      <c r="BH7" s="3"/>
    </row>
    <row r="8" spans="2:60" s="3" customFormat="1" ht="78.75">
      <c r="B8" s="23" t="s">
        <v>119</v>
      </c>
      <c r="C8" s="31" t="s">
        <v>45</v>
      </c>
      <c r="D8" s="31" t="s">
        <v>122</v>
      </c>
      <c r="E8" s="31" t="s">
        <v>64</v>
      </c>
      <c r="F8" s="31" t="s">
        <v>104</v>
      </c>
      <c r="G8" s="31" t="s">
        <v>237</v>
      </c>
      <c r="H8" s="31" t="s">
        <v>236</v>
      </c>
      <c r="I8" s="31" t="s">
        <v>61</v>
      </c>
      <c r="J8" s="31" t="s">
        <v>58</v>
      </c>
      <c r="K8" s="31" t="s">
        <v>185</v>
      </c>
      <c r="L8" s="31" t="s">
        <v>187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244</v>
      </c>
      <c r="H9" s="17"/>
      <c r="I9" s="17" t="s">
        <v>240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8" t="s">
        <v>48</v>
      </c>
      <c r="C11" s="119"/>
      <c r="D11" s="119"/>
      <c r="E11" s="119"/>
      <c r="F11" s="119"/>
      <c r="G11" s="120"/>
      <c r="H11" s="124"/>
      <c r="I11" s="120">
        <v>0.69685999999999992</v>
      </c>
      <c r="J11" s="119"/>
      <c r="K11" s="121">
        <v>1</v>
      </c>
      <c r="L11" s="121">
        <f>I11/'סכום נכסי הקרן'!$C$42</f>
        <v>6.6336850746213838E-6</v>
      </c>
      <c r="M11" s="142"/>
      <c r="BC11" s="100"/>
      <c r="BD11" s="3"/>
      <c r="BE11" s="100"/>
      <c r="BG11" s="100"/>
    </row>
    <row r="12" spans="2:60" s="4" customFormat="1" ht="18" customHeight="1">
      <c r="B12" s="122" t="s">
        <v>26</v>
      </c>
      <c r="C12" s="119"/>
      <c r="D12" s="119"/>
      <c r="E12" s="119"/>
      <c r="F12" s="119"/>
      <c r="G12" s="120"/>
      <c r="H12" s="124"/>
      <c r="I12" s="120">
        <v>0.69685999999999992</v>
      </c>
      <c r="J12" s="119"/>
      <c r="K12" s="121">
        <v>1</v>
      </c>
      <c r="L12" s="121">
        <f>I12/'סכום נכסי הקרן'!$C$42</f>
        <v>6.6336850746213838E-6</v>
      </c>
      <c r="M12" s="142"/>
      <c r="BC12" s="100"/>
      <c r="BD12" s="3"/>
      <c r="BE12" s="100"/>
      <c r="BG12" s="100"/>
    </row>
    <row r="13" spans="2:60">
      <c r="B13" s="103" t="s">
        <v>997</v>
      </c>
      <c r="C13" s="82"/>
      <c r="D13" s="82"/>
      <c r="E13" s="82"/>
      <c r="F13" s="82"/>
      <c r="G13" s="91"/>
      <c r="H13" s="93"/>
      <c r="I13" s="91">
        <v>0.69685999999999992</v>
      </c>
      <c r="J13" s="82"/>
      <c r="K13" s="92">
        <v>1</v>
      </c>
      <c r="L13" s="92">
        <f>I13/'סכום נכסי הקרן'!$C$42</f>
        <v>6.6336850746213838E-6</v>
      </c>
      <c r="M13" s="144"/>
      <c r="BD13" s="3"/>
    </row>
    <row r="14" spans="2:60" ht="20.25">
      <c r="B14" s="87" t="s">
        <v>998</v>
      </c>
      <c r="C14" s="84" t="s">
        <v>999</v>
      </c>
      <c r="D14" s="97" t="s">
        <v>123</v>
      </c>
      <c r="E14" s="97" t="s">
        <v>193</v>
      </c>
      <c r="F14" s="97" t="s">
        <v>167</v>
      </c>
      <c r="G14" s="94">
        <v>426.99999999999994</v>
      </c>
      <c r="H14" s="96">
        <v>163.19999999999999</v>
      </c>
      <c r="I14" s="94">
        <v>0.69685999999999992</v>
      </c>
      <c r="J14" s="95">
        <v>3.5599323362743763E-4</v>
      </c>
      <c r="K14" s="95">
        <v>1</v>
      </c>
      <c r="L14" s="95">
        <f>I14/'סכום נכסי הקרן'!$C$42</f>
        <v>6.6336850746213838E-6</v>
      </c>
      <c r="M14" s="144"/>
      <c r="BD14" s="4"/>
    </row>
    <row r="15" spans="2:60">
      <c r="B15" s="83"/>
      <c r="C15" s="84"/>
      <c r="D15" s="84"/>
      <c r="E15" s="84"/>
      <c r="F15" s="84"/>
      <c r="G15" s="94"/>
      <c r="H15" s="96"/>
      <c r="I15" s="84"/>
      <c r="J15" s="84"/>
      <c r="K15" s="95"/>
      <c r="L15" s="84"/>
      <c r="M15" s="144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44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44"/>
    </row>
    <row r="18" spans="2:56">
      <c r="B18" s="99" t="s">
        <v>252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56" ht="20.25">
      <c r="B19" s="99" t="s">
        <v>115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BC19" s="4"/>
    </row>
    <row r="20" spans="2:56">
      <c r="B20" s="99" t="s">
        <v>235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BD20" s="3"/>
    </row>
    <row r="21" spans="2:56">
      <c r="B21" s="99" t="s">
        <v>243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1:B17 C5:C1048576 D1:AF1048576 AH1:XFD1048576 AG1:AG19 B19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182</v>
      </c>
      <c r="C1" s="78" t="s" vm="1">
        <v>253</v>
      </c>
    </row>
    <row r="2" spans="2:61">
      <c r="B2" s="57" t="s">
        <v>181</v>
      </c>
      <c r="C2" s="78" t="s">
        <v>254</v>
      </c>
    </row>
    <row r="3" spans="2:61">
      <c r="B3" s="57" t="s">
        <v>183</v>
      </c>
      <c r="C3" s="78" t="s">
        <v>255</v>
      </c>
    </row>
    <row r="4" spans="2:61">
      <c r="B4" s="57" t="s">
        <v>184</v>
      </c>
      <c r="C4" s="78">
        <v>9453</v>
      </c>
    </row>
    <row r="6" spans="2:61" ht="26.25" customHeight="1">
      <c r="B6" s="168" t="s">
        <v>212</v>
      </c>
      <c r="C6" s="169"/>
      <c r="D6" s="169"/>
      <c r="E6" s="169"/>
      <c r="F6" s="169"/>
      <c r="G6" s="169"/>
      <c r="H6" s="169"/>
      <c r="I6" s="169"/>
      <c r="J6" s="169"/>
      <c r="K6" s="169"/>
      <c r="L6" s="170"/>
    </row>
    <row r="7" spans="2:61" ht="26.25" customHeight="1">
      <c r="B7" s="168" t="s">
        <v>96</v>
      </c>
      <c r="C7" s="169"/>
      <c r="D7" s="169"/>
      <c r="E7" s="169"/>
      <c r="F7" s="169"/>
      <c r="G7" s="169"/>
      <c r="H7" s="169"/>
      <c r="I7" s="169"/>
      <c r="J7" s="169"/>
      <c r="K7" s="169"/>
      <c r="L7" s="170"/>
      <c r="BI7" s="3"/>
    </row>
    <row r="8" spans="2:61" s="3" customFormat="1" ht="78.75">
      <c r="B8" s="23" t="s">
        <v>119</v>
      </c>
      <c r="C8" s="31" t="s">
        <v>45</v>
      </c>
      <c r="D8" s="31" t="s">
        <v>122</v>
      </c>
      <c r="E8" s="31" t="s">
        <v>64</v>
      </c>
      <c r="F8" s="31" t="s">
        <v>104</v>
      </c>
      <c r="G8" s="31" t="s">
        <v>237</v>
      </c>
      <c r="H8" s="31" t="s">
        <v>236</v>
      </c>
      <c r="I8" s="31" t="s">
        <v>61</v>
      </c>
      <c r="J8" s="31" t="s">
        <v>58</v>
      </c>
      <c r="K8" s="31" t="s">
        <v>185</v>
      </c>
      <c r="L8" s="32" t="s">
        <v>187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244</v>
      </c>
      <c r="H9" s="17"/>
      <c r="I9" s="17" t="s">
        <v>240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D11" s="1"/>
      <c r="BE11" s="3"/>
      <c r="BF11" s="1"/>
      <c r="BH11" s="1"/>
    </row>
    <row r="12" spans="2:61">
      <c r="B12" s="99" t="s">
        <v>252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E12" s="3"/>
    </row>
    <row r="13" spans="2:61" ht="20.25">
      <c r="B13" s="99" t="s">
        <v>115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E13" s="4"/>
    </row>
    <row r="14" spans="2:61">
      <c r="B14" s="99" t="s">
        <v>235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61">
      <c r="B15" s="99" t="s">
        <v>243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182</v>
      </c>
      <c r="C1" s="78" t="s" vm="1">
        <v>253</v>
      </c>
    </row>
    <row r="2" spans="1:60">
      <c r="B2" s="57" t="s">
        <v>181</v>
      </c>
      <c r="C2" s="78" t="s">
        <v>254</v>
      </c>
    </row>
    <row r="3" spans="1:60">
      <c r="B3" s="57" t="s">
        <v>183</v>
      </c>
      <c r="C3" s="78" t="s">
        <v>255</v>
      </c>
    </row>
    <row r="4" spans="1:60">
      <c r="B4" s="57" t="s">
        <v>184</v>
      </c>
      <c r="C4" s="78">
        <v>9453</v>
      </c>
    </row>
    <row r="6" spans="1:60" ht="26.25" customHeight="1">
      <c r="B6" s="168" t="s">
        <v>212</v>
      </c>
      <c r="C6" s="169"/>
      <c r="D6" s="169"/>
      <c r="E6" s="169"/>
      <c r="F6" s="169"/>
      <c r="G6" s="169"/>
      <c r="H6" s="169"/>
      <c r="I6" s="169"/>
      <c r="J6" s="169"/>
      <c r="K6" s="170"/>
      <c r="BD6" s="1" t="s">
        <v>123</v>
      </c>
      <c r="BF6" s="1" t="s">
        <v>190</v>
      </c>
      <c r="BH6" s="3" t="s">
        <v>167</v>
      </c>
    </row>
    <row r="7" spans="1:60" ht="26.25" customHeight="1">
      <c r="B7" s="168" t="s">
        <v>97</v>
      </c>
      <c r="C7" s="169"/>
      <c r="D7" s="169"/>
      <c r="E7" s="169"/>
      <c r="F7" s="169"/>
      <c r="G7" s="169"/>
      <c r="H7" s="169"/>
      <c r="I7" s="169"/>
      <c r="J7" s="169"/>
      <c r="K7" s="170"/>
      <c r="BD7" s="3" t="s">
        <v>125</v>
      </c>
      <c r="BF7" s="1" t="s">
        <v>145</v>
      </c>
      <c r="BH7" s="3" t="s">
        <v>166</v>
      </c>
    </row>
    <row r="8" spans="1:60" s="3" customFormat="1" ht="78.75">
      <c r="A8" s="2"/>
      <c r="B8" s="23" t="s">
        <v>119</v>
      </c>
      <c r="C8" s="31" t="s">
        <v>45</v>
      </c>
      <c r="D8" s="31" t="s">
        <v>122</v>
      </c>
      <c r="E8" s="31" t="s">
        <v>64</v>
      </c>
      <c r="F8" s="31" t="s">
        <v>104</v>
      </c>
      <c r="G8" s="31" t="s">
        <v>237</v>
      </c>
      <c r="H8" s="31" t="s">
        <v>236</v>
      </c>
      <c r="I8" s="31" t="s">
        <v>61</v>
      </c>
      <c r="J8" s="31" t="s">
        <v>185</v>
      </c>
      <c r="K8" s="31" t="s">
        <v>187</v>
      </c>
      <c r="BC8" s="1" t="s">
        <v>138</v>
      </c>
      <c r="BD8" s="1" t="s">
        <v>139</v>
      </c>
      <c r="BE8" s="1" t="s">
        <v>146</v>
      </c>
      <c r="BG8" s="4" t="s">
        <v>168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244</v>
      </c>
      <c r="H9" s="17"/>
      <c r="I9" s="17" t="s">
        <v>240</v>
      </c>
      <c r="J9" s="33" t="s">
        <v>20</v>
      </c>
      <c r="K9" s="58" t="s">
        <v>20</v>
      </c>
      <c r="BC9" s="1" t="s">
        <v>135</v>
      </c>
      <c r="BE9" s="1" t="s">
        <v>147</v>
      </c>
      <c r="BG9" s="4" t="s">
        <v>169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131</v>
      </c>
      <c r="BD10" s="3"/>
      <c r="BE10" s="1" t="s">
        <v>191</v>
      </c>
      <c r="BG10" s="1" t="s">
        <v>175</v>
      </c>
    </row>
    <row r="11" spans="1:60" s="4" customFormat="1" ht="18" customHeight="1">
      <c r="A11" s="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BC11" s="1" t="s">
        <v>130</v>
      </c>
      <c r="BD11" s="3"/>
      <c r="BE11" s="1" t="s">
        <v>148</v>
      </c>
      <c r="BG11" s="1" t="s">
        <v>170</v>
      </c>
    </row>
    <row r="12" spans="1:60" ht="20.25">
      <c r="B12" s="99" t="s">
        <v>252</v>
      </c>
      <c r="C12" s="102"/>
      <c r="D12" s="102"/>
      <c r="E12" s="102"/>
      <c r="F12" s="102"/>
      <c r="G12" s="102"/>
      <c r="H12" s="102"/>
      <c r="I12" s="102"/>
      <c r="J12" s="102"/>
      <c r="K12" s="102"/>
      <c r="P12" s="1"/>
      <c r="BC12" s="1" t="s">
        <v>128</v>
      </c>
      <c r="BD12" s="4"/>
      <c r="BE12" s="1" t="s">
        <v>149</v>
      </c>
      <c r="BG12" s="1" t="s">
        <v>171</v>
      </c>
    </row>
    <row r="13" spans="1:60">
      <c r="B13" s="99" t="s">
        <v>115</v>
      </c>
      <c r="C13" s="102"/>
      <c r="D13" s="102"/>
      <c r="E13" s="102"/>
      <c r="F13" s="102"/>
      <c r="G13" s="102"/>
      <c r="H13" s="102"/>
      <c r="I13" s="102"/>
      <c r="J13" s="102"/>
      <c r="K13" s="102"/>
      <c r="P13" s="1"/>
      <c r="BC13" s="1" t="s">
        <v>132</v>
      </c>
      <c r="BE13" s="1" t="s">
        <v>150</v>
      </c>
      <c r="BG13" s="1" t="s">
        <v>172</v>
      </c>
    </row>
    <row r="14" spans="1:60">
      <c r="B14" s="99" t="s">
        <v>235</v>
      </c>
      <c r="C14" s="102"/>
      <c r="D14" s="102"/>
      <c r="E14" s="102"/>
      <c r="F14" s="102"/>
      <c r="G14" s="102"/>
      <c r="H14" s="102"/>
      <c r="I14" s="102"/>
      <c r="J14" s="102"/>
      <c r="K14" s="102"/>
      <c r="P14" s="1"/>
      <c r="BC14" s="1" t="s">
        <v>129</v>
      </c>
      <c r="BE14" s="1" t="s">
        <v>151</v>
      </c>
      <c r="BG14" s="1" t="s">
        <v>174</v>
      </c>
    </row>
    <row r="15" spans="1:60">
      <c r="B15" s="99" t="s">
        <v>243</v>
      </c>
      <c r="C15" s="102"/>
      <c r="D15" s="102"/>
      <c r="E15" s="102"/>
      <c r="F15" s="102"/>
      <c r="G15" s="102"/>
      <c r="H15" s="102"/>
      <c r="I15" s="102"/>
      <c r="J15" s="102"/>
      <c r="K15" s="102"/>
      <c r="P15" s="1"/>
      <c r="BC15" s="1" t="s">
        <v>140</v>
      </c>
      <c r="BE15" s="1" t="s">
        <v>192</v>
      </c>
      <c r="BG15" s="1" t="s">
        <v>176</v>
      </c>
    </row>
    <row r="16" spans="1:60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P16" s="1"/>
      <c r="BC16" s="4" t="s">
        <v>126</v>
      </c>
      <c r="BD16" s="1" t="s">
        <v>141</v>
      </c>
      <c r="BE16" s="1" t="s">
        <v>152</v>
      </c>
      <c r="BG16" s="1" t="s">
        <v>177</v>
      </c>
    </row>
    <row r="17" spans="2:6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P17" s="1"/>
      <c r="BC17" s="1" t="s">
        <v>136</v>
      </c>
      <c r="BE17" s="1" t="s">
        <v>153</v>
      </c>
      <c r="BG17" s="1" t="s">
        <v>178</v>
      </c>
    </row>
    <row r="18" spans="2:6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BD18" s="1" t="s">
        <v>124</v>
      </c>
      <c r="BF18" s="1" t="s">
        <v>154</v>
      </c>
      <c r="BH18" s="1" t="s">
        <v>28</v>
      </c>
    </row>
    <row r="19" spans="2:6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BD19" s="1" t="s">
        <v>137</v>
      </c>
      <c r="BF19" s="1" t="s">
        <v>155</v>
      </c>
    </row>
    <row r="20" spans="2:6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142</v>
      </c>
      <c r="BF20" s="1" t="s">
        <v>156</v>
      </c>
    </row>
    <row r="21" spans="2:6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127</v>
      </c>
      <c r="BE21" s="1" t="s">
        <v>143</v>
      </c>
      <c r="BF21" s="1" t="s">
        <v>157</v>
      </c>
    </row>
    <row r="22" spans="2:6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133</v>
      </c>
      <c r="BF22" s="1" t="s">
        <v>158</v>
      </c>
    </row>
    <row r="23" spans="2:6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28</v>
      </c>
      <c r="BE23" s="1" t="s">
        <v>134</v>
      </c>
      <c r="BF23" s="1" t="s">
        <v>193</v>
      </c>
    </row>
    <row r="24" spans="2:6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196</v>
      </c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159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160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195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161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162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194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28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BU110"/>
  <sheetViews>
    <sheetView rightToLeft="1" zoomScale="90" zoomScaleNormal="90" workbookViewId="0">
      <selection activeCell="D20" sqref="D20"/>
    </sheetView>
  </sheetViews>
  <sheetFormatPr defaultColWidth="9.140625" defaultRowHeight="18"/>
  <cols>
    <col min="1" max="1" width="6.28515625" style="1" customWidth="1"/>
    <col min="2" max="2" width="29.140625" style="2" customWidth="1"/>
    <col min="3" max="3" width="41.7109375" style="2" bestFit="1" customWidth="1"/>
    <col min="4" max="4" width="6.28515625" style="2" bestFit="1" customWidth="1"/>
    <col min="5" max="5" width="7.5703125" style="1" bestFit="1" customWidth="1"/>
    <col min="6" max="6" width="11.14062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7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73">
      <c r="B1" s="57" t="s">
        <v>182</v>
      </c>
      <c r="C1" s="78" t="s" vm="1">
        <v>253</v>
      </c>
    </row>
    <row r="2" spans="2:73">
      <c r="B2" s="57" t="s">
        <v>181</v>
      </c>
      <c r="C2" s="78" t="s">
        <v>254</v>
      </c>
    </row>
    <row r="3" spans="2:73">
      <c r="B3" s="57" t="s">
        <v>183</v>
      </c>
      <c r="C3" s="78" t="s">
        <v>255</v>
      </c>
      <c r="E3" s="2"/>
    </row>
    <row r="4" spans="2:73">
      <c r="B4" s="57" t="s">
        <v>184</v>
      </c>
      <c r="C4" s="78">
        <v>9453</v>
      </c>
    </row>
    <row r="6" spans="2:73" ht="26.25" customHeight="1">
      <c r="B6" s="168" t="s">
        <v>212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70"/>
    </row>
    <row r="7" spans="2:73" ht="26.25" customHeight="1">
      <c r="B7" s="168" t="s">
        <v>98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70"/>
    </row>
    <row r="8" spans="2:73" s="3" customFormat="1" ht="47.25">
      <c r="B8" s="23" t="s">
        <v>119</v>
      </c>
      <c r="C8" s="31" t="s">
        <v>45</v>
      </c>
      <c r="D8" s="14" t="s">
        <v>50</v>
      </c>
      <c r="E8" s="31" t="s">
        <v>15</v>
      </c>
      <c r="F8" s="31" t="s">
        <v>65</v>
      </c>
      <c r="G8" s="31" t="s">
        <v>105</v>
      </c>
      <c r="H8" s="31" t="s">
        <v>18</v>
      </c>
      <c r="I8" s="31" t="s">
        <v>104</v>
      </c>
      <c r="J8" s="31" t="s">
        <v>17</v>
      </c>
      <c r="K8" s="31" t="s">
        <v>19</v>
      </c>
      <c r="L8" s="31" t="s">
        <v>237</v>
      </c>
      <c r="M8" s="31" t="s">
        <v>236</v>
      </c>
      <c r="N8" s="31" t="s">
        <v>61</v>
      </c>
      <c r="O8" s="31" t="s">
        <v>58</v>
      </c>
      <c r="P8" s="31" t="s">
        <v>185</v>
      </c>
      <c r="Q8" s="32" t="s">
        <v>187</v>
      </c>
      <c r="R8" s="1"/>
    </row>
    <row r="9" spans="2:73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244</v>
      </c>
      <c r="M9" s="33"/>
      <c r="N9" s="33" t="s">
        <v>240</v>
      </c>
      <c r="O9" s="33" t="s">
        <v>20</v>
      </c>
      <c r="P9" s="33" t="s">
        <v>20</v>
      </c>
      <c r="Q9" s="34" t="s">
        <v>20</v>
      </c>
      <c r="R9" s="1"/>
    </row>
    <row r="10" spans="2:7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116</v>
      </c>
      <c r="R10" s="1"/>
    </row>
    <row r="11" spans="2:73" s="142" customFormat="1" ht="18" customHeight="1">
      <c r="B11" s="125" t="s">
        <v>1094</v>
      </c>
      <c r="C11" s="102"/>
      <c r="D11" s="102"/>
      <c r="E11" s="102"/>
      <c r="F11" s="102"/>
      <c r="G11" s="102"/>
      <c r="H11" s="120">
        <f>H12</f>
        <v>4.0300000000000011</v>
      </c>
      <c r="I11" s="102"/>
      <c r="J11" s="102"/>
      <c r="K11" s="149">
        <f>K12</f>
        <v>3.4999999999999996E-3</v>
      </c>
      <c r="L11" s="102"/>
      <c r="M11" s="102"/>
      <c r="N11" s="120">
        <f>N12</f>
        <v>800.9474399999998</v>
      </c>
      <c r="O11" s="118"/>
      <c r="P11" s="149">
        <f>N11/$N$11</f>
        <v>1</v>
      </c>
      <c r="Q11" s="149">
        <f>N11/'סכום נכסי הקרן'!$C$42</f>
        <v>7.6245344520911029E-3</v>
      </c>
      <c r="R11" s="144"/>
      <c r="BU11" s="144"/>
    </row>
    <row r="12" spans="2:73" s="144" customFormat="1" ht="21.75" customHeight="1">
      <c r="B12" s="81" t="s">
        <v>234</v>
      </c>
      <c r="C12" s="102"/>
      <c r="D12" s="102"/>
      <c r="E12" s="102"/>
      <c r="F12" s="102"/>
      <c r="G12" s="102"/>
      <c r="H12" s="120">
        <f>H13</f>
        <v>4.0300000000000011</v>
      </c>
      <c r="I12" s="102"/>
      <c r="J12" s="102"/>
      <c r="K12" s="149">
        <f>K13</f>
        <v>3.4999999999999996E-3</v>
      </c>
      <c r="L12" s="102"/>
      <c r="M12" s="102"/>
      <c r="N12" s="120">
        <f>N13</f>
        <v>800.9474399999998</v>
      </c>
      <c r="O12" s="118"/>
      <c r="P12" s="149">
        <f t="shared" ref="P12:P14" si="0">N12/$N$11</f>
        <v>1</v>
      </c>
      <c r="Q12" s="149">
        <f>N12/'סכום נכסי הקרן'!$C$42</f>
        <v>7.6245344520911029E-3</v>
      </c>
    </row>
    <row r="13" spans="2:73" s="144" customFormat="1">
      <c r="B13" s="103" t="s">
        <v>1095</v>
      </c>
      <c r="C13" s="102"/>
      <c r="D13" s="102"/>
      <c r="E13" s="102"/>
      <c r="F13" s="102"/>
      <c r="G13" s="102"/>
      <c r="H13" s="120">
        <f>H14</f>
        <v>4.0300000000000011</v>
      </c>
      <c r="I13" s="102"/>
      <c r="J13" s="102"/>
      <c r="K13" s="149">
        <f>K14</f>
        <v>3.4999999999999996E-3</v>
      </c>
      <c r="L13" s="102"/>
      <c r="M13" s="102"/>
      <c r="N13" s="120">
        <f>N14</f>
        <v>800.9474399999998</v>
      </c>
      <c r="O13" s="118"/>
      <c r="P13" s="149">
        <f t="shared" si="0"/>
        <v>1</v>
      </c>
      <c r="Q13" s="149">
        <f>N13/'סכום נכסי הקרן'!$C$42</f>
        <v>7.6245344520911029E-3</v>
      </c>
    </row>
    <row r="14" spans="2:73" s="144" customFormat="1">
      <c r="B14" s="87" t="s">
        <v>309</v>
      </c>
      <c r="C14" s="84" t="s">
        <v>310</v>
      </c>
      <c r="D14" s="102" t="s">
        <v>1096</v>
      </c>
      <c r="E14" s="84" t="s">
        <v>312</v>
      </c>
      <c r="F14" s="84" t="s">
        <v>313</v>
      </c>
      <c r="G14" s="102"/>
      <c r="H14" s="94">
        <v>4.0300000000000011</v>
      </c>
      <c r="I14" s="97" t="s">
        <v>167</v>
      </c>
      <c r="J14" s="98">
        <v>6.1999999999999998E-3</v>
      </c>
      <c r="K14" s="98">
        <v>3.4999999999999996E-3</v>
      </c>
      <c r="L14" s="94">
        <v>779434.99999999988</v>
      </c>
      <c r="M14" s="96">
        <v>102.76</v>
      </c>
      <c r="N14" s="94">
        <v>800.9474399999998</v>
      </c>
      <c r="O14" s="95">
        <v>1.9065294601099738E-4</v>
      </c>
      <c r="P14" s="150">
        <f t="shared" si="0"/>
        <v>1</v>
      </c>
      <c r="Q14" s="150">
        <f>N14/'סכום נכסי הקרן'!$C$42</f>
        <v>7.6245344520911029E-3</v>
      </c>
    </row>
    <row r="15" spans="2:73">
      <c r="B15" s="99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3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1" t="s">
        <v>252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1" t="s">
        <v>115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1" t="s">
        <v>235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1" t="s">
        <v>243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sheetProtection sheet="1" objects="1" scenarios="1"/>
  <mergeCells count="2">
    <mergeCell ref="B6:Q6"/>
    <mergeCell ref="B7:Q7"/>
  </mergeCells>
  <phoneticPr fontId="3" type="noConversion"/>
  <conditionalFormatting sqref="B12:B13">
    <cfRule type="cellIs" dxfId="9" priority="4" operator="equal">
      <formula>"NR3"</formula>
    </cfRule>
  </conditionalFormatting>
  <conditionalFormatting sqref="B12:B13">
    <cfRule type="containsText" dxfId="8" priority="3" operator="containsText" text="הפרשה ">
      <formula>NOT(ISERROR(SEARCH("הפרשה ",B12)))</formula>
    </cfRule>
  </conditionalFormatting>
  <conditionalFormatting sqref="B14">
    <cfRule type="containsText" dxfId="7" priority="1" operator="containsText" text="הפרשה ">
      <formula>NOT(ISERROR(SEARCH("הפרשה ",B14)))</formula>
    </cfRule>
  </conditionalFormatting>
  <conditionalFormatting sqref="B14">
    <cfRule type="cellIs" dxfId="6" priority="2" operator="equal">
      <formula>"NR3"</formula>
    </cfRule>
  </conditionalFormatting>
  <dataValidations count="3">
    <dataValidation allowBlank="1" showInputMessage="1" showErrorMessage="1" sqref="Z36:XFD39 B15:C1048576 D1:K10 A1:A1048576 B1:B13 C5:C13 H11:K13 D14 D11:F13 G11:G14 L1:O13 D15:O35 P1:XFD35 D36:X39 D40:XFD1048576"/>
    <dataValidation type="list" allowBlank="1" showInputMessage="1" showErrorMessage="1" sqref="F14">
      <formula1>$BE$7:$BE$10</formula1>
    </dataValidation>
    <dataValidation type="list" allowBlank="1" showInputMessage="1" showErrorMessage="1" sqref="I14">
      <formula1>$BF$7:$BF$20</formula1>
    </dataValidation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182</v>
      </c>
      <c r="C1" s="78" t="s" vm="1">
        <v>253</v>
      </c>
    </row>
    <row r="2" spans="2:72">
      <c r="B2" s="57" t="s">
        <v>181</v>
      </c>
      <c r="C2" s="78" t="s">
        <v>254</v>
      </c>
    </row>
    <row r="3" spans="2:72">
      <c r="B3" s="57" t="s">
        <v>183</v>
      </c>
      <c r="C3" s="78" t="s">
        <v>255</v>
      </c>
    </row>
    <row r="4" spans="2:72">
      <c r="B4" s="57" t="s">
        <v>184</v>
      </c>
      <c r="C4" s="78">
        <v>9453</v>
      </c>
    </row>
    <row r="6" spans="2:72" ht="26.25" customHeight="1">
      <c r="B6" s="168" t="s">
        <v>213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70"/>
    </row>
    <row r="7" spans="2:72" ht="26.25" customHeight="1">
      <c r="B7" s="168" t="s">
        <v>89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70"/>
    </row>
    <row r="8" spans="2:72" s="3" customFormat="1" ht="78.75">
      <c r="B8" s="23" t="s">
        <v>119</v>
      </c>
      <c r="C8" s="31" t="s">
        <v>45</v>
      </c>
      <c r="D8" s="31" t="s">
        <v>15</v>
      </c>
      <c r="E8" s="31" t="s">
        <v>65</v>
      </c>
      <c r="F8" s="31" t="s">
        <v>105</v>
      </c>
      <c r="G8" s="31" t="s">
        <v>18</v>
      </c>
      <c r="H8" s="31" t="s">
        <v>104</v>
      </c>
      <c r="I8" s="31" t="s">
        <v>17</v>
      </c>
      <c r="J8" s="31" t="s">
        <v>19</v>
      </c>
      <c r="K8" s="31" t="s">
        <v>237</v>
      </c>
      <c r="L8" s="31" t="s">
        <v>236</v>
      </c>
      <c r="M8" s="31" t="s">
        <v>113</v>
      </c>
      <c r="N8" s="31" t="s">
        <v>58</v>
      </c>
      <c r="O8" s="31" t="s">
        <v>185</v>
      </c>
      <c r="P8" s="32" t="s">
        <v>187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244</v>
      </c>
      <c r="L9" s="33"/>
      <c r="M9" s="33" t="s">
        <v>240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 t="s">
        <v>115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72">
      <c r="B13" s="99" t="s">
        <v>235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72">
      <c r="B14" s="99" t="s">
        <v>243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7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72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182</v>
      </c>
      <c r="C1" s="78" t="s" vm="1">
        <v>253</v>
      </c>
    </row>
    <row r="2" spans="2:65">
      <c r="B2" s="57" t="s">
        <v>181</v>
      </c>
      <c r="C2" s="78" t="s">
        <v>254</v>
      </c>
    </row>
    <row r="3" spans="2:65">
      <c r="B3" s="57" t="s">
        <v>183</v>
      </c>
      <c r="C3" s="78" t="s">
        <v>255</v>
      </c>
    </row>
    <row r="4" spans="2:65">
      <c r="B4" s="57" t="s">
        <v>184</v>
      </c>
      <c r="C4" s="78">
        <v>9453</v>
      </c>
    </row>
    <row r="6" spans="2:65" ht="26.25" customHeight="1">
      <c r="B6" s="168" t="s">
        <v>213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70"/>
    </row>
    <row r="7" spans="2:65" ht="26.25" customHeight="1">
      <c r="B7" s="168" t="s">
        <v>90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70"/>
    </row>
    <row r="8" spans="2:65" s="3" customFormat="1" ht="78.75">
      <c r="B8" s="23" t="s">
        <v>119</v>
      </c>
      <c r="C8" s="31" t="s">
        <v>45</v>
      </c>
      <c r="D8" s="31" t="s">
        <v>121</v>
      </c>
      <c r="E8" s="31" t="s">
        <v>120</v>
      </c>
      <c r="F8" s="31" t="s">
        <v>64</v>
      </c>
      <c r="G8" s="31" t="s">
        <v>15</v>
      </c>
      <c r="H8" s="31" t="s">
        <v>65</v>
      </c>
      <c r="I8" s="31" t="s">
        <v>105</v>
      </c>
      <c r="J8" s="31" t="s">
        <v>18</v>
      </c>
      <c r="K8" s="31" t="s">
        <v>104</v>
      </c>
      <c r="L8" s="31" t="s">
        <v>17</v>
      </c>
      <c r="M8" s="71" t="s">
        <v>19</v>
      </c>
      <c r="N8" s="31" t="s">
        <v>237</v>
      </c>
      <c r="O8" s="31" t="s">
        <v>236</v>
      </c>
      <c r="P8" s="31" t="s">
        <v>113</v>
      </c>
      <c r="Q8" s="31" t="s">
        <v>58</v>
      </c>
      <c r="R8" s="31" t="s">
        <v>185</v>
      </c>
      <c r="S8" s="32" t="s">
        <v>187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244</v>
      </c>
      <c r="O9" s="33"/>
      <c r="P9" s="33" t="s">
        <v>240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116</v>
      </c>
      <c r="R10" s="21" t="s">
        <v>117</v>
      </c>
      <c r="S10" s="21" t="s">
        <v>188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99" t="s">
        <v>252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99" t="s">
        <v>115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99" t="s">
        <v>235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99" t="s">
        <v>243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topLeftCell="A4" zoomScale="90" zoomScaleNormal="90" workbookViewId="0">
      <selection activeCell="I33" sqref="I33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1.28515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182</v>
      </c>
      <c r="C1" s="78" t="s" vm="1">
        <v>253</v>
      </c>
    </row>
    <row r="2" spans="2:81">
      <c r="B2" s="57" t="s">
        <v>181</v>
      </c>
      <c r="C2" s="78" t="s">
        <v>254</v>
      </c>
    </row>
    <row r="3" spans="2:81">
      <c r="B3" s="57" t="s">
        <v>183</v>
      </c>
      <c r="C3" s="78" t="s">
        <v>255</v>
      </c>
    </row>
    <row r="4" spans="2:81">
      <c r="B4" s="57" t="s">
        <v>184</v>
      </c>
      <c r="C4" s="78">
        <v>9453</v>
      </c>
    </row>
    <row r="6" spans="2:81" ht="26.25" customHeight="1">
      <c r="B6" s="168" t="s">
        <v>213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70"/>
    </row>
    <row r="7" spans="2:81" ht="26.25" customHeight="1">
      <c r="B7" s="168" t="s">
        <v>91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70"/>
    </row>
    <row r="8" spans="2:81" s="3" customFormat="1" ht="78.75">
      <c r="B8" s="23" t="s">
        <v>119</v>
      </c>
      <c r="C8" s="31" t="s">
        <v>45</v>
      </c>
      <c r="D8" s="31" t="s">
        <v>121</v>
      </c>
      <c r="E8" s="31" t="s">
        <v>120</v>
      </c>
      <c r="F8" s="31" t="s">
        <v>64</v>
      </c>
      <c r="G8" s="31" t="s">
        <v>15</v>
      </c>
      <c r="H8" s="31" t="s">
        <v>65</v>
      </c>
      <c r="I8" s="31" t="s">
        <v>105</v>
      </c>
      <c r="J8" s="31" t="s">
        <v>18</v>
      </c>
      <c r="K8" s="31" t="s">
        <v>104</v>
      </c>
      <c r="L8" s="31" t="s">
        <v>17</v>
      </c>
      <c r="M8" s="71" t="s">
        <v>19</v>
      </c>
      <c r="N8" s="71" t="s">
        <v>237</v>
      </c>
      <c r="O8" s="31" t="s">
        <v>236</v>
      </c>
      <c r="P8" s="31" t="s">
        <v>113</v>
      </c>
      <c r="Q8" s="31" t="s">
        <v>58</v>
      </c>
      <c r="R8" s="31" t="s">
        <v>185</v>
      </c>
      <c r="S8" s="32" t="s">
        <v>187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244</v>
      </c>
      <c r="O9" s="33"/>
      <c r="P9" s="33" t="s">
        <v>240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116</v>
      </c>
      <c r="R10" s="21" t="s">
        <v>117</v>
      </c>
      <c r="S10" s="21" t="s">
        <v>188</v>
      </c>
      <c r="T10" s="5"/>
      <c r="BZ10" s="1"/>
    </row>
    <row r="11" spans="2:81" s="4" customFormat="1" ht="18" customHeight="1">
      <c r="B11" s="126" t="s">
        <v>51</v>
      </c>
      <c r="C11" s="82"/>
      <c r="D11" s="82"/>
      <c r="E11" s="82"/>
      <c r="F11" s="82"/>
      <c r="G11" s="82"/>
      <c r="H11" s="82"/>
      <c r="I11" s="82"/>
      <c r="J11" s="93">
        <v>7.2816771089674397</v>
      </c>
      <c r="K11" s="82"/>
      <c r="L11" s="82"/>
      <c r="M11" s="92">
        <v>2.0042431290191332E-2</v>
      </c>
      <c r="N11" s="91"/>
      <c r="O11" s="93"/>
      <c r="P11" s="91">
        <v>481.38177999999994</v>
      </c>
      <c r="Q11" s="82"/>
      <c r="R11" s="92">
        <v>1</v>
      </c>
      <c r="S11" s="92">
        <f>P11/'סכום נכסי הקרן'!$C$42</f>
        <v>4.5824629469056544E-3</v>
      </c>
      <c r="T11" s="145"/>
      <c r="U11" s="142"/>
      <c r="BZ11" s="100"/>
      <c r="CC11" s="100"/>
    </row>
    <row r="12" spans="2:81" s="100" customFormat="1" ht="17.25" customHeight="1">
      <c r="B12" s="127" t="s">
        <v>234</v>
      </c>
      <c r="C12" s="82"/>
      <c r="D12" s="82"/>
      <c r="E12" s="82"/>
      <c r="F12" s="82"/>
      <c r="G12" s="82"/>
      <c r="H12" s="82"/>
      <c r="I12" s="82"/>
      <c r="J12" s="93">
        <v>7.2816771089674406</v>
      </c>
      <c r="K12" s="82"/>
      <c r="L12" s="82"/>
      <c r="M12" s="92">
        <v>2.0042431290191332E-2</v>
      </c>
      <c r="N12" s="91"/>
      <c r="O12" s="93"/>
      <c r="P12" s="91">
        <v>481.38177999999994</v>
      </c>
      <c r="Q12" s="82"/>
      <c r="R12" s="92">
        <v>1</v>
      </c>
      <c r="S12" s="92">
        <f>P12/'סכום נכסי הקרן'!$C$42</f>
        <v>4.5824629469056544E-3</v>
      </c>
      <c r="T12" s="143"/>
      <c r="U12" s="143"/>
    </row>
    <row r="13" spans="2:81">
      <c r="B13" s="106" t="s">
        <v>59</v>
      </c>
      <c r="C13" s="82"/>
      <c r="D13" s="82"/>
      <c r="E13" s="82"/>
      <c r="F13" s="82"/>
      <c r="G13" s="82"/>
      <c r="H13" s="82"/>
      <c r="I13" s="82"/>
      <c r="J13" s="93">
        <v>8.3185663601602986</v>
      </c>
      <c r="K13" s="82"/>
      <c r="L13" s="82"/>
      <c r="M13" s="92">
        <v>1.6319186487677856E-2</v>
      </c>
      <c r="N13" s="91"/>
      <c r="O13" s="93"/>
      <c r="P13" s="91">
        <v>323.83774999999991</v>
      </c>
      <c r="Q13" s="82"/>
      <c r="R13" s="92">
        <v>0.67272539895465089</v>
      </c>
      <c r="S13" s="92">
        <f>P13/'סכום נכסי הקרן'!$C$42</f>
        <v>3.0827392141520114E-3</v>
      </c>
      <c r="T13" s="144"/>
      <c r="U13" s="144"/>
    </row>
    <row r="14" spans="2:81">
      <c r="B14" s="107" t="s">
        <v>1000</v>
      </c>
      <c r="C14" s="84" t="s">
        <v>1001</v>
      </c>
      <c r="D14" s="97" t="s">
        <v>1002</v>
      </c>
      <c r="E14" s="84" t="s">
        <v>1003</v>
      </c>
      <c r="F14" s="97" t="s">
        <v>515</v>
      </c>
      <c r="G14" s="84" t="s">
        <v>312</v>
      </c>
      <c r="H14" s="84" t="s">
        <v>313</v>
      </c>
      <c r="I14" s="111">
        <v>42797</v>
      </c>
      <c r="J14" s="96">
        <v>8.5100000000000016</v>
      </c>
      <c r="K14" s="97" t="s">
        <v>167</v>
      </c>
      <c r="L14" s="98">
        <v>4.9000000000000002E-2</v>
      </c>
      <c r="M14" s="95">
        <v>1.4100000000000001E-2</v>
      </c>
      <c r="N14" s="94">
        <v>9774.9999999999982</v>
      </c>
      <c r="O14" s="96">
        <v>164.99</v>
      </c>
      <c r="P14" s="94">
        <v>16.127769999999998</v>
      </c>
      <c r="Q14" s="95">
        <v>4.9793798556951155E-6</v>
      </c>
      <c r="R14" s="95">
        <v>3.3503075251414792E-2</v>
      </c>
      <c r="S14" s="95">
        <f>P14/'סכום נכסי הקרן'!$C$42</f>
        <v>1.5352660094700014E-4</v>
      </c>
      <c r="T14" s="144"/>
      <c r="U14" s="144"/>
    </row>
    <row r="15" spans="2:81">
      <c r="B15" s="107" t="s">
        <v>1004</v>
      </c>
      <c r="C15" s="84" t="s">
        <v>1005</v>
      </c>
      <c r="D15" s="97" t="s">
        <v>1002</v>
      </c>
      <c r="E15" s="84" t="s">
        <v>1003</v>
      </c>
      <c r="F15" s="97" t="s">
        <v>515</v>
      </c>
      <c r="G15" s="84" t="s">
        <v>312</v>
      </c>
      <c r="H15" s="84" t="s">
        <v>313</v>
      </c>
      <c r="I15" s="111">
        <v>42852</v>
      </c>
      <c r="J15" s="96">
        <v>11.749999999999998</v>
      </c>
      <c r="K15" s="97" t="s">
        <v>167</v>
      </c>
      <c r="L15" s="98">
        <v>4.0999999999999995E-2</v>
      </c>
      <c r="M15" s="95">
        <v>2.4399999999999995E-2</v>
      </c>
      <c r="N15" s="94">
        <v>140967.32999999996</v>
      </c>
      <c r="O15" s="96">
        <v>125.5</v>
      </c>
      <c r="P15" s="94">
        <v>176.91401000000002</v>
      </c>
      <c r="Q15" s="95">
        <v>3.2350218996175131E-5</v>
      </c>
      <c r="R15" s="95">
        <v>0.36751289174259988</v>
      </c>
      <c r="S15" s="95">
        <f>P15/'סכום נכסי הקרן'!$C$42</f>
        <v>1.6841142089206132E-3</v>
      </c>
      <c r="T15" s="144"/>
      <c r="U15" s="144"/>
    </row>
    <row r="16" spans="2:81">
      <c r="B16" s="107" t="s">
        <v>1006</v>
      </c>
      <c r="C16" s="84" t="s">
        <v>1007</v>
      </c>
      <c r="D16" s="97" t="s">
        <v>1002</v>
      </c>
      <c r="E16" s="84" t="s">
        <v>1008</v>
      </c>
      <c r="F16" s="97" t="s">
        <v>515</v>
      </c>
      <c r="G16" s="84" t="s">
        <v>312</v>
      </c>
      <c r="H16" s="84" t="s">
        <v>163</v>
      </c>
      <c r="I16" s="111">
        <v>42796</v>
      </c>
      <c r="J16" s="96">
        <v>8.1900000000000013</v>
      </c>
      <c r="K16" s="97" t="s">
        <v>167</v>
      </c>
      <c r="L16" s="98">
        <v>2.1400000000000002E-2</v>
      </c>
      <c r="M16" s="95">
        <v>1.38E-2</v>
      </c>
      <c r="N16" s="94">
        <v>17999.999999999996</v>
      </c>
      <c r="O16" s="96">
        <v>108.15</v>
      </c>
      <c r="P16" s="94">
        <v>19.467009999999995</v>
      </c>
      <c r="Q16" s="95">
        <v>6.9325158099874424E-5</v>
      </c>
      <c r="R16" s="95">
        <v>4.0439856282055375E-2</v>
      </c>
      <c r="S16" s="95">
        <f>P16/'סכום נכסי הקרן'!$C$42</f>
        <v>1.8531414299070861E-4</v>
      </c>
      <c r="T16" s="144"/>
      <c r="U16" s="144"/>
    </row>
    <row r="17" spans="2:21">
      <c r="B17" s="107" t="s">
        <v>1009</v>
      </c>
      <c r="C17" s="84" t="s">
        <v>1010</v>
      </c>
      <c r="D17" s="97" t="s">
        <v>1002</v>
      </c>
      <c r="E17" s="84" t="s">
        <v>395</v>
      </c>
      <c r="F17" s="97" t="s">
        <v>396</v>
      </c>
      <c r="G17" s="84" t="s">
        <v>342</v>
      </c>
      <c r="H17" s="84" t="s">
        <v>313</v>
      </c>
      <c r="I17" s="111">
        <v>42768</v>
      </c>
      <c r="J17" s="96">
        <v>1.3199999999999996</v>
      </c>
      <c r="K17" s="97" t="s">
        <v>167</v>
      </c>
      <c r="L17" s="98">
        <v>6.8499999999999991E-2</v>
      </c>
      <c r="M17" s="95">
        <v>5.0999999999999986E-3</v>
      </c>
      <c r="N17" s="94">
        <v>1699.9999999999998</v>
      </c>
      <c r="O17" s="96">
        <v>123.53</v>
      </c>
      <c r="P17" s="94">
        <v>2.1000100000000002</v>
      </c>
      <c r="Q17" s="95">
        <v>3.3659967013232323E-6</v>
      </c>
      <c r="R17" s="95">
        <v>4.3624625759620577E-3</v>
      </c>
      <c r="S17" s="95">
        <f>P17/'סכום נכסי הקרן'!$C$42</f>
        <v>1.9990823111608725E-5</v>
      </c>
      <c r="T17" s="144"/>
      <c r="U17" s="144"/>
    </row>
    <row r="18" spans="2:21">
      <c r="B18" s="107" t="s">
        <v>1011</v>
      </c>
      <c r="C18" s="84" t="s">
        <v>1012</v>
      </c>
      <c r="D18" s="97" t="s">
        <v>1002</v>
      </c>
      <c r="E18" s="84" t="s">
        <v>395</v>
      </c>
      <c r="F18" s="97" t="s">
        <v>396</v>
      </c>
      <c r="G18" s="84" t="s">
        <v>366</v>
      </c>
      <c r="H18" s="84" t="s">
        <v>163</v>
      </c>
      <c r="I18" s="111">
        <v>42935</v>
      </c>
      <c r="J18" s="96">
        <v>2.84</v>
      </c>
      <c r="K18" s="97" t="s">
        <v>167</v>
      </c>
      <c r="L18" s="98">
        <v>0.06</v>
      </c>
      <c r="M18" s="95">
        <v>4.1999999999999997E-3</v>
      </c>
      <c r="N18" s="94">
        <v>84591.999999999985</v>
      </c>
      <c r="O18" s="96">
        <v>124.82</v>
      </c>
      <c r="P18" s="94">
        <v>105.58772999999998</v>
      </c>
      <c r="Q18" s="95">
        <v>2.2858076796322113E-5</v>
      </c>
      <c r="R18" s="95">
        <v>0.2193430129407889</v>
      </c>
      <c r="S18" s="95">
        <f>P18/'סכום נכסי הקרן'!$C$42</f>
        <v>1.0051312294638126E-3</v>
      </c>
      <c r="T18" s="144"/>
      <c r="U18" s="144"/>
    </row>
    <row r="19" spans="2:21">
      <c r="B19" s="107" t="s">
        <v>1013</v>
      </c>
      <c r="C19" s="84" t="s">
        <v>1014</v>
      </c>
      <c r="D19" s="97" t="s">
        <v>1002</v>
      </c>
      <c r="E19" s="84" t="s">
        <v>1015</v>
      </c>
      <c r="F19" s="97" t="s">
        <v>515</v>
      </c>
      <c r="G19" s="84" t="s">
        <v>366</v>
      </c>
      <c r="H19" s="84" t="s">
        <v>313</v>
      </c>
      <c r="I19" s="111">
        <v>42835</v>
      </c>
      <c r="J19" s="96">
        <v>4.34</v>
      </c>
      <c r="K19" s="97" t="s">
        <v>167</v>
      </c>
      <c r="L19" s="98">
        <v>5.5999999999999994E-2</v>
      </c>
      <c r="M19" s="95">
        <v>4.8999999999999998E-3</v>
      </c>
      <c r="N19" s="94">
        <v>2401.6899999999996</v>
      </c>
      <c r="O19" s="96">
        <v>151.61000000000001</v>
      </c>
      <c r="P19" s="94">
        <v>3.6412199999999992</v>
      </c>
      <c r="Q19" s="95">
        <v>2.817365272502646E-6</v>
      </c>
      <c r="R19" s="95">
        <v>7.5641001618299711E-3</v>
      </c>
      <c r="S19" s="95">
        <f>P19/'סכום נכסי הקרן'!$C$42</f>
        <v>3.4662208718268913E-5</v>
      </c>
      <c r="T19" s="144"/>
      <c r="U19" s="144"/>
    </row>
    <row r="20" spans="2:21">
      <c r="B20" s="108"/>
      <c r="C20" s="84"/>
      <c r="D20" s="84"/>
      <c r="E20" s="84"/>
      <c r="F20" s="84"/>
      <c r="G20" s="84"/>
      <c r="H20" s="84"/>
      <c r="I20" s="84"/>
      <c r="J20" s="96"/>
      <c r="K20" s="84"/>
      <c r="L20" s="84"/>
      <c r="M20" s="95"/>
      <c r="N20" s="94"/>
      <c r="O20" s="96"/>
      <c r="P20" s="84"/>
      <c r="Q20" s="84"/>
      <c r="R20" s="95"/>
      <c r="S20" s="84"/>
      <c r="T20" s="144"/>
      <c r="U20" s="144"/>
    </row>
    <row r="21" spans="2:21">
      <c r="B21" s="106" t="s">
        <v>60</v>
      </c>
      <c r="C21" s="82"/>
      <c r="D21" s="82"/>
      <c r="E21" s="82"/>
      <c r="F21" s="82"/>
      <c r="G21" s="82"/>
      <c r="H21" s="82"/>
      <c r="I21" s="82"/>
      <c r="J21" s="93">
        <v>5.3053368238357157</v>
      </c>
      <c r="K21" s="82"/>
      <c r="L21" s="82"/>
      <c r="M21" s="92">
        <v>2.7097464231163309E-2</v>
      </c>
      <c r="N21" s="91"/>
      <c r="O21" s="93"/>
      <c r="P21" s="91">
        <v>150.35084999999998</v>
      </c>
      <c r="Q21" s="82"/>
      <c r="R21" s="92">
        <v>0.31233182527182479</v>
      </c>
      <c r="S21" s="92">
        <f>P21/'סכום נכסי הקרן'!$C$42</f>
        <v>1.4312490164475483E-3</v>
      </c>
      <c r="T21" s="144"/>
      <c r="U21" s="144"/>
    </row>
    <row r="22" spans="2:21">
      <c r="B22" s="107" t="s">
        <v>1016</v>
      </c>
      <c r="C22" s="84" t="s">
        <v>1017</v>
      </c>
      <c r="D22" s="97" t="s">
        <v>1002</v>
      </c>
      <c r="E22" s="84" t="s">
        <v>1008</v>
      </c>
      <c r="F22" s="97" t="s">
        <v>515</v>
      </c>
      <c r="G22" s="84" t="s">
        <v>312</v>
      </c>
      <c r="H22" s="84" t="s">
        <v>163</v>
      </c>
      <c r="I22" s="111">
        <v>42796</v>
      </c>
      <c r="J22" s="96">
        <v>7.5700000000000021</v>
      </c>
      <c r="K22" s="97" t="s">
        <v>167</v>
      </c>
      <c r="L22" s="98">
        <v>3.7400000000000003E-2</v>
      </c>
      <c r="M22" s="95">
        <v>3.0800000000000004E-2</v>
      </c>
      <c r="N22" s="94">
        <v>17999.999999999996</v>
      </c>
      <c r="O22" s="96">
        <v>105.32</v>
      </c>
      <c r="P22" s="94">
        <v>18.957599999999996</v>
      </c>
      <c r="Q22" s="95">
        <v>3.4947520473422406E-5</v>
      </c>
      <c r="R22" s="95">
        <v>3.9381631768447903E-2</v>
      </c>
      <c r="S22" s="95">
        <f>P22/'סכום נכסי הקרן'!$C$42</f>
        <v>1.8046486836759511E-4</v>
      </c>
      <c r="T22" s="144"/>
      <c r="U22" s="144"/>
    </row>
    <row r="23" spans="2:21">
      <c r="B23" s="107" t="s">
        <v>1018</v>
      </c>
      <c r="C23" s="84" t="s">
        <v>1019</v>
      </c>
      <c r="D23" s="97" t="s">
        <v>1002</v>
      </c>
      <c r="E23" s="84" t="s">
        <v>1008</v>
      </c>
      <c r="F23" s="97" t="s">
        <v>515</v>
      </c>
      <c r="G23" s="84" t="s">
        <v>312</v>
      </c>
      <c r="H23" s="84" t="s">
        <v>163</v>
      </c>
      <c r="I23" s="111">
        <v>42796</v>
      </c>
      <c r="J23" s="96">
        <v>4.2199999999999989</v>
      </c>
      <c r="K23" s="97" t="s">
        <v>167</v>
      </c>
      <c r="L23" s="98">
        <v>2.5000000000000001E-2</v>
      </c>
      <c r="M23" s="95">
        <v>1.9199999999999991E-2</v>
      </c>
      <c r="N23" s="94">
        <v>41396.999999999993</v>
      </c>
      <c r="O23" s="96">
        <v>102.58</v>
      </c>
      <c r="P23" s="94">
        <v>42.465050000000005</v>
      </c>
      <c r="Q23" s="95">
        <v>5.7076007588625875E-5</v>
      </c>
      <c r="R23" s="95">
        <v>8.8214909172507544E-2</v>
      </c>
      <c r="S23" s="95">
        <f>P23/'סכום נכסי הקרן'!$C$42</f>
        <v>4.0424155264766364E-4</v>
      </c>
      <c r="T23" s="144"/>
      <c r="U23" s="144"/>
    </row>
    <row r="24" spans="2:21">
      <c r="B24" s="107" t="s">
        <v>1020</v>
      </c>
      <c r="C24" s="84" t="s">
        <v>1021</v>
      </c>
      <c r="D24" s="97" t="s">
        <v>1002</v>
      </c>
      <c r="E24" s="84" t="s">
        <v>1022</v>
      </c>
      <c r="F24" s="97" t="s">
        <v>352</v>
      </c>
      <c r="G24" s="84" t="s">
        <v>366</v>
      </c>
      <c r="H24" s="84" t="s">
        <v>163</v>
      </c>
      <c r="I24" s="111">
        <v>42936</v>
      </c>
      <c r="J24" s="96">
        <v>5.669999999999999</v>
      </c>
      <c r="K24" s="97" t="s">
        <v>167</v>
      </c>
      <c r="L24" s="98">
        <v>3.1E-2</v>
      </c>
      <c r="M24" s="95">
        <v>2.629999999999999E-2</v>
      </c>
      <c r="N24" s="94">
        <v>33770.839999999989</v>
      </c>
      <c r="O24" s="96">
        <v>102.81</v>
      </c>
      <c r="P24" s="94">
        <v>34.719800000000006</v>
      </c>
      <c r="Q24" s="95">
        <v>9.3807888888888864E-5</v>
      </c>
      <c r="R24" s="95">
        <v>7.212528899618928E-2</v>
      </c>
      <c r="S24" s="95">
        <f>P24/'סכום נכסי הקרן'!$C$42</f>
        <v>3.3051146435989957E-4</v>
      </c>
      <c r="T24" s="144"/>
      <c r="U24" s="144"/>
    </row>
    <row r="25" spans="2:21">
      <c r="B25" s="107" t="s">
        <v>1023</v>
      </c>
      <c r="C25" s="84" t="s">
        <v>1024</v>
      </c>
      <c r="D25" s="97" t="s">
        <v>1002</v>
      </c>
      <c r="E25" s="84" t="s">
        <v>1025</v>
      </c>
      <c r="F25" s="97" t="s">
        <v>352</v>
      </c>
      <c r="G25" s="84" t="s">
        <v>478</v>
      </c>
      <c r="H25" s="84" t="s">
        <v>313</v>
      </c>
      <c r="I25" s="111">
        <v>43312</v>
      </c>
      <c r="J25" s="96">
        <v>5.13</v>
      </c>
      <c r="K25" s="97" t="s">
        <v>167</v>
      </c>
      <c r="L25" s="98">
        <v>3.5499999999999997E-2</v>
      </c>
      <c r="M25" s="95">
        <v>3.2499999999999994E-2</v>
      </c>
      <c r="N25" s="94">
        <v>52999.999999999993</v>
      </c>
      <c r="O25" s="96">
        <v>102.28</v>
      </c>
      <c r="P25" s="94">
        <v>54.208399999999997</v>
      </c>
      <c r="Q25" s="95">
        <v>1.6562499999999997E-4</v>
      </c>
      <c r="R25" s="95">
        <v>0.11260999533468011</v>
      </c>
      <c r="S25" s="95">
        <f>P25/'סכום נכסי הקרן'!$C$42</f>
        <v>5.1603113107239027E-4</v>
      </c>
      <c r="T25" s="144"/>
      <c r="U25" s="144"/>
    </row>
    <row r="26" spans="2:21">
      <c r="B26" s="108"/>
      <c r="C26" s="84"/>
      <c r="D26" s="84"/>
      <c r="E26" s="84"/>
      <c r="F26" s="84"/>
      <c r="G26" s="84"/>
      <c r="H26" s="84"/>
      <c r="I26" s="84"/>
      <c r="J26" s="96"/>
      <c r="K26" s="84"/>
      <c r="L26" s="84"/>
      <c r="M26" s="95"/>
      <c r="N26" s="94"/>
      <c r="O26" s="96"/>
      <c r="P26" s="84"/>
      <c r="Q26" s="84"/>
      <c r="R26" s="95"/>
      <c r="S26" s="84"/>
      <c r="T26" s="144"/>
      <c r="U26" s="144"/>
    </row>
    <row r="27" spans="2:21">
      <c r="B27" s="106" t="s">
        <v>47</v>
      </c>
      <c r="C27" s="82"/>
      <c r="D27" s="82"/>
      <c r="E27" s="82"/>
      <c r="F27" s="82"/>
      <c r="G27" s="82"/>
      <c r="H27" s="82"/>
      <c r="I27" s="82"/>
      <c r="J27" s="93">
        <v>1.9100000000000004</v>
      </c>
      <c r="K27" s="82"/>
      <c r="L27" s="82"/>
      <c r="M27" s="92">
        <v>4.0200000000000007E-2</v>
      </c>
      <c r="N27" s="91"/>
      <c r="O27" s="93"/>
      <c r="P27" s="91">
        <v>7.1931799999999981</v>
      </c>
      <c r="Q27" s="82"/>
      <c r="R27" s="92">
        <v>1.4942775773524288E-2</v>
      </c>
      <c r="S27" s="92">
        <f>P27/'סכום נכסי הקרן'!$C$42</f>
        <v>6.847471630609454E-5</v>
      </c>
      <c r="T27" s="144"/>
      <c r="U27" s="144"/>
    </row>
    <row r="28" spans="2:21">
      <c r="B28" s="107" t="s">
        <v>1026</v>
      </c>
      <c r="C28" s="84" t="s">
        <v>1027</v>
      </c>
      <c r="D28" s="97" t="s">
        <v>1002</v>
      </c>
      <c r="E28" s="84" t="s">
        <v>647</v>
      </c>
      <c r="F28" s="97" t="s">
        <v>193</v>
      </c>
      <c r="G28" s="84" t="s">
        <v>423</v>
      </c>
      <c r="H28" s="84" t="s">
        <v>313</v>
      </c>
      <c r="I28" s="111">
        <v>42954</v>
      </c>
      <c r="J28" s="96">
        <v>1.9100000000000004</v>
      </c>
      <c r="K28" s="97" t="s">
        <v>166</v>
      </c>
      <c r="L28" s="98">
        <v>3.7000000000000005E-2</v>
      </c>
      <c r="M28" s="95">
        <v>4.0200000000000007E-2</v>
      </c>
      <c r="N28" s="94">
        <v>1990.9999999999998</v>
      </c>
      <c r="O28" s="96">
        <v>99.61</v>
      </c>
      <c r="P28" s="94">
        <v>7.1931799999999981</v>
      </c>
      <c r="Q28" s="95">
        <v>2.9626212725433006E-5</v>
      </c>
      <c r="R28" s="95">
        <v>1.4942775773524288E-2</v>
      </c>
      <c r="S28" s="95">
        <f>P28/'סכום נכסי הקרן'!$C$42</f>
        <v>6.847471630609454E-5</v>
      </c>
      <c r="T28" s="144"/>
      <c r="U28" s="144"/>
    </row>
    <row r="29" spans="2:21">
      <c r="B29" s="109"/>
      <c r="C29" s="110"/>
      <c r="D29" s="110"/>
      <c r="E29" s="110"/>
      <c r="F29" s="110"/>
      <c r="G29" s="110"/>
      <c r="H29" s="110"/>
      <c r="I29" s="110"/>
      <c r="J29" s="112"/>
      <c r="K29" s="110"/>
      <c r="L29" s="110"/>
      <c r="M29" s="113"/>
      <c r="N29" s="114"/>
      <c r="O29" s="112"/>
      <c r="P29" s="110"/>
      <c r="Q29" s="110"/>
      <c r="R29" s="113"/>
      <c r="S29" s="110"/>
      <c r="T29" s="144"/>
      <c r="U29" s="144"/>
    </row>
    <row r="30" spans="2:21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21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21">
      <c r="B32" s="99" t="s">
        <v>252</v>
      </c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99" t="s">
        <v>115</v>
      </c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99" t="s">
        <v>235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99" t="s">
        <v>243</v>
      </c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</row>
    <row r="112" spans="2:19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</row>
    <row r="113" spans="2:19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</row>
    <row r="114" spans="2:19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</row>
    <row r="115" spans="2:19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</row>
    <row r="116" spans="2:19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</row>
    <row r="117" spans="2:19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</row>
    <row r="118" spans="2:19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</row>
    <row r="119" spans="2:19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</row>
    <row r="120" spans="2:19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</row>
    <row r="121" spans="2:19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</row>
    <row r="122" spans="2:19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</row>
    <row r="123" spans="2:19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</row>
    <row r="124" spans="2:19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</row>
    <row r="125" spans="2:19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</row>
    <row r="126" spans="2:19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</row>
    <row r="127" spans="2:19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</row>
    <row r="128" spans="2:19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2:B31 B36:B128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182</v>
      </c>
      <c r="C1" s="78" t="s" vm="1">
        <v>253</v>
      </c>
    </row>
    <row r="2" spans="2:98">
      <c r="B2" s="57" t="s">
        <v>181</v>
      </c>
      <c r="C2" s="78" t="s">
        <v>254</v>
      </c>
    </row>
    <row r="3" spans="2:98">
      <c r="B3" s="57" t="s">
        <v>183</v>
      </c>
      <c r="C3" s="78" t="s">
        <v>255</v>
      </c>
    </row>
    <row r="4" spans="2:98">
      <c r="B4" s="57" t="s">
        <v>184</v>
      </c>
      <c r="C4" s="78">
        <v>9453</v>
      </c>
    </row>
    <row r="6" spans="2:98" ht="26.25" customHeight="1">
      <c r="B6" s="168" t="s">
        <v>213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70"/>
    </row>
    <row r="7" spans="2:98" ht="26.25" customHeight="1">
      <c r="B7" s="168" t="s">
        <v>92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70"/>
    </row>
    <row r="8" spans="2:98" s="3" customFormat="1" ht="78.75">
      <c r="B8" s="23" t="s">
        <v>119</v>
      </c>
      <c r="C8" s="31" t="s">
        <v>45</v>
      </c>
      <c r="D8" s="31" t="s">
        <v>121</v>
      </c>
      <c r="E8" s="31" t="s">
        <v>120</v>
      </c>
      <c r="F8" s="31" t="s">
        <v>64</v>
      </c>
      <c r="G8" s="31" t="s">
        <v>104</v>
      </c>
      <c r="H8" s="31" t="s">
        <v>237</v>
      </c>
      <c r="I8" s="31" t="s">
        <v>236</v>
      </c>
      <c r="J8" s="31" t="s">
        <v>113</v>
      </c>
      <c r="K8" s="31" t="s">
        <v>58</v>
      </c>
      <c r="L8" s="31" t="s">
        <v>185</v>
      </c>
      <c r="M8" s="32" t="s">
        <v>187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244</v>
      </c>
      <c r="I9" s="33"/>
      <c r="J9" s="33" t="s">
        <v>240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9" t="s">
        <v>252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</row>
    <row r="13" spans="2:98">
      <c r="B13" s="99" t="s">
        <v>115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</row>
    <row r="14" spans="2:98">
      <c r="B14" s="99" t="s">
        <v>235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</row>
    <row r="15" spans="2:98">
      <c r="B15" s="99" t="s">
        <v>243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</row>
    <row r="16" spans="2:9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</row>
    <row r="17" spans="2:1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  <row r="18" spans="2:1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 spans="2:1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</row>
    <row r="20" spans="2:1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2:1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</row>
    <row r="22" spans="2:1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</row>
    <row r="23" spans="2:1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</row>
    <row r="24" spans="2:1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</row>
    <row r="25" spans="2:1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  <row r="26" spans="2:1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</row>
    <row r="27" spans="2:1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</row>
    <row r="28" spans="2:1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</row>
    <row r="29" spans="2:1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</row>
    <row r="30" spans="2:1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</row>
    <row r="31" spans="2:1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</row>
    <row r="32" spans="2:1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</row>
    <row r="33" spans="2:1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</row>
    <row r="34" spans="2:1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 spans="2:1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 spans="2:1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</row>
    <row r="37" spans="2:1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8" spans="2:1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2:1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</row>
    <row r="40" spans="2:1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</row>
    <row r="41" spans="2:1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</row>
    <row r="42" spans="2:1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2:1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2:1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</row>
    <row r="45" spans="2:1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</row>
    <row r="46" spans="2:1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</row>
    <row r="47" spans="2:1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</row>
    <row r="48" spans="2:1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</row>
    <row r="49" spans="2:13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2:13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  <row r="51" spans="2:13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</row>
    <row r="52" spans="2:13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</row>
    <row r="53" spans="2:13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</row>
    <row r="54" spans="2:13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</row>
    <row r="55" spans="2:13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2:13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  <row r="57" spans="2:13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2:13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2:13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</row>
    <row r="60" spans="2:13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</row>
    <row r="61" spans="2:13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</row>
    <row r="62" spans="2:13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</row>
    <row r="63" spans="2:13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</row>
    <row r="64" spans="2:1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</row>
    <row r="65" spans="2:13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</row>
    <row r="66" spans="2:13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2:13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2:13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</row>
    <row r="69" spans="2:13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2:13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2:13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2:13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2:13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2:13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2:13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2:13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2:13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</row>
    <row r="78" spans="2:13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</row>
    <row r="79" spans="2:13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</row>
    <row r="80" spans="2:13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</row>
    <row r="81" spans="2:13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</row>
    <row r="82" spans="2:13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</row>
    <row r="83" spans="2:13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</row>
    <row r="84" spans="2:13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</row>
    <row r="85" spans="2:13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</row>
    <row r="86" spans="2:13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</row>
    <row r="87" spans="2:13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</row>
    <row r="88" spans="2:13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</row>
    <row r="89" spans="2:13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</row>
    <row r="90" spans="2:13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</row>
    <row r="91" spans="2:13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</row>
    <row r="92" spans="2:13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</row>
    <row r="93" spans="2:13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</row>
    <row r="94" spans="2:13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</row>
    <row r="95" spans="2:13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</row>
    <row r="96" spans="2:13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</row>
    <row r="97" spans="2:13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</row>
    <row r="98" spans="2:13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</row>
    <row r="99" spans="2:13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</row>
    <row r="100" spans="2:13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</row>
    <row r="101" spans="2:13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</row>
    <row r="102" spans="2:13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</row>
    <row r="103" spans="2:13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</row>
    <row r="104" spans="2:13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</row>
    <row r="105" spans="2:13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</row>
    <row r="106" spans="2:13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</row>
    <row r="107" spans="2:13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</row>
    <row r="108" spans="2:13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</row>
    <row r="109" spans="2:13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</row>
    <row r="110" spans="2:13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X637"/>
  <sheetViews>
    <sheetView rightToLeft="1" workbookViewId="0">
      <selection activeCell="E23" sqref="E23"/>
    </sheetView>
  </sheetViews>
  <sheetFormatPr defaultColWidth="9.140625" defaultRowHeight="18"/>
  <cols>
    <col min="1" max="1" width="6.28515625" style="1" customWidth="1"/>
    <col min="2" max="2" width="41.28515625" style="2" bestFit="1" customWidth="1"/>
    <col min="3" max="3" width="41.7109375" style="2" bestFit="1" customWidth="1"/>
    <col min="4" max="4" width="8" style="1" bestFit="1" customWidth="1"/>
    <col min="5" max="5" width="11.28515625" style="1" bestFit="1" customWidth="1"/>
    <col min="6" max="6" width="10.140625" style="1" bestFit="1" customWidth="1"/>
    <col min="7" max="7" width="7.28515625" style="1" bestFit="1" customWidth="1"/>
    <col min="8" max="8" width="8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6.28515625" style="3" customWidth="1"/>
    <col min="15" max="15" width="8" style="3" customWidth="1"/>
    <col min="16" max="16" width="8.7109375" style="3" customWidth="1"/>
    <col min="17" max="17" width="10" style="3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0">
      <c r="B1" s="57" t="s">
        <v>182</v>
      </c>
      <c r="C1" s="78" t="s" vm="1">
        <v>253</v>
      </c>
    </row>
    <row r="2" spans="2:50">
      <c r="B2" s="57" t="s">
        <v>181</v>
      </c>
      <c r="C2" s="78" t="s">
        <v>254</v>
      </c>
    </row>
    <row r="3" spans="2:50">
      <c r="B3" s="57" t="s">
        <v>183</v>
      </c>
      <c r="C3" s="78" t="s">
        <v>255</v>
      </c>
    </row>
    <row r="4" spans="2:50">
      <c r="B4" s="57" t="s">
        <v>184</v>
      </c>
      <c r="C4" s="78">
        <v>9453</v>
      </c>
    </row>
    <row r="6" spans="2:50" ht="26.25" customHeight="1">
      <c r="B6" s="168" t="s">
        <v>213</v>
      </c>
      <c r="C6" s="169"/>
      <c r="D6" s="169"/>
      <c r="E6" s="169"/>
      <c r="F6" s="169"/>
      <c r="G6" s="169"/>
      <c r="H6" s="169"/>
      <c r="I6" s="169"/>
      <c r="J6" s="169"/>
      <c r="K6" s="170"/>
    </row>
    <row r="7" spans="2:50" ht="26.25" customHeight="1">
      <c r="B7" s="168" t="s">
        <v>99</v>
      </c>
      <c r="C7" s="169"/>
      <c r="D7" s="169"/>
      <c r="E7" s="169"/>
      <c r="F7" s="169"/>
      <c r="G7" s="169"/>
      <c r="H7" s="169"/>
      <c r="I7" s="169"/>
      <c r="J7" s="169"/>
      <c r="K7" s="170"/>
    </row>
    <row r="8" spans="2:50" s="3" customFormat="1" ht="78.75">
      <c r="B8" s="23" t="s">
        <v>119</v>
      </c>
      <c r="C8" s="31" t="s">
        <v>45</v>
      </c>
      <c r="D8" s="31" t="s">
        <v>104</v>
      </c>
      <c r="E8" s="31" t="s">
        <v>105</v>
      </c>
      <c r="F8" s="31" t="s">
        <v>237</v>
      </c>
      <c r="G8" s="31" t="s">
        <v>236</v>
      </c>
      <c r="H8" s="31" t="s">
        <v>113</v>
      </c>
      <c r="I8" s="31" t="s">
        <v>58</v>
      </c>
      <c r="J8" s="31" t="s">
        <v>185</v>
      </c>
      <c r="K8" s="32" t="s">
        <v>187</v>
      </c>
      <c r="AX8" s="1"/>
    </row>
    <row r="9" spans="2:50" s="3" customFormat="1" ht="21" customHeight="1">
      <c r="B9" s="16"/>
      <c r="C9" s="17"/>
      <c r="D9" s="17"/>
      <c r="E9" s="33" t="s">
        <v>22</v>
      </c>
      <c r="F9" s="33" t="s">
        <v>244</v>
      </c>
      <c r="G9" s="33"/>
      <c r="H9" s="33" t="s">
        <v>240</v>
      </c>
      <c r="I9" s="33" t="s">
        <v>20</v>
      </c>
      <c r="J9" s="33" t="s">
        <v>20</v>
      </c>
      <c r="K9" s="34" t="s">
        <v>20</v>
      </c>
      <c r="AX9" s="1"/>
    </row>
    <row r="10" spans="2:50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AX10" s="1"/>
    </row>
    <row r="11" spans="2:50" s="4" customFormat="1" ht="18" customHeight="1">
      <c r="B11" s="118" t="s">
        <v>1028</v>
      </c>
      <c r="C11" s="119"/>
      <c r="D11" s="119"/>
      <c r="E11" s="119"/>
      <c r="F11" s="120"/>
      <c r="G11" s="124"/>
      <c r="H11" s="120">
        <v>123.21287999999997</v>
      </c>
      <c r="I11" s="119"/>
      <c r="J11" s="121">
        <v>1</v>
      </c>
      <c r="K11" s="121">
        <f>H11/'סכום נכסי הקרן'!$C$42</f>
        <v>1.1729119809676485E-3</v>
      </c>
      <c r="L11" s="3"/>
      <c r="M11" s="3"/>
      <c r="N11" s="3"/>
      <c r="O11" s="3"/>
      <c r="P11" s="3"/>
      <c r="AX11" s="100"/>
    </row>
    <row r="12" spans="2:50" s="100" customFormat="1" ht="21" customHeight="1">
      <c r="B12" s="122" t="s">
        <v>1029</v>
      </c>
      <c r="C12" s="119"/>
      <c r="D12" s="119"/>
      <c r="E12" s="119"/>
      <c r="F12" s="120"/>
      <c r="G12" s="124"/>
      <c r="H12" s="120">
        <v>123.21287999999997</v>
      </c>
      <c r="I12" s="119"/>
      <c r="J12" s="121">
        <v>1</v>
      </c>
      <c r="K12" s="121">
        <f>H12/'סכום נכסי הקרן'!$C$42</f>
        <v>1.1729119809676485E-3</v>
      </c>
      <c r="L12" s="3"/>
      <c r="M12" s="3"/>
      <c r="N12" s="3"/>
      <c r="O12" s="3"/>
      <c r="P12" s="3"/>
    </row>
    <row r="13" spans="2:50">
      <c r="B13" s="103" t="s">
        <v>232</v>
      </c>
      <c r="C13" s="82"/>
      <c r="D13" s="82"/>
      <c r="E13" s="82"/>
      <c r="F13" s="91"/>
      <c r="G13" s="93"/>
      <c r="H13" s="91">
        <v>123.21287999999997</v>
      </c>
      <c r="I13" s="82"/>
      <c r="J13" s="92">
        <v>1</v>
      </c>
      <c r="K13" s="92">
        <f>H13/'סכום נכסי הקרן'!$C$42</f>
        <v>1.1729119809676485E-3</v>
      </c>
      <c r="Q13" s="1"/>
    </row>
    <row r="14" spans="2:50">
      <c r="B14" s="87" t="s">
        <v>1030</v>
      </c>
      <c r="C14" s="84">
        <v>5304</v>
      </c>
      <c r="D14" s="97" t="s">
        <v>168</v>
      </c>
      <c r="E14" s="111">
        <v>43080</v>
      </c>
      <c r="F14" s="94">
        <v>7834.0499999999993</v>
      </c>
      <c r="G14" s="96">
        <v>101.3357</v>
      </c>
      <c r="H14" s="94">
        <v>33.466339999999988</v>
      </c>
      <c r="I14" s="95">
        <v>1.04454E-5</v>
      </c>
      <c r="J14" s="95">
        <v>0.27161397412348448</v>
      </c>
      <c r="K14" s="95">
        <f>H14/'סכום נכסי הקרן'!$C$42</f>
        <v>3.1857928444767178E-4</v>
      </c>
      <c r="Q14" s="1"/>
    </row>
    <row r="15" spans="2:50">
      <c r="B15" s="87" t="s">
        <v>1031</v>
      </c>
      <c r="C15" s="84">
        <v>5303</v>
      </c>
      <c r="D15" s="97" t="s">
        <v>168</v>
      </c>
      <c r="E15" s="111">
        <v>43034</v>
      </c>
      <c r="F15" s="94">
        <v>20453.899999999998</v>
      </c>
      <c r="G15" s="96">
        <v>104.0836</v>
      </c>
      <c r="H15" s="94">
        <v>89.746539999999982</v>
      </c>
      <c r="I15" s="95">
        <v>6.0378034682080921E-5</v>
      </c>
      <c r="J15" s="95">
        <v>0.72838602587651557</v>
      </c>
      <c r="K15" s="95">
        <f>H15/'סכום נכסי הקרן'!$C$42</f>
        <v>8.5433269651997675E-4</v>
      </c>
      <c r="Q15" s="1"/>
    </row>
    <row r="16" spans="2:50">
      <c r="B16" s="83"/>
      <c r="C16" s="84"/>
      <c r="D16" s="84"/>
      <c r="E16" s="84"/>
      <c r="F16" s="94"/>
      <c r="G16" s="96"/>
      <c r="H16" s="84"/>
      <c r="I16" s="84"/>
      <c r="J16" s="95"/>
      <c r="K16" s="84"/>
      <c r="Q16" s="1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Q17" s="1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Q18" s="1"/>
    </row>
    <row r="19" spans="2:17">
      <c r="B19" s="99" t="s">
        <v>115</v>
      </c>
      <c r="C19" s="102"/>
      <c r="D19" s="102"/>
      <c r="E19" s="102"/>
      <c r="F19" s="102"/>
      <c r="G19" s="102"/>
      <c r="H19" s="102"/>
      <c r="I19" s="102"/>
      <c r="J19" s="102"/>
      <c r="K19" s="102"/>
      <c r="Q19" s="1"/>
    </row>
    <row r="20" spans="2:17">
      <c r="B20" s="99" t="s">
        <v>235</v>
      </c>
      <c r="C20" s="102"/>
      <c r="D20" s="102"/>
      <c r="E20" s="102"/>
      <c r="F20" s="102"/>
      <c r="G20" s="102"/>
      <c r="H20" s="102"/>
      <c r="I20" s="102"/>
      <c r="J20" s="102"/>
      <c r="K20" s="102"/>
      <c r="Q20" s="1"/>
    </row>
    <row r="21" spans="2:17">
      <c r="B21" s="99" t="s">
        <v>243</v>
      </c>
      <c r="C21" s="102"/>
      <c r="D21" s="102"/>
      <c r="E21" s="102"/>
      <c r="F21" s="102"/>
      <c r="G21" s="102"/>
      <c r="H21" s="102"/>
      <c r="I21" s="102"/>
      <c r="J21" s="102"/>
      <c r="K21" s="102"/>
      <c r="Q21" s="1"/>
    </row>
    <row r="22" spans="2:17" ht="16.5" customHeight="1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Q22" s="1"/>
    </row>
    <row r="23" spans="2:17" ht="16.5" customHeight="1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Q23" s="1"/>
    </row>
    <row r="24" spans="2:17" ht="16.5" customHeight="1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Q24" s="1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Q25" s="1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Q26" s="1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Q27" s="1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Q28" s="1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Q29" s="1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Q30" s="1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Q31" s="1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Q32" s="1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Q33" s="1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Q34" s="1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Q35" s="1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Q36" s="1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Q37" s="1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C116" s="1"/>
    </row>
    <row r="117" spans="2:11">
      <c r="C117" s="1"/>
    </row>
    <row r="118" spans="2:11">
      <c r="C118" s="1"/>
    </row>
    <row r="119" spans="2:11">
      <c r="C119" s="1"/>
    </row>
    <row r="120" spans="2:11">
      <c r="C120" s="1"/>
    </row>
    <row r="121" spans="2:11">
      <c r="C121" s="1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AC39:XFD41 D39:AA41 D42:XFD1048576 D1:XFD3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182</v>
      </c>
      <c r="C1" s="78" t="s" vm="1">
        <v>253</v>
      </c>
    </row>
    <row r="2" spans="2:59">
      <c r="B2" s="57" t="s">
        <v>181</v>
      </c>
      <c r="C2" s="78" t="s">
        <v>254</v>
      </c>
    </row>
    <row r="3" spans="2:59">
      <c r="B3" s="57" t="s">
        <v>183</v>
      </c>
      <c r="C3" s="78" t="s">
        <v>255</v>
      </c>
    </row>
    <row r="4" spans="2:59">
      <c r="B4" s="57" t="s">
        <v>184</v>
      </c>
      <c r="C4" s="78">
        <v>9453</v>
      </c>
    </row>
    <row r="6" spans="2:59" ht="26.25" customHeight="1">
      <c r="B6" s="168" t="s">
        <v>213</v>
      </c>
      <c r="C6" s="169"/>
      <c r="D6" s="169"/>
      <c r="E6" s="169"/>
      <c r="F6" s="169"/>
      <c r="G6" s="169"/>
      <c r="H6" s="169"/>
      <c r="I6" s="169"/>
      <c r="J6" s="169"/>
      <c r="K6" s="169"/>
      <c r="L6" s="170"/>
    </row>
    <row r="7" spans="2:59" ht="26.25" customHeight="1">
      <c r="B7" s="168" t="s">
        <v>100</v>
      </c>
      <c r="C7" s="169"/>
      <c r="D7" s="169"/>
      <c r="E7" s="169"/>
      <c r="F7" s="169"/>
      <c r="G7" s="169"/>
      <c r="H7" s="169"/>
      <c r="I7" s="169"/>
      <c r="J7" s="169"/>
      <c r="K7" s="169"/>
      <c r="L7" s="170"/>
    </row>
    <row r="8" spans="2:59" s="3" customFormat="1" ht="78.75">
      <c r="B8" s="23" t="s">
        <v>119</v>
      </c>
      <c r="C8" s="31" t="s">
        <v>45</v>
      </c>
      <c r="D8" s="31" t="s">
        <v>64</v>
      </c>
      <c r="E8" s="31" t="s">
        <v>104</v>
      </c>
      <c r="F8" s="31" t="s">
        <v>105</v>
      </c>
      <c r="G8" s="31" t="s">
        <v>237</v>
      </c>
      <c r="H8" s="31" t="s">
        <v>236</v>
      </c>
      <c r="I8" s="31" t="s">
        <v>113</v>
      </c>
      <c r="J8" s="31" t="s">
        <v>58</v>
      </c>
      <c r="K8" s="31" t="s">
        <v>185</v>
      </c>
      <c r="L8" s="32" t="s">
        <v>187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244</v>
      </c>
      <c r="H9" s="17"/>
      <c r="I9" s="17" t="s">
        <v>240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"/>
      <c r="N11" s="1"/>
      <c r="O11" s="1"/>
      <c r="P11" s="1"/>
      <c r="BG11" s="1"/>
    </row>
    <row r="12" spans="2:59" ht="21" customHeight="1">
      <c r="B12" s="115"/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9">
      <c r="B13" s="115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9">
      <c r="B14" s="115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9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87</v>
      </c>
      <c r="C6" s="14" t="s">
        <v>45</v>
      </c>
      <c r="E6" s="14" t="s">
        <v>120</v>
      </c>
      <c r="I6" s="14" t="s">
        <v>15</v>
      </c>
      <c r="J6" s="14" t="s">
        <v>65</v>
      </c>
      <c r="M6" s="14" t="s">
        <v>104</v>
      </c>
      <c r="Q6" s="14" t="s">
        <v>17</v>
      </c>
      <c r="R6" s="14" t="s">
        <v>19</v>
      </c>
      <c r="U6" s="14" t="s">
        <v>61</v>
      </c>
      <c r="W6" s="15" t="s">
        <v>57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89</v>
      </c>
      <c r="C8" s="31" t="s">
        <v>45</v>
      </c>
      <c r="D8" s="31" t="s">
        <v>122</v>
      </c>
      <c r="I8" s="31" t="s">
        <v>15</v>
      </c>
      <c r="J8" s="31" t="s">
        <v>65</v>
      </c>
      <c r="K8" s="31" t="s">
        <v>105</v>
      </c>
      <c r="L8" s="31" t="s">
        <v>18</v>
      </c>
      <c r="M8" s="31" t="s">
        <v>104</v>
      </c>
      <c r="Q8" s="31" t="s">
        <v>17</v>
      </c>
      <c r="R8" s="31" t="s">
        <v>19</v>
      </c>
      <c r="S8" s="31" t="s">
        <v>0</v>
      </c>
      <c r="T8" s="31" t="s">
        <v>108</v>
      </c>
      <c r="U8" s="31" t="s">
        <v>61</v>
      </c>
      <c r="V8" s="31" t="s">
        <v>58</v>
      </c>
      <c r="W8" s="32" t="s">
        <v>114</v>
      </c>
    </row>
    <row r="9" spans="2:25" ht="31.5">
      <c r="B9" s="49" t="str">
        <f>'תעודות חוב מסחריות '!B7:T7</f>
        <v>2. תעודות חוב מסחריות</v>
      </c>
      <c r="C9" s="14" t="s">
        <v>45</v>
      </c>
      <c r="D9" s="14" t="s">
        <v>122</v>
      </c>
      <c r="E9" s="42" t="s">
        <v>120</v>
      </c>
      <c r="G9" s="14" t="s">
        <v>64</v>
      </c>
      <c r="I9" s="14" t="s">
        <v>15</v>
      </c>
      <c r="J9" s="14" t="s">
        <v>65</v>
      </c>
      <c r="K9" s="14" t="s">
        <v>105</v>
      </c>
      <c r="L9" s="14" t="s">
        <v>18</v>
      </c>
      <c r="M9" s="14" t="s">
        <v>104</v>
      </c>
      <c r="Q9" s="14" t="s">
        <v>17</v>
      </c>
      <c r="R9" s="14" t="s">
        <v>19</v>
      </c>
      <c r="S9" s="14" t="s">
        <v>0</v>
      </c>
      <c r="T9" s="14" t="s">
        <v>108</v>
      </c>
      <c r="U9" s="14" t="s">
        <v>61</v>
      </c>
      <c r="V9" s="14" t="s">
        <v>58</v>
      </c>
      <c r="W9" s="39" t="s">
        <v>114</v>
      </c>
    </row>
    <row r="10" spans="2:25" ht="31.5">
      <c r="B10" s="49" t="str">
        <f>'אג"ח קונצרני'!B7:U7</f>
        <v>3. אג"ח קונצרני</v>
      </c>
      <c r="C10" s="31" t="s">
        <v>45</v>
      </c>
      <c r="D10" s="14" t="s">
        <v>122</v>
      </c>
      <c r="E10" s="42" t="s">
        <v>120</v>
      </c>
      <c r="G10" s="31" t="s">
        <v>64</v>
      </c>
      <c r="I10" s="31" t="s">
        <v>15</v>
      </c>
      <c r="J10" s="31" t="s">
        <v>65</v>
      </c>
      <c r="K10" s="31" t="s">
        <v>105</v>
      </c>
      <c r="L10" s="31" t="s">
        <v>18</v>
      </c>
      <c r="M10" s="31" t="s">
        <v>104</v>
      </c>
      <c r="Q10" s="31" t="s">
        <v>17</v>
      </c>
      <c r="R10" s="31" t="s">
        <v>19</v>
      </c>
      <c r="S10" s="31" t="s">
        <v>0</v>
      </c>
      <c r="T10" s="31" t="s">
        <v>108</v>
      </c>
      <c r="U10" s="31" t="s">
        <v>61</v>
      </c>
      <c r="V10" s="14" t="s">
        <v>58</v>
      </c>
      <c r="W10" s="32" t="s">
        <v>114</v>
      </c>
    </row>
    <row r="11" spans="2:25" ht="31.5">
      <c r="B11" s="49" t="str">
        <f>מניות!B7</f>
        <v>4. מניות</v>
      </c>
      <c r="C11" s="31" t="s">
        <v>45</v>
      </c>
      <c r="D11" s="14" t="s">
        <v>122</v>
      </c>
      <c r="E11" s="42" t="s">
        <v>120</v>
      </c>
      <c r="H11" s="31" t="s">
        <v>104</v>
      </c>
      <c r="S11" s="31" t="s">
        <v>0</v>
      </c>
      <c r="T11" s="14" t="s">
        <v>108</v>
      </c>
      <c r="U11" s="14" t="s">
        <v>61</v>
      </c>
      <c r="V11" s="14" t="s">
        <v>58</v>
      </c>
      <c r="W11" s="15" t="s">
        <v>114</v>
      </c>
    </row>
    <row r="12" spans="2:25" ht="31.5">
      <c r="B12" s="49" t="str">
        <f>'תעודות סל'!B7:N7</f>
        <v>5. תעודות סל</v>
      </c>
      <c r="C12" s="31" t="s">
        <v>45</v>
      </c>
      <c r="D12" s="14" t="s">
        <v>122</v>
      </c>
      <c r="E12" s="42" t="s">
        <v>120</v>
      </c>
      <c r="H12" s="31" t="s">
        <v>104</v>
      </c>
      <c r="S12" s="31" t="s">
        <v>0</v>
      </c>
      <c r="T12" s="31" t="s">
        <v>108</v>
      </c>
      <c r="U12" s="31" t="s">
        <v>61</v>
      </c>
      <c r="V12" s="31" t="s">
        <v>58</v>
      </c>
      <c r="W12" s="32" t="s">
        <v>114</v>
      </c>
    </row>
    <row r="13" spans="2:25" ht="31.5">
      <c r="B13" s="49" t="str">
        <f>'קרנות נאמנות'!B7:O7</f>
        <v>6. קרנות נאמנות</v>
      </c>
      <c r="C13" s="31" t="s">
        <v>45</v>
      </c>
      <c r="D13" s="31" t="s">
        <v>122</v>
      </c>
      <c r="G13" s="31" t="s">
        <v>64</v>
      </c>
      <c r="H13" s="31" t="s">
        <v>104</v>
      </c>
      <c r="S13" s="31" t="s">
        <v>0</v>
      </c>
      <c r="T13" s="31" t="s">
        <v>108</v>
      </c>
      <c r="U13" s="31" t="s">
        <v>61</v>
      </c>
      <c r="V13" s="31" t="s">
        <v>58</v>
      </c>
      <c r="W13" s="32" t="s">
        <v>114</v>
      </c>
    </row>
    <row r="14" spans="2:25" ht="31.5">
      <c r="B14" s="49" t="str">
        <f>'כתבי אופציה'!B7:L7</f>
        <v>7. כתבי אופציה</v>
      </c>
      <c r="C14" s="31" t="s">
        <v>45</v>
      </c>
      <c r="D14" s="31" t="s">
        <v>122</v>
      </c>
      <c r="G14" s="31" t="s">
        <v>64</v>
      </c>
      <c r="H14" s="31" t="s">
        <v>104</v>
      </c>
      <c r="S14" s="31" t="s">
        <v>0</v>
      </c>
      <c r="T14" s="31" t="s">
        <v>108</v>
      </c>
      <c r="U14" s="31" t="s">
        <v>61</v>
      </c>
      <c r="V14" s="31" t="s">
        <v>58</v>
      </c>
      <c r="W14" s="32" t="s">
        <v>114</v>
      </c>
    </row>
    <row r="15" spans="2:25" ht="31.5">
      <c r="B15" s="49" t="str">
        <f>אופציות!B7</f>
        <v>8. אופציות</v>
      </c>
      <c r="C15" s="31" t="s">
        <v>45</v>
      </c>
      <c r="D15" s="31" t="s">
        <v>122</v>
      </c>
      <c r="G15" s="31" t="s">
        <v>64</v>
      </c>
      <c r="H15" s="31" t="s">
        <v>104</v>
      </c>
      <c r="S15" s="31" t="s">
        <v>0</v>
      </c>
      <c r="T15" s="31" t="s">
        <v>108</v>
      </c>
      <c r="U15" s="31" t="s">
        <v>61</v>
      </c>
      <c r="V15" s="31" t="s">
        <v>58</v>
      </c>
      <c r="W15" s="32" t="s">
        <v>114</v>
      </c>
    </row>
    <row r="16" spans="2:25" ht="31.5">
      <c r="B16" s="49" t="str">
        <f>'חוזים עתידיים'!B7:I7</f>
        <v>9. חוזים עתידיים</v>
      </c>
      <c r="C16" s="31" t="s">
        <v>45</v>
      </c>
      <c r="D16" s="31" t="s">
        <v>122</v>
      </c>
      <c r="G16" s="31" t="s">
        <v>64</v>
      </c>
      <c r="H16" s="31" t="s">
        <v>104</v>
      </c>
      <c r="S16" s="31" t="s">
        <v>0</v>
      </c>
      <c r="T16" s="32" t="s">
        <v>108</v>
      </c>
    </row>
    <row r="17" spans="2:25" ht="31.5">
      <c r="B17" s="49" t="str">
        <f>'מוצרים מובנים'!B7:Q7</f>
        <v>10. מוצרים מובנים</v>
      </c>
      <c r="C17" s="31" t="s">
        <v>45</v>
      </c>
      <c r="F17" s="14" t="s">
        <v>50</v>
      </c>
      <c r="I17" s="31" t="s">
        <v>15</v>
      </c>
      <c r="J17" s="31" t="s">
        <v>65</v>
      </c>
      <c r="K17" s="31" t="s">
        <v>105</v>
      </c>
      <c r="L17" s="31" t="s">
        <v>18</v>
      </c>
      <c r="M17" s="31" t="s">
        <v>104</v>
      </c>
      <c r="Q17" s="31" t="s">
        <v>17</v>
      </c>
      <c r="R17" s="31" t="s">
        <v>19</v>
      </c>
      <c r="S17" s="31" t="s">
        <v>0</v>
      </c>
      <c r="T17" s="31" t="s">
        <v>108</v>
      </c>
      <c r="U17" s="31" t="s">
        <v>61</v>
      </c>
      <c r="V17" s="31" t="s">
        <v>58</v>
      </c>
      <c r="W17" s="32" t="s">
        <v>114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45</v>
      </c>
      <c r="I19" s="31" t="s">
        <v>15</v>
      </c>
      <c r="J19" s="31" t="s">
        <v>65</v>
      </c>
      <c r="K19" s="31" t="s">
        <v>105</v>
      </c>
      <c r="L19" s="31" t="s">
        <v>18</v>
      </c>
      <c r="M19" s="31" t="s">
        <v>104</v>
      </c>
      <c r="Q19" s="31" t="s">
        <v>17</v>
      </c>
      <c r="R19" s="31" t="s">
        <v>19</v>
      </c>
      <c r="S19" s="31" t="s">
        <v>0</v>
      </c>
      <c r="T19" s="31" t="s">
        <v>108</v>
      </c>
      <c r="U19" s="31" t="s">
        <v>113</v>
      </c>
      <c r="V19" s="31" t="s">
        <v>58</v>
      </c>
      <c r="W19" s="32" t="s">
        <v>114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45</v>
      </c>
      <c r="D20" s="42" t="s">
        <v>121</v>
      </c>
      <c r="E20" s="42" t="s">
        <v>120</v>
      </c>
      <c r="G20" s="31" t="s">
        <v>64</v>
      </c>
      <c r="I20" s="31" t="s">
        <v>15</v>
      </c>
      <c r="J20" s="31" t="s">
        <v>65</v>
      </c>
      <c r="K20" s="31" t="s">
        <v>105</v>
      </c>
      <c r="L20" s="31" t="s">
        <v>18</v>
      </c>
      <c r="M20" s="31" t="s">
        <v>104</v>
      </c>
      <c r="Q20" s="31" t="s">
        <v>17</v>
      </c>
      <c r="R20" s="31" t="s">
        <v>19</v>
      </c>
      <c r="S20" s="31" t="s">
        <v>0</v>
      </c>
      <c r="T20" s="31" t="s">
        <v>108</v>
      </c>
      <c r="U20" s="31" t="s">
        <v>113</v>
      </c>
      <c r="V20" s="31" t="s">
        <v>58</v>
      </c>
      <c r="W20" s="32" t="s">
        <v>114</v>
      </c>
    </row>
    <row r="21" spans="2:25" ht="31.5">
      <c r="B21" s="49" t="str">
        <f>'לא סחיר - אג"ח קונצרני'!B7:S7</f>
        <v>3. אג"ח קונצרני</v>
      </c>
      <c r="C21" s="31" t="s">
        <v>45</v>
      </c>
      <c r="D21" s="42" t="s">
        <v>121</v>
      </c>
      <c r="E21" s="42" t="s">
        <v>120</v>
      </c>
      <c r="G21" s="31" t="s">
        <v>64</v>
      </c>
      <c r="I21" s="31" t="s">
        <v>15</v>
      </c>
      <c r="J21" s="31" t="s">
        <v>65</v>
      </c>
      <c r="K21" s="31" t="s">
        <v>105</v>
      </c>
      <c r="L21" s="31" t="s">
        <v>18</v>
      </c>
      <c r="M21" s="31" t="s">
        <v>104</v>
      </c>
      <c r="Q21" s="31" t="s">
        <v>17</v>
      </c>
      <c r="R21" s="31" t="s">
        <v>19</v>
      </c>
      <c r="S21" s="31" t="s">
        <v>0</v>
      </c>
      <c r="T21" s="31" t="s">
        <v>108</v>
      </c>
      <c r="U21" s="31" t="s">
        <v>113</v>
      </c>
      <c r="V21" s="31" t="s">
        <v>58</v>
      </c>
      <c r="W21" s="32" t="s">
        <v>114</v>
      </c>
    </row>
    <row r="22" spans="2:25" ht="31.5">
      <c r="B22" s="49" t="str">
        <f>'לא סחיר - מניות'!B7:M7</f>
        <v>4. מניות</v>
      </c>
      <c r="C22" s="31" t="s">
        <v>45</v>
      </c>
      <c r="D22" s="42" t="s">
        <v>121</v>
      </c>
      <c r="E22" s="42" t="s">
        <v>120</v>
      </c>
      <c r="G22" s="31" t="s">
        <v>64</v>
      </c>
      <c r="H22" s="31" t="s">
        <v>104</v>
      </c>
      <c r="S22" s="31" t="s">
        <v>0</v>
      </c>
      <c r="T22" s="31" t="s">
        <v>108</v>
      </c>
      <c r="U22" s="31" t="s">
        <v>113</v>
      </c>
      <c r="V22" s="31" t="s">
        <v>58</v>
      </c>
      <c r="W22" s="32" t="s">
        <v>114</v>
      </c>
    </row>
    <row r="23" spans="2:25" ht="31.5">
      <c r="B23" s="49" t="str">
        <f>'לא סחיר - קרנות השקעה'!B7:K7</f>
        <v>5. קרנות השקעה</v>
      </c>
      <c r="C23" s="31" t="s">
        <v>45</v>
      </c>
      <c r="G23" s="31" t="s">
        <v>64</v>
      </c>
      <c r="H23" s="31" t="s">
        <v>104</v>
      </c>
      <c r="K23" s="31" t="s">
        <v>105</v>
      </c>
      <c r="S23" s="31" t="s">
        <v>0</v>
      </c>
      <c r="T23" s="31" t="s">
        <v>108</v>
      </c>
      <c r="U23" s="31" t="s">
        <v>113</v>
      </c>
      <c r="V23" s="31" t="s">
        <v>58</v>
      </c>
      <c r="W23" s="32" t="s">
        <v>114</v>
      </c>
    </row>
    <row r="24" spans="2:25" ht="31.5">
      <c r="B24" s="49" t="str">
        <f>'לא סחיר - כתבי אופציה'!B7:L7</f>
        <v>6. כתבי אופציה</v>
      </c>
      <c r="C24" s="31" t="s">
        <v>45</v>
      </c>
      <c r="G24" s="31" t="s">
        <v>64</v>
      </c>
      <c r="H24" s="31" t="s">
        <v>104</v>
      </c>
      <c r="K24" s="31" t="s">
        <v>105</v>
      </c>
      <c r="S24" s="31" t="s">
        <v>0</v>
      </c>
      <c r="T24" s="31" t="s">
        <v>108</v>
      </c>
      <c r="U24" s="31" t="s">
        <v>113</v>
      </c>
      <c r="V24" s="31" t="s">
        <v>58</v>
      </c>
      <c r="W24" s="32" t="s">
        <v>114</v>
      </c>
    </row>
    <row r="25" spans="2:25" ht="31.5">
      <c r="B25" s="49" t="str">
        <f>'לא סחיר - אופציות'!B7:L7</f>
        <v>7. אופציות</v>
      </c>
      <c r="C25" s="31" t="s">
        <v>45</v>
      </c>
      <c r="G25" s="31" t="s">
        <v>64</v>
      </c>
      <c r="H25" s="31" t="s">
        <v>104</v>
      </c>
      <c r="K25" s="31" t="s">
        <v>105</v>
      </c>
      <c r="S25" s="31" t="s">
        <v>0</v>
      </c>
      <c r="T25" s="31" t="s">
        <v>108</v>
      </c>
      <c r="U25" s="31" t="s">
        <v>113</v>
      </c>
      <c r="V25" s="31" t="s">
        <v>58</v>
      </c>
      <c r="W25" s="32" t="s">
        <v>114</v>
      </c>
    </row>
    <row r="26" spans="2:25" ht="31.5">
      <c r="B26" s="49" t="str">
        <f>'לא סחיר - חוזים עתידיים'!B7:K7</f>
        <v>8. חוזים עתידיים</v>
      </c>
      <c r="C26" s="31" t="s">
        <v>45</v>
      </c>
      <c r="G26" s="31" t="s">
        <v>64</v>
      </c>
      <c r="H26" s="31" t="s">
        <v>104</v>
      </c>
      <c r="K26" s="31" t="s">
        <v>105</v>
      </c>
      <c r="S26" s="31" t="s">
        <v>0</v>
      </c>
      <c r="T26" s="31" t="s">
        <v>108</v>
      </c>
      <c r="U26" s="31" t="s">
        <v>113</v>
      </c>
      <c r="V26" s="32" t="s">
        <v>114</v>
      </c>
    </row>
    <row r="27" spans="2:25" ht="31.5">
      <c r="B27" s="49" t="str">
        <f>'לא סחיר - מוצרים מובנים'!B7:Q7</f>
        <v>9. מוצרים מובנים</v>
      </c>
      <c r="C27" s="31" t="s">
        <v>45</v>
      </c>
      <c r="F27" s="31" t="s">
        <v>50</v>
      </c>
      <c r="I27" s="31" t="s">
        <v>15</v>
      </c>
      <c r="J27" s="31" t="s">
        <v>65</v>
      </c>
      <c r="K27" s="31" t="s">
        <v>105</v>
      </c>
      <c r="L27" s="31" t="s">
        <v>18</v>
      </c>
      <c r="M27" s="31" t="s">
        <v>104</v>
      </c>
      <c r="Q27" s="31" t="s">
        <v>17</v>
      </c>
      <c r="R27" s="31" t="s">
        <v>19</v>
      </c>
      <c r="S27" s="31" t="s">
        <v>0</v>
      </c>
      <c r="T27" s="31" t="s">
        <v>108</v>
      </c>
      <c r="U27" s="31" t="s">
        <v>113</v>
      </c>
      <c r="V27" s="31" t="s">
        <v>58</v>
      </c>
      <c r="W27" s="32" t="s">
        <v>114</v>
      </c>
    </row>
    <row r="28" spans="2:25" ht="31.5">
      <c r="B28" s="53" t="str">
        <f>הלוואות!B6</f>
        <v>1.ד. הלוואות:</v>
      </c>
      <c r="C28" s="31" t="s">
        <v>45</v>
      </c>
      <c r="I28" s="31" t="s">
        <v>15</v>
      </c>
      <c r="J28" s="31" t="s">
        <v>65</v>
      </c>
      <c r="L28" s="31" t="s">
        <v>18</v>
      </c>
      <c r="M28" s="31" t="s">
        <v>104</v>
      </c>
      <c r="Q28" s="14" t="s">
        <v>36</v>
      </c>
      <c r="R28" s="31" t="s">
        <v>19</v>
      </c>
      <c r="S28" s="31" t="s">
        <v>0</v>
      </c>
      <c r="T28" s="31" t="s">
        <v>108</v>
      </c>
      <c r="U28" s="31" t="s">
        <v>113</v>
      </c>
      <c r="V28" s="32" t="s">
        <v>114</v>
      </c>
    </row>
    <row r="29" spans="2:25" ht="47.25">
      <c r="B29" s="53" t="str">
        <f>'פקדונות מעל 3 חודשים'!B6:O6</f>
        <v>1.ה. פקדונות מעל 3 חודשים:</v>
      </c>
      <c r="C29" s="31" t="s">
        <v>45</v>
      </c>
      <c r="E29" s="31" t="s">
        <v>120</v>
      </c>
      <c r="I29" s="31" t="s">
        <v>15</v>
      </c>
      <c r="J29" s="31" t="s">
        <v>65</v>
      </c>
      <c r="L29" s="31" t="s">
        <v>18</v>
      </c>
      <c r="M29" s="31" t="s">
        <v>104</v>
      </c>
      <c r="O29" s="50" t="s">
        <v>52</v>
      </c>
      <c r="P29" s="51"/>
      <c r="R29" s="31" t="s">
        <v>19</v>
      </c>
      <c r="S29" s="31" t="s">
        <v>0</v>
      </c>
      <c r="T29" s="31" t="s">
        <v>108</v>
      </c>
      <c r="U29" s="31" t="s">
        <v>113</v>
      </c>
      <c r="V29" s="32" t="s">
        <v>114</v>
      </c>
    </row>
    <row r="30" spans="2:25" ht="63">
      <c r="B30" s="53" t="str">
        <f>'זכויות מקרקעין'!B6</f>
        <v>1. ו. זכויות במקרקעין:</v>
      </c>
      <c r="C30" s="14" t="s">
        <v>54</v>
      </c>
      <c r="N30" s="50" t="s">
        <v>88</v>
      </c>
      <c r="P30" s="51" t="s">
        <v>55</v>
      </c>
      <c r="U30" s="31" t="s">
        <v>113</v>
      </c>
      <c r="V30" s="15" t="s">
        <v>57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56</v>
      </c>
      <c r="R31" s="14" t="s">
        <v>53</v>
      </c>
      <c r="U31" s="31" t="s">
        <v>113</v>
      </c>
      <c r="V31" s="15" t="s">
        <v>57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110</v>
      </c>
      <c r="Y32" s="15" t="s">
        <v>109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182</v>
      </c>
      <c r="C1" s="78" t="s" vm="1">
        <v>253</v>
      </c>
    </row>
    <row r="2" spans="2:54">
      <c r="B2" s="57" t="s">
        <v>181</v>
      </c>
      <c r="C2" s="78" t="s">
        <v>254</v>
      </c>
    </row>
    <row r="3" spans="2:54">
      <c r="B3" s="57" t="s">
        <v>183</v>
      </c>
      <c r="C3" s="78" t="s">
        <v>255</v>
      </c>
    </row>
    <row r="4" spans="2:54">
      <c r="B4" s="57" t="s">
        <v>184</v>
      </c>
      <c r="C4" s="78">
        <v>9453</v>
      </c>
    </row>
    <row r="6" spans="2:54" ht="26.25" customHeight="1">
      <c r="B6" s="168" t="s">
        <v>213</v>
      </c>
      <c r="C6" s="169"/>
      <c r="D6" s="169"/>
      <c r="E6" s="169"/>
      <c r="F6" s="169"/>
      <c r="G6" s="169"/>
      <c r="H6" s="169"/>
      <c r="I6" s="169"/>
      <c r="J6" s="169"/>
      <c r="K6" s="169"/>
      <c r="L6" s="170"/>
    </row>
    <row r="7" spans="2:54" ht="26.25" customHeight="1">
      <c r="B7" s="168" t="s">
        <v>101</v>
      </c>
      <c r="C7" s="169"/>
      <c r="D7" s="169"/>
      <c r="E7" s="169"/>
      <c r="F7" s="169"/>
      <c r="G7" s="169"/>
      <c r="H7" s="169"/>
      <c r="I7" s="169"/>
      <c r="J7" s="169"/>
      <c r="K7" s="169"/>
      <c r="L7" s="170"/>
    </row>
    <row r="8" spans="2:54" s="3" customFormat="1" ht="78.75">
      <c r="B8" s="23" t="s">
        <v>119</v>
      </c>
      <c r="C8" s="31" t="s">
        <v>45</v>
      </c>
      <c r="D8" s="31" t="s">
        <v>64</v>
      </c>
      <c r="E8" s="31" t="s">
        <v>104</v>
      </c>
      <c r="F8" s="31" t="s">
        <v>105</v>
      </c>
      <c r="G8" s="31" t="s">
        <v>237</v>
      </c>
      <c r="H8" s="31" t="s">
        <v>236</v>
      </c>
      <c r="I8" s="31" t="s">
        <v>113</v>
      </c>
      <c r="J8" s="31" t="s">
        <v>58</v>
      </c>
      <c r="K8" s="31" t="s">
        <v>185</v>
      </c>
      <c r="L8" s="32" t="s">
        <v>187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244</v>
      </c>
      <c r="H9" s="17"/>
      <c r="I9" s="17" t="s">
        <v>240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99" t="s">
        <v>252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99" t="s">
        <v>115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99" t="s">
        <v>235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99" t="s">
        <v>243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90" zoomScaleNormal="90" workbookViewId="0">
      <selection activeCell="C25" sqref="C25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12.710937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182</v>
      </c>
      <c r="C1" s="78" t="s" vm="1">
        <v>253</v>
      </c>
    </row>
    <row r="2" spans="2:51">
      <c r="B2" s="57" t="s">
        <v>181</v>
      </c>
      <c r="C2" s="78" t="s">
        <v>254</v>
      </c>
    </row>
    <row r="3" spans="2:51">
      <c r="B3" s="57" t="s">
        <v>183</v>
      </c>
      <c r="C3" s="78" t="s">
        <v>255</v>
      </c>
    </row>
    <row r="4" spans="2:51">
      <c r="B4" s="57" t="s">
        <v>184</v>
      </c>
      <c r="C4" s="78">
        <v>9453</v>
      </c>
    </row>
    <row r="6" spans="2:51" ht="26.25" customHeight="1">
      <c r="B6" s="168" t="s">
        <v>213</v>
      </c>
      <c r="C6" s="169"/>
      <c r="D6" s="169"/>
      <c r="E6" s="169"/>
      <c r="F6" s="169"/>
      <c r="G6" s="169"/>
      <c r="H6" s="169"/>
      <c r="I6" s="169"/>
      <c r="J6" s="169"/>
      <c r="K6" s="170"/>
    </row>
    <row r="7" spans="2:51" ht="26.25" customHeight="1">
      <c r="B7" s="168" t="s">
        <v>102</v>
      </c>
      <c r="C7" s="169"/>
      <c r="D7" s="169"/>
      <c r="E7" s="169"/>
      <c r="F7" s="169"/>
      <c r="G7" s="169"/>
      <c r="H7" s="169"/>
      <c r="I7" s="169"/>
      <c r="J7" s="169"/>
      <c r="K7" s="170"/>
    </row>
    <row r="8" spans="2:51" s="3" customFormat="1" ht="63">
      <c r="B8" s="23" t="s">
        <v>119</v>
      </c>
      <c r="C8" s="31" t="s">
        <v>45</v>
      </c>
      <c r="D8" s="31" t="s">
        <v>64</v>
      </c>
      <c r="E8" s="31" t="s">
        <v>104</v>
      </c>
      <c r="F8" s="31" t="s">
        <v>105</v>
      </c>
      <c r="G8" s="31" t="s">
        <v>237</v>
      </c>
      <c r="H8" s="31" t="s">
        <v>236</v>
      </c>
      <c r="I8" s="31" t="s">
        <v>113</v>
      </c>
      <c r="J8" s="31" t="s">
        <v>185</v>
      </c>
      <c r="K8" s="32" t="s">
        <v>187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244</v>
      </c>
      <c r="H9" s="17"/>
      <c r="I9" s="17" t="s">
        <v>240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42" customFormat="1" ht="18" customHeight="1">
      <c r="B11" s="118" t="s">
        <v>49</v>
      </c>
      <c r="C11" s="119"/>
      <c r="D11" s="119"/>
      <c r="E11" s="119"/>
      <c r="F11" s="119"/>
      <c r="G11" s="120"/>
      <c r="H11" s="124"/>
      <c r="I11" s="120">
        <v>-480.76004999999992</v>
      </c>
      <c r="J11" s="121">
        <v>1</v>
      </c>
      <c r="K11" s="121">
        <f>I11/'סכום נכסי הקרן'!$C$42</f>
        <v>-4.5765444539207735E-3</v>
      </c>
      <c r="AW11" s="143"/>
    </row>
    <row r="12" spans="2:51" s="143" customFormat="1" ht="19.5" customHeight="1">
      <c r="B12" s="122" t="s">
        <v>35</v>
      </c>
      <c r="C12" s="119"/>
      <c r="D12" s="119"/>
      <c r="E12" s="119"/>
      <c r="F12" s="119"/>
      <c r="G12" s="120"/>
      <c r="H12" s="124"/>
      <c r="I12" s="120">
        <v>-480.76004999999992</v>
      </c>
      <c r="J12" s="121">
        <v>1</v>
      </c>
      <c r="K12" s="121">
        <f>I12/'סכום נכסי הקרן'!$C$42</f>
        <v>-4.5765444539207735E-3</v>
      </c>
    </row>
    <row r="13" spans="2:51" s="144" customFormat="1">
      <c r="B13" s="103" t="s">
        <v>1032</v>
      </c>
      <c r="C13" s="82"/>
      <c r="D13" s="82"/>
      <c r="E13" s="82"/>
      <c r="F13" s="82"/>
      <c r="G13" s="91"/>
      <c r="H13" s="93"/>
      <c r="I13" s="91">
        <v>-496.85794999999996</v>
      </c>
      <c r="J13" s="92">
        <v>1.0334842714156471</v>
      </c>
      <c r="K13" s="92">
        <f>I13/'סכום נכסי הקרן'!$C$42</f>
        <v>-4.7297867105616309E-3</v>
      </c>
    </row>
    <row r="14" spans="2:51" s="144" customFormat="1">
      <c r="B14" s="87" t="s">
        <v>1033</v>
      </c>
      <c r="C14" s="84" t="s">
        <v>1034</v>
      </c>
      <c r="D14" s="97" t="s">
        <v>1035</v>
      </c>
      <c r="E14" s="97" t="s">
        <v>166</v>
      </c>
      <c r="F14" s="111">
        <v>43116</v>
      </c>
      <c r="G14" s="94">
        <v>333599.99999999994</v>
      </c>
      <c r="H14" s="96">
        <v>-7.6662999999999997</v>
      </c>
      <c r="I14" s="94">
        <v>-25.574939999999994</v>
      </c>
      <c r="J14" s="95">
        <v>5.3196891047831443E-2</v>
      </c>
      <c r="K14" s="95">
        <f>I14/'סכום נכסי הקרן'!$C$42</f>
        <v>-2.4345793669078064E-4</v>
      </c>
    </row>
    <row r="15" spans="2:51" s="144" customFormat="1">
      <c r="B15" s="87" t="s">
        <v>1036</v>
      </c>
      <c r="C15" s="84" t="s">
        <v>1037</v>
      </c>
      <c r="D15" s="97" t="s">
        <v>1035</v>
      </c>
      <c r="E15" s="97" t="s">
        <v>166</v>
      </c>
      <c r="F15" s="111">
        <v>43110</v>
      </c>
      <c r="G15" s="94">
        <v>234758.99999999997</v>
      </c>
      <c r="H15" s="96">
        <v>-7.0983999999999998</v>
      </c>
      <c r="I15" s="94">
        <v>-16.664199999999997</v>
      </c>
      <c r="J15" s="95">
        <v>3.4662197909331276E-2</v>
      </c>
      <c r="K15" s="95">
        <f>I15/'סכום נכסי הקרן'!$C$42</f>
        <v>-1.5863308960265427E-4</v>
      </c>
    </row>
    <row r="16" spans="2:51" s="151" customFormat="1">
      <c r="B16" s="87" t="s">
        <v>1038</v>
      </c>
      <c r="C16" s="84" t="s">
        <v>1039</v>
      </c>
      <c r="D16" s="97" t="s">
        <v>1035</v>
      </c>
      <c r="E16" s="97" t="s">
        <v>166</v>
      </c>
      <c r="F16" s="111">
        <v>43132</v>
      </c>
      <c r="G16" s="94">
        <v>1140869.9999999998</v>
      </c>
      <c r="H16" s="96">
        <v>-7.0410000000000004</v>
      </c>
      <c r="I16" s="94">
        <v>-80.328759999999974</v>
      </c>
      <c r="J16" s="95">
        <v>0.16708701149357144</v>
      </c>
      <c r="K16" s="95">
        <f>I16/'סכום נכסי הקרן'!$C$42</f>
        <v>-7.6468113577310101E-4</v>
      </c>
      <c r="AW16" s="144"/>
      <c r="AY16" s="144"/>
    </row>
    <row r="17" spans="2:51" s="151" customFormat="1">
      <c r="B17" s="87" t="s">
        <v>1040</v>
      </c>
      <c r="C17" s="84" t="s">
        <v>1041</v>
      </c>
      <c r="D17" s="97" t="s">
        <v>1035</v>
      </c>
      <c r="E17" s="97" t="s">
        <v>166</v>
      </c>
      <c r="F17" s="111">
        <v>43255</v>
      </c>
      <c r="G17" s="94">
        <v>11480057.159999998</v>
      </c>
      <c r="H17" s="96">
        <v>-2.9056000000000002</v>
      </c>
      <c r="I17" s="94">
        <v>-333.56133999999997</v>
      </c>
      <c r="J17" s="95">
        <v>0.69382083640269199</v>
      </c>
      <c r="K17" s="95">
        <f>I17/'סכום נכסי הקרן'!$C$42</f>
        <v>-3.1753019008534124E-3</v>
      </c>
      <c r="AW17" s="144"/>
      <c r="AY17" s="144"/>
    </row>
    <row r="18" spans="2:51" s="151" customFormat="1">
      <c r="B18" s="87" t="s">
        <v>1042</v>
      </c>
      <c r="C18" s="84" t="s">
        <v>1043</v>
      </c>
      <c r="D18" s="97" t="s">
        <v>1035</v>
      </c>
      <c r="E18" s="97" t="s">
        <v>166</v>
      </c>
      <c r="F18" s="111">
        <v>43258</v>
      </c>
      <c r="G18" s="94">
        <v>594268.99999999988</v>
      </c>
      <c r="H18" s="96">
        <v>-2.7504</v>
      </c>
      <c r="I18" s="94">
        <v>-16.344579999999997</v>
      </c>
      <c r="J18" s="95">
        <v>3.3997375613884724E-2</v>
      </c>
      <c r="K18" s="95">
        <f>I18/'סכום נכסי הקרן'!$C$42</f>
        <v>-1.5559050081358547E-4</v>
      </c>
      <c r="AW18" s="144"/>
      <c r="AY18" s="144"/>
    </row>
    <row r="19" spans="2:51" s="144" customFormat="1">
      <c r="B19" s="87" t="s">
        <v>1044</v>
      </c>
      <c r="C19" s="84" t="s">
        <v>1045</v>
      </c>
      <c r="D19" s="97" t="s">
        <v>1035</v>
      </c>
      <c r="E19" s="97" t="s">
        <v>166</v>
      </c>
      <c r="F19" s="111">
        <v>43264</v>
      </c>
      <c r="G19" s="94">
        <v>349649.99999999994</v>
      </c>
      <c r="H19" s="96">
        <v>-2.0796000000000001</v>
      </c>
      <c r="I19" s="94">
        <v>-7.2713499999999982</v>
      </c>
      <c r="J19" s="95">
        <v>1.5124696821210497E-2</v>
      </c>
      <c r="K19" s="95">
        <f>I19/'סכום נכסי הקרן'!$C$42</f>
        <v>-6.9218847354344054E-5</v>
      </c>
    </row>
    <row r="20" spans="2:51" s="144" customFormat="1">
      <c r="B20" s="87" t="s">
        <v>1046</v>
      </c>
      <c r="C20" s="84" t="s">
        <v>1047</v>
      </c>
      <c r="D20" s="97" t="s">
        <v>1035</v>
      </c>
      <c r="E20" s="97" t="s">
        <v>166</v>
      </c>
      <c r="F20" s="111">
        <v>43269</v>
      </c>
      <c r="G20" s="94">
        <v>1695359.9999999998</v>
      </c>
      <c r="H20" s="96">
        <v>-0.85129999999999995</v>
      </c>
      <c r="I20" s="94">
        <v>-14.432299999999998</v>
      </c>
      <c r="J20" s="95">
        <v>3.0019757257284587E-2</v>
      </c>
      <c r="K20" s="95">
        <f>I20/'סכום נכסי הקרן'!$C$42</f>
        <v>-1.3738675358387366E-4</v>
      </c>
    </row>
    <row r="21" spans="2:51" s="144" customFormat="1">
      <c r="B21" s="87" t="s">
        <v>1048</v>
      </c>
      <c r="C21" s="84" t="s">
        <v>1049</v>
      </c>
      <c r="D21" s="97" t="s">
        <v>1035</v>
      </c>
      <c r="E21" s="97" t="s">
        <v>166</v>
      </c>
      <c r="F21" s="111">
        <v>43370</v>
      </c>
      <c r="G21" s="94">
        <v>353949.99999999994</v>
      </c>
      <c r="H21" s="96">
        <v>-0.84109999999999996</v>
      </c>
      <c r="I21" s="94">
        <v>-2.9769499999999995</v>
      </c>
      <c r="J21" s="95">
        <v>6.1921742457593971E-3</v>
      </c>
      <c r="K21" s="95">
        <f>I21/'סכום נכסי הקרן'!$C$42</f>
        <v>-2.8338760702141217E-5</v>
      </c>
    </row>
    <row r="22" spans="2:51" s="144" customFormat="1">
      <c r="B22" s="87" t="s">
        <v>1050</v>
      </c>
      <c r="C22" s="84" t="s">
        <v>1051</v>
      </c>
      <c r="D22" s="97" t="s">
        <v>1035</v>
      </c>
      <c r="E22" s="97" t="s">
        <v>166</v>
      </c>
      <c r="F22" s="111">
        <v>43307</v>
      </c>
      <c r="G22" s="94">
        <v>1063589.9999999998</v>
      </c>
      <c r="H22" s="96">
        <v>-0.2465</v>
      </c>
      <c r="I22" s="94">
        <v>-2.6216799999999996</v>
      </c>
      <c r="J22" s="95">
        <v>5.4531985342792105E-3</v>
      </c>
      <c r="K22" s="95">
        <f>I22/'סכום נכסי הקרן'!$C$42</f>
        <v>-2.4956805508184411E-5</v>
      </c>
    </row>
    <row r="23" spans="2:51" s="144" customFormat="1">
      <c r="B23" s="87" t="s">
        <v>1052</v>
      </c>
      <c r="C23" s="84" t="s">
        <v>1053</v>
      </c>
      <c r="D23" s="97" t="s">
        <v>1035</v>
      </c>
      <c r="E23" s="97" t="s">
        <v>166</v>
      </c>
      <c r="F23" s="111">
        <v>43299</v>
      </c>
      <c r="G23" s="94">
        <v>709659.99999999988</v>
      </c>
      <c r="H23" s="96">
        <v>-0.17710000000000001</v>
      </c>
      <c r="I23" s="94">
        <v>-1.2564899999999999</v>
      </c>
      <c r="J23" s="95">
        <v>2.6135491083337731E-3</v>
      </c>
      <c r="K23" s="95">
        <f>I23/'סכום נכסי הקרן'!$C$42</f>
        <v>-1.1961023676794511E-5</v>
      </c>
    </row>
    <row r="24" spans="2:51" s="144" customFormat="1">
      <c r="B24" s="87" t="s">
        <v>1054</v>
      </c>
      <c r="C24" s="84" t="s">
        <v>1055</v>
      </c>
      <c r="D24" s="97" t="s">
        <v>1035</v>
      </c>
      <c r="E24" s="97" t="s">
        <v>166</v>
      </c>
      <c r="F24" s="111">
        <v>43339</v>
      </c>
      <c r="G24" s="94">
        <v>534449.99999999988</v>
      </c>
      <c r="H24" s="96">
        <v>-0.17680000000000001</v>
      </c>
      <c r="I24" s="94">
        <v>-0.94500999999999991</v>
      </c>
      <c r="J24" s="95">
        <v>1.9656583362115884E-3</v>
      </c>
      <c r="K24" s="95">
        <f>I24/'סכום נכסי הקרן'!$C$42</f>
        <v>-8.9959227568922803E-6</v>
      </c>
    </row>
    <row r="25" spans="2:51" s="144" customFormat="1">
      <c r="B25" s="87" t="s">
        <v>1056</v>
      </c>
      <c r="C25" s="84" t="s">
        <v>1057</v>
      </c>
      <c r="D25" s="97" t="s">
        <v>1035</v>
      </c>
      <c r="E25" s="97" t="s">
        <v>166</v>
      </c>
      <c r="F25" s="111">
        <v>43298</v>
      </c>
      <c r="G25" s="94">
        <v>1015559.9999999999</v>
      </c>
      <c r="H25" s="96">
        <v>0.50409999999999999</v>
      </c>
      <c r="I25" s="94">
        <v>5.1196499999999991</v>
      </c>
      <c r="J25" s="95">
        <v>-1.0649075354742974E-2</v>
      </c>
      <c r="K25" s="95">
        <f>I25/'סכום נכסי הקרן'!$C$42</f>
        <v>4.8735966754133351E-5</v>
      </c>
    </row>
    <row r="26" spans="2:51" s="144" customFormat="1">
      <c r="B26" s="83"/>
      <c r="C26" s="84"/>
      <c r="D26" s="84"/>
      <c r="E26" s="84"/>
      <c r="F26" s="84"/>
      <c r="G26" s="94"/>
      <c r="H26" s="96"/>
      <c r="I26" s="84"/>
      <c r="J26" s="95"/>
      <c r="K26" s="84"/>
    </row>
    <row r="27" spans="2:51" s="144" customFormat="1">
      <c r="B27" s="103" t="s">
        <v>231</v>
      </c>
      <c r="C27" s="82"/>
      <c r="D27" s="82"/>
      <c r="E27" s="82"/>
      <c r="F27" s="82"/>
      <c r="G27" s="91"/>
      <c r="H27" s="93"/>
      <c r="I27" s="91">
        <v>17.281609999999997</v>
      </c>
      <c r="J27" s="92">
        <v>-3.5946435233127211E-2</v>
      </c>
      <c r="K27" s="92">
        <f>I27/'סכום נכסי הקרן'!$C$42</f>
        <v>1.6451045880439062E-4</v>
      </c>
    </row>
    <row r="28" spans="2:51" s="144" customFormat="1">
      <c r="B28" s="87" t="s">
        <v>1058</v>
      </c>
      <c r="C28" s="84" t="s">
        <v>1059</v>
      </c>
      <c r="D28" s="97" t="s">
        <v>1035</v>
      </c>
      <c r="E28" s="97" t="s">
        <v>168</v>
      </c>
      <c r="F28" s="111">
        <v>43327</v>
      </c>
      <c r="G28" s="94">
        <v>206564.39999999997</v>
      </c>
      <c r="H28" s="96">
        <v>2.0819000000000001</v>
      </c>
      <c r="I28" s="94">
        <v>4.3005200000000006</v>
      </c>
      <c r="J28" s="95">
        <v>-8.9452524185401876E-3</v>
      </c>
      <c r="K28" s="95">
        <f>I28/'סכום נכסי הקרן'!$C$42</f>
        <v>4.0938345344991475E-5</v>
      </c>
    </row>
    <row r="29" spans="2:51" s="144" customFormat="1">
      <c r="B29" s="87" t="s">
        <v>1060</v>
      </c>
      <c r="C29" s="84" t="s">
        <v>1061</v>
      </c>
      <c r="D29" s="97" t="s">
        <v>1035</v>
      </c>
      <c r="E29" s="97" t="s">
        <v>166</v>
      </c>
      <c r="F29" s="111">
        <v>43339</v>
      </c>
      <c r="G29" s="94">
        <v>11185.999999999998</v>
      </c>
      <c r="H29" s="96">
        <v>-2.5324</v>
      </c>
      <c r="I29" s="94">
        <v>-0.28326999999999991</v>
      </c>
      <c r="J29" s="95">
        <v>5.8921285160861423E-4</v>
      </c>
      <c r="K29" s="95">
        <f>I29/'סכום נכסי הקרן'!$C$42</f>
        <v>-2.6965588082082471E-6</v>
      </c>
    </row>
    <row r="30" spans="2:51" s="144" customFormat="1">
      <c r="B30" s="87" t="s">
        <v>1062</v>
      </c>
      <c r="C30" s="84" t="s">
        <v>1063</v>
      </c>
      <c r="D30" s="97" t="s">
        <v>1035</v>
      </c>
      <c r="E30" s="97" t="s">
        <v>168</v>
      </c>
      <c r="F30" s="111">
        <v>43335</v>
      </c>
      <c r="G30" s="94">
        <v>212594.78999999995</v>
      </c>
      <c r="H30" s="96">
        <v>3.9300000000000002E-2</v>
      </c>
      <c r="I30" s="94">
        <v>8.3559999999999982E-2</v>
      </c>
      <c r="J30" s="95">
        <v>-1.7380811903984118E-4</v>
      </c>
      <c r="K30" s="95">
        <f>I30/'סכום נכסי הקרן'!$C$42</f>
        <v>7.954405832381867E-7</v>
      </c>
    </row>
    <row r="31" spans="2:51" s="144" customFormat="1">
      <c r="B31" s="87" t="s">
        <v>1064</v>
      </c>
      <c r="C31" s="84" t="s">
        <v>1065</v>
      </c>
      <c r="D31" s="97" t="s">
        <v>1035</v>
      </c>
      <c r="E31" s="97" t="s">
        <v>168</v>
      </c>
      <c r="F31" s="111">
        <v>43319</v>
      </c>
      <c r="G31" s="94">
        <v>223740.55999999997</v>
      </c>
      <c r="H31" s="96">
        <v>0.26769999999999999</v>
      </c>
      <c r="I31" s="94">
        <v>0.59902999999999984</v>
      </c>
      <c r="J31" s="95">
        <v>-1.2460061937342754E-3</v>
      </c>
      <c r="K31" s="95">
        <f>I31/'סכום נכסי הקרן'!$C$42</f>
        <v>5.7024027354855312E-6</v>
      </c>
    </row>
    <row r="32" spans="2:51" s="144" customFormat="1">
      <c r="B32" s="87" t="s">
        <v>1066</v>
      </c>
      <c r="C32" s="84" t="s">
        <v>1067</v>
      </c>
      <c r="D32" s="97" t="s">
        <v>1035</v>
      </c>
      <c r="E32" s="97" t="s">
        <v>168</v>
      </c>
      <c r="F32" s="111">
        <v>43306</v>
      </c>
      <c r="G32" s="94">
        <v>940332.35999999987</v>
      </c>
      <c r="H32" s="96">
        <v>1.2990999999999999</v>
      </c>
      <c r="I32" s="94">
        <v>12.215870000000001</v>
      </c>
      <c r="J32" s="95">
        <v>-2.5409494819713083E-2</v>
      </c>
      <c r="K32" s="95">
        <f>I32/'סכום נכסי הקרן'!$C$42</f>
        <v>1.1628768259408653E-4</v>
      </c>
    </row>
    <row r="33" spans="2:11" s="144" customFormat="1">
      <c r="B33" s="87" t="s">
        <v>1068</v>
      </c>
      <c r="C33" s="84" t="s">
        <v>1069</v>
      </c>
      <c r="D33" s="97" t="s">
        <v>1035</v>
      </c>
      <c r="E33" s="97" t="s">
        <v>166</v>
      </c>
      <c r="F33" s="111">
        <v>43286</v>
      </c>
      <c r="G33" s="94">
        <v>11638.099999999999</v>
      </c>
      <c r="H33" s="96">
        <v>3.1440000000000001</v>
      </c>
      <c r="I33" s="94">
        <v>0.36589999999999995</v>
      </c>
      <c r="J33" s="95">
        <v>-7.6108653370844767E-4</v>
      </c>
      <c r="K33" s="95">
        <f>I33/'סכום נכסי הקרן'!$C$42</f>
        <v>3.4831463547971821E-6</v>
      </c>
    </row>
    <row r="34" spans="2:11" s="144" customFormat="1">
      <c r="B34" s="83"/>
      <c r="C34" s="84"/>
      <c r="D34" s="84"/>
      <c r="E34" s="84"/>
      <c r="F34" s="84"/>
      <c r="G34" s="94"/>
      <c r="H34" s="96"/>
      <c r="I34" s="84"/>
      <c r="J34" s="95"/>
      <c r="K34" s="84"/>
    </row>
    <row r="35" spans="2:11" s="144" customFormat="1">
      <c r="B35" s="103" t="s">
        <v>230</v>
      </c>
      <c r="C35" s="82"/>
      <c r="D35" s="82"/>
      <c r="E35" s="82"/>
      <c r="F35" s="82"/>
      <c r="G35" s="91"/>
      <c r="H35" s="93"/>
      <c r="I35" s="91">
        <v>-1.1837099999999998</v>
      </c>
      <c r="J35" s="92">
        <v>2.4621638174802587E-3</v>
      </c>
      <c r="K35" s="92">
        <f>I35/'סכום נכסי הקרן'!$C$42</f>
        <v>-1.1268202163533677E-5</v>
      </c>
    </row>
    <row r="36" spans="2:11" s="144" customFormat="1">
      <c r="B36" s="87" t="s">
        <v>1105</v>
      </c>
      <c r="C36" s="84" t="s">
        <v>1070</v>
      </c>
      <c r="D36" s="97" t="s">
        <v>1035</v>
      </c>
      <c r="E36" s="97" t="s">
        <v>167</v>
      </c>
      <c r="F36" s="111">
        <v>43108</v>
      </c>
      <c r="G36" s="94">
        <v>72.199999999999989</v>
      </c>
      <c r="H36" s="96">
        <v>996.60429999999997</v>
      </c>
      <c r="I36" s="94">
        <v>-1.1837099999999998</v>
      </c>
      <c r="J36" s="95">
        <v>2.4621638174802587E-3</v>
      </c>
      <c r="K36" s="95">
        <f>I36/'סכום נכסי הקרן'!$C$42</f>
        <v>-1.1268202163533677E-5</v>
      </c>
    </row>
    <row r="37" spans="2:11" s="144" customFormat="1">
      <c r="B37" s="83"/>
      <c r="C37" s="84"/>
      <c r="D37" s="84"/>
      <c r="E37" s="84"/>
      <c r="F37" s="84"/>
      <c r="G37" s="94"/>
      <c r="H37" s="96"/>
      <c r="I37" s="84"/>
      <c r="J37" s="95"/>
      <c r="K37" s="84"/>
    </row>
    <row r="38" spans="2:11" s="144" customFormat="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 s="144" customFormat="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99" t="s">
        <v>252</v>
      </c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99" t="s">
        <v>115</v>
      </c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99" t="s">
        <v>235</v>
      </c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99" t="s">
        <v>243</v>
      </c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</row>
    <row r="117" spans="2:11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</row>
    <row r="118" spans="2:11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</row>
    <row r="119" spans="2:11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</row>
    <row r="120" spans="2:11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</row>
    <row r="121" spans="2:11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</row>
    <row r="122" spans="2:11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</row>
    <row r="123" spans="2:11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</row>
    <row r="124" spans="2:11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</row>
    <row r="125" spans="2:11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</row>
    <row r="126" spans="2:11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</row>
    <row r="127" spans="2:11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</row>
    <row r="128" spans="2:11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</row>
    <row r="129" spans="2:11"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</row>
    <row r="130" spans="2:11"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</row>
    <row r="131" spans="2:11"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</row>
    <row r="132" spans="2:11"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</row>
    <row r="133" spans="2:11"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</row>
    <row r="134" spans="2:11"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</row>
    <row r="135" spans="2:11"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</row>
    <row r="136" spans="2:11"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H41:XFD44 A1:B1048576 D45:XFD1048576 D41:AF44 D1:XFD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182</v>
      </c>
      <c r="C1" s="78" t="s" vm="1">
        <v>253</v>
      </c>
    </row>
    <row r="2" spans="2:78">
      <c r="B2" s="57" t="s">
        <v>181</v>
      </c>
      <c r="C2" s="78" t="s">
        <v>254</v>
      </c>
    </row>
    <row r="3" spans="2:78">
      <c r="B3" s="57" t="s">
        <v>183</v>
      </c>
      <c r="C3" s="78" t="s">
        <v>255</v>
      </c>
    </row>
    <row r="4" spans="2:78">
      <c r="B4" s="57" t="s">
        <v>184</v>
      </c>
      <c r="C4" s="78">
        <v>9453</v>
      </c>
    </row>
    <row r="6" spans="2:78" ht="26.25" customHeight="1">
      <c r="B6" s="168" t="s">
        <v>213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70"/>
    </row>
    <row r="7" spans="2:78" ht="26.25" customHeight="1">
      <c r="B7" s="168" t="s">
        <v>103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70"/>
    </row>
    <row r="8" spans="2:78" s="3" customFormat="1" ht="47.25">
      <c r="B8" s="23" t="s">
        <v>119</v>
      </c>
      <c r="C8" s="31" t="s">
        <v>45</v>
      </c>
      <c r="D8" s="31" t="s">
        <v>50</v>
      </c>
      <c r="E8" s="31" t="s">
        <v>15</v>
      </c>
      <c r="F8" s="31" t="s">
        <v>65</v>
      </c>
      <c r="G8" s="31" t="s">
        <v>105</v>
      </c>
      <c r="H8" s="31" t="s">
        <v>18</v>
      </c>
      <c r="I8" s="31" t="s">
        <v>104</v>
      </c>
      <c r="J8" s="31" t="s">
        <v>17</v>
      </c>
      <c r="K8" s="31" t="s">
        <v>19</v>
      </c>
      <c r="L8" s="31" t="s">
        <v>237</v>
      </c>
      <c r="M8" s="31" t="s">
        <v>236</v>
      </c>
      <c r="N8" s="31" t="s">
        <v>113</v>
      </c>
      <c r="O8" s="31" t="s">
        <v>58</v>
      </c>
      <c r="P8" s="31" t="s">
        <v>185</v>
      </c>
      <c r="Q8" s="32" t="s">
        <v>187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244</v>
      </c>
      <c r="M9" s="17"/>
      <c r="N9" s="17" t="s">
        <v>240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116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99" t="s">
        <v>252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99" t="s">
        <v>115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99" t="s">
        <v>235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99" t="s">
        <v>243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4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AY60"/>
  <sheetViews>
    <sheetView rightToLeft="1" zoomScale="90" zoomScaleNormal="90" workbookViewId="0">
      <selection activeCell="C13" sqref="C13"/>
    </sheetView>
  </sheetViews>
  <sheetFormatPr defaultColWidth="9.140625" defaultRowHeight="18"/>
  <cols>
    <col min="1" max="1" width="8.5703125" style="1" customWidth="1"/>
    <col min="2" max="2" width="52.85546875" style="2" bestFit="1" customWidth="1"/>
    <col min="3" max="3" width="41.7109375" style="2" bestFit="1" customWidth="1"/>
    <col min="4" max="4" width="10.140625" style="2" bestFit="1" customWidth="1"/>
    <col min="5" max="5" width="12.42578125" style="2" bestFit="1" customWidth="1"/>
    <col min="6" max="6" width="5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1">
      <c r="B1" s="57" t="s">
        <v>182</v>
      </c>
      <c r="C1" s="78" t="s" vm="1">
        <v>253</v>
      </c>
    </row>
    <row r="2" spans="2:51">
      <c r="B2" s="57" t="s">
        <v>181</v>
      </c>
      <c r="C2" s="78" t="s">
        <v>254</v>
      </c>
    </row>
    <row r="3" spans="2:51">
      <c r="B3" s="57" t="s">
        <v>183</v>
      </c>
      <c r="C3" s="78" t="s">
        <v>255</v>
      </c>
    </row>
    <row r="4" spans="2:51">
      <c r="B4" s="57" t="s">
        <v>184</v>
      </c>
      <c r="C4" s="78">
        <v>9453</v>
      </c>
    </row>
    <row r="6" spans="2:51" ht="26.25" customHeight="1">
      <c r="B6" s="168" t="s">
        <v>214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70"/>
    </row>
    <row r="7" spans="2:51" s="3" customFormat="1" ht="63">
      <c r="B7" s="23" t="s">
        <v>119</v>
      </c>
      <c r="C7" s="31" t="s">
        <v>226</v>
      </c>
      <c r="D7" s="31" t="s">
        <v>45</v>
      </c>
      <c r="E7" s="31" t="s">
        <v>120</v>
      </c>
      <c r="F7" s="31" t="s">
        <v>15</v>
      </c>
      <c r="G7" s="31" t="s">
        <v>105</v>
      </c>
      <c r="H7" s="31" t="s">
        <v>65</v>
      </c>
      <c r="I7" s="31" t="s">
        <v>18</v>
      </c>
      <c r="J7" s="31" t="s">
        <v>104</v>
      </c>
      <c r="K7" s="14" t="s">
        <v>36</v>
      </c>
      <c r="L7" s="71" t="s">
        <v>19</v>
      </c>
      <c r="M7" s="31" t="s">
        <v>237</v>
      </c>
      <c r="N7" s="31" t="s">
        <v>236</v>
      </c>
      <c r="O7" s="31" t="s">
        <v>113</v>
      </c>
      <c r="P7" s="31" t="s">
        <v>185</v>
      </c>
      <c r="Q7" s="32" t="s">
        <v>187</v>
      </c>
      <c r="AX7" s="3" t="s">
        <v>165</v>
      </c>
      <c r="AY7" s="3" t="s">
        <v>167</v>
      </c>
    </row>
    <row r="8" spans="2:5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244</v>
      </c>
      <c r="N8" s="17"/>
      <c r="O8" s="17" t="s">
        <v>240</v>
      </c>
      <c r="P8" s="33" t="s">
        <v>20</v>
      </c>
      <c r="Q8" s="18" t="s">
        <v>20</v>
      </c>
      <c r="AX8" s="3" t="s">
        <v>163</v>
      </c>
      <c r="AY8" s="3" t="s">
        <v>166</v>
      </c>
    </row>
    <row r="9" spans="2:5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116</v>
      </c>
      <c r="AX9" s="4" t="s">
        <v>164</v>
      </c>
      <c r="AY9" s="4" t="s">
        <v>168</v>
      </c>
    </row>
    <row r="10" spans="2:51" s="142" customFormat="1" ht="18" customHeight="1">
      <c r="B10" s="79" t="s">
        <v>41</v>
      </c>
      <c r="C10" s="80"/>
      <c r="D10" s="80"/>
      <c r="E10" s="80"/>
      <c r="F10" s="80"/>
      <c r="G10" s="80"/>
      <c r="H10" s="80"/>
      <c r="I10" s="88">
        <v>5.7378009102647347</v>
      </c>
      <c r="J10" s="80"/>
      <c r="K10" s="80"/>
      <c r="L10" s="104">
        <v>3.842581310838751E-2</v>
      </c>
      <c r="M10" s="88"/>
      <c r="N10" s="90"/>
      <c r="O10" s="88">
        <f>O11+O48</f>
        <v>1825.4738600000001</v>
      </c>
      <c r="P10" s="89">
        <v>1</v>
      </c>
      <c r="Q10" s="89">
        <f>O10/'סכום נכסי הקרן'!$C$42</f>
        <v>1.7377405360034279E-2</v>
      </c>
      <c r="AX10" s="144" t="s">
        <v>28</v>
      </c>
      <c r="AY10" s="142" t="s">
        <v>169</v>
      </c>
    </row>
    <row r="11" spans="2:51" s="144" customFormat="1" ht="21.75" customHeight="1">
      <c r="B11" s="81" t="s">
        <v>39</v>
      </c>
      <c r="C11" s="82"/>
      <c r="D11" s="82"/>
      <c r="E11" s="82"/>
      <c r="F11" s="82"/>
      <c r="G11" s="82"/>
      <c r="H11" s="82"/>
      <c r="I11" s="91">
        <v>5.5733295209369444</v>
      </c>
      <c r="J11" s="82"/>
      <c r="K11" s="82"/>
      <c r="L11" s="105">
        <v>3.5899820912890595E-2</v>
      </c>
      <c r="M11" s="91"/>
      <c r="N11" s="93"/>
      <c r="O11" s="91">
        <f>O12+O19</f>
        <v>1518.0636300000001</v>
      </c>
      <c r="P11" s="92">
        <v>0.8315999174198736</v>
      </c>
      <c r="Q11" s="92">
        <f>O11/'סכום נכסי הקרן'!$C$42</f>
        <v>1.4451046185254657E-2</v>
      </c>
      <c r="AY11" s="144" t="s">
        <v>175</v>
      </c>
    </row>
    <row r="12" spans="2:51" s="144" customFormat="1">
      <c r="B12" s="103" t="s">
        <v>37</v>
      </c>
      <c r="C12" s="82"/>
      <c r="D12" s="82"/>
      <c r="E12" s="82"/>
      <c r="F12" s="82"/>
      <c r="G12" s="82"/>
      <c r="H12" s="82"/>
      <c r="I12" s="91">
        <v>9.0032407052536314</v>
      </c>
      <c r="J12" s="82"/>
      <c r="K12" s="82"/>
      <c r="L12" s="105">
        <v>3.2002534634054294E-2</v>
      </c>
      <c r="M12" s="91"/>
      <c r="N12" s="93"/>
      <c r="O12" s="91">
        <f>SUM(O13:O17)</f>
        <v>728.71662000000003</v>
      </c>
      <c r="P12" s="92">
        <v>0.39920919674009547</v>
      </c>
      <c r="Q12" s="92">
        <f>O12/'סכום נכסי הקרן'!$C$42</f>
        <v>6.9369407997625686E-3</v>
      </c>
      <c r="AY12" s="144" t="s">
        <v>170</v>
      </c>
    </row>
    <row r="13" spans="2:51" s="144" customFormat="1">
      <c r="B13" s="87" t="s">
        <v>1106</v>
      </c>
      <c r="C13" s="97" t="s">
        <v>1087</v>
      </c>
      <c r="D13" s="84">
        <v>6028</v>
      </c>
      <c r="E13" s="84"/>
      <c r="F13" s="84" t="s">
        <v>1086</v>
      </c>
      <c r="G13" s="111">
        <v>43100</v>
      </c>
      <c r="H13" s="84"/>
      <c r="I13" s="94">
        <v>9.44</v>
      </c>
      <c r="J13" s="97" t="s">
        <v>167</v>
      </c>
      <c r="K13" s="98">
        <v>4.4400000000000002E-2</v>
      </c>
      <c r="L13" s="98">
        <v>4.4400000000000002E-2</v>
      </c>
      <c r="M13" s="94">
        <v>51510.94999999999</v>
      </c>
      <c r="N13" s="96">
        <v>102.13</v>
      </c>
      <c r="O13" s="94">
        <v>52.608129999999989</v>
      </c>
      <c r="P13" s="95">
        <v>2.8818863433354266E-2</v>
      </c>
      <c r="Q13" s="95">
        <f>O13/'סכום נכסי הקרן'!$C$42</f>
        <v>5.0079753004153116E-4</v>
      </c>
      <c r="AY13" s="144" t="s">
        <v>171</v>
      </c>
    </row>
    <row r="14" spans="2:51" s="144" customFormat="1">
      <c r="B14" s="87" t="s">
        <v>1106</v>
      </c>
      <c r="C14" s="97" t="s">
        <v>1087</v>
      </c>
      <c r="D14" s="84">
        <v>6027</v>
      </c>
      <c r="E14" s="84"/>
      <c r="F14" s="84" t="s">
        <v>1086</v>
      </c>
      <c r="G14" s="111">
        <v>43100</v>
      </c>
      <c r="H14" s="84"/>
      <c r="I14" s="94">
        <v>9.8799999999999972</v>
      </c>
      <c r="J14" s="97" t="s">
        <v>167</v>
      </c>
      <c r="K14" s="98">
        <v>3.1699999999999992E-2</v>
      </c>
      <c r="L14" s="98">
        <v>3.1699999999999992E-2</v>
      </c>
      <c r="M14" s="94">
        <v>192843.49999999997</v>
      </c>
      <c r="N14" s="96">
        <v>100.84</v>
      </c>
      <c r="O14" s="94">
        <v>194.46339</v>
      </c>
      <c r="P14" s="95">
        <v>0.10652752491291956</v>
      </c>
      <c r="Q14" s="95">
        <f>O14/'סכום נכסי הקרן'!$C$42</f>
        <v>1.8511736759223912E-3</v>
      </c>
      <c r="AY14" s="144" t="s">
        <v>172</v>
      </c>
    </row>
    <row r="15" spans="2:51" s="144" customFormat="1">
      <c r="B15" s="87" t="s">
        <v>1106</v>
      </c>
      <c r="C15" s="97" t="s">
        <v>1087</v>
      </c>
      <c r="D15" s="84">
        <v>6026</v>
      </c>
      <c r="E15" s="84"/>
      <c r="F15" s="84" t="s">
        <v>1086</v>
      </c>
      <c r="G15" s="111">
        <v>43100</v>
      </c>
      <c r="H15" s="84"/>
      <c r="I15" s="94">
        <v>7.8800000000000017</v>
      </c>
      <c r="J15" s="97" t="s">
        <v>167</v>
      </c>
      <c r="K15" s="98">
        <v>3.4700000000000002E-2</v>
      </c>
      <c r="L15" s="98">
        <v>3.4700000000000002E-2</v>
      </c>
      <c r="M15" s="94">
        <v>266232.59000000003</v>
      </c>
      <c r="N15" s="96">
        <v>102.53</v>
      </c>
      <c r="O15" s="94">
        <f>272.96827-0.01</f>
        <v>272.95827000000003</v>
      </c>
      <c r="P15" s="95">
        <v>0.1495326919008331</v>
      </c>
      <c r="Q15" s="95">
        <f>O15/'סכום נכסי הקרן'!$C$42</f>
        <v>2.5983973849747067E-3</v>
      </c>
      <c r="AY15" s="144" t="s">
        <v>174</v>
      </c>
    </row>
    <row r="16" spans="2:51" s="144" customFormat="1">
      <c r="B16" s="87" t="s">
        <v>1106</v>
      </c>
      <c r="C16" s="97" t="s">
        <v>1087</v>
      </c>
      <c r="D16" s="84">
        <v>6025</v>
      </c>
      <c r="E16" s="84"/>
      <c r="F16" s="84" t="s">
        <v>1086</v>
      </c>
      <c r="G16" s="111">
        <v>43100</v>
      </c>
      <c r="H16" s="84"/>
      <c r="I16" s="94">
        <v>9.9400000000000013</v>
      </c>
      <c r="J16" s="97" t="s">
        <v>167</v>
      </c>
      <c r="K16" s="98">
        <v>2.98E-2</v>
      </c>
      <c r="L16" s="98">
        <v>2.98E-2</v>
      </c>
      <c r="M16" s="94">
        <v>109505.19999999998</v>
      </c>
      <c r="N16" s="96">
        <v>106.07</v>
      </c>
      <c r="O16" s="94">
        <f>116.15215-0.01</f>
        <v>116.14215</v>
      </c>
      <c r="P16" s="95">
        <v>6.3628434394845043E-2</v>
      </c>
      <c r="Q16" s="95">
        <f>O16/'סכום נכסי הקרן'!$C$42</f>
        <v>1.1056029144870391E-3</v>
      </c>
      <c r="AY16" s="144" t="s">
        <v>173</v>
      </c>
    </row>
    <row r="17" spans="1:51" s="144" customFormat="1">
      <c r="B17" s="87" t="s">
        <v>1106</v>
      </c>
      <c r="C17" s="97" t="s">
        <v>1087</v>
      </c>
      <c r="D17" s="84">
        <v>6024</v>
      </c>
      <c r="E17" s="84"/>
      <c r="F17" s="84" t="s">
        <v>1086</v>
      </c>
      <c r="G17" s="111">
        <v>43100</v>
      </c>
      <c r="H17" s="84"/>
      <c r="I17" s="94">
        <v>9.0500000000000007</v>
      </c>
      <c r="J17" s="97" t="s">
        <v>167</v>
      </c>
      <c r="K17" s="98">
        <v>2.0400000000000005E-2</v>
      </c>
      <c r="L17" s="98">
        <v>2.0400000000000005E-2</v>
      </c>
      <c r="M17" s="94">
        <v>86483.529999999984</v>
      </c>
      <c r="N17" s="96">
        <v>107.02</v>
      </c>
      <c r="O17" s="94">
        <f>92.55468-0.01</f>
        <v>92.54468</v>
      </c>
      <c r="P17" s="95">
        <v>5.0701682098143484E-2</v>
      </c>
      <c r="Q17" s="95">
        <f>O17/'סכום נכסי הקרן'!$C$42</f>
        <v>8.8096929433690001E-4</v>
      </c>
      <c r="AY17" s="144" t="s">
        <v>176</v>
      </c>
    </row>
    <row r="18" spans="1:51" s="144" customFormat="1">
      <c r="B18" s="83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94"/>
      <c r="N18" s="96"/>
      <c r="O18" s="84"/>
      <c r="P18" s="95"/>
      <c r="Q18" s="84"/>
      <c r="AY18" s="144" t="s">
        <v>177</v>
      </c>
    </row>
    <row r="19" spans="1:51" s="144" customFormat="1">
      <c r="B19" s="103" t="s">
        <v>38</v>
      </c>
      <c r="C19" s="82"/>
      <c r="D19" s="82"/>
      <c r="E19" s="82"/>
      <c r="F19" s="82"/>
      <c r="G19" s="82"/>
      <c r="H19" s="82"/>
      <c r="I19" s="91">
        <v>2.4066286106392409</v>
      </c>
      <c r="J19" s="82"/>
      <c r="K19" s="82"/>
      <c r="L19" s="105">
        <v>3.9497901562964045E-2</v>
      </c>
      <c r="M19" s="91"/>
      <c r="N19" s="93"/>
      <c r="O19" s="91">
        <f>SUM(O20:O46)</f>
        <v>789.34700999999995</v>
      </c>
      <c r="P19" s="92">
        <v>0.43239072067977813</v>
      </c>
      <c r="Q19" s="92">
        <f>O19/'סכום נכסי הקרן'!$C$42</f>
        <v>7.514105385492088E-3</v>
      </c>
      <c r="AY19" s="144" t="s">
        <v>178</v>
      </c>
    </row>
    <row r="20" spans="1:51" s="144" customFormat="1">
      <c r="A20" s="152"/>
      <c r="B20" s="87" t="s">
        <v>1107</v>
      </c>
      <c r="C20" s="97" t="s">
        <v>1087</v>
      </c>
      <c r="D20" s="84">
        <v>507852</v>
      </c>
      <c r="E20" s="84"/>
      <c r="F20" s="84" t="s">
        <v>1088</v>
      </c>
      <c r="G20" s="111">
        <v>43185</v>
      </c>
      <c r="H20" s="84" t="s">
        <v>1089</v>
      </c>
      <c r="I20" s="94">
        <v>1.45</v>
      </c>
      <c r="J20" s="97" t="s">
        <v>166</v>
      </c>
      <c r="K20" s="98">
        <v>3.4861000000000003E-2</v>
      </c>
      <c r="L20" s="98">
        <v>3.7399999999999996E-2</v>
      </c>
      <c r="M20" s="94">
        <v>133061.99999999997</v>
      </c>
      <c r="N20" s="96">
        <v>99.78</v>
      </c>
      <c r="O20" s="94">
        <v>481.55406999999997</v>
      </c>
      <c r="P20" s="95">
        <v>0.26379650786115988</v>
      </c>
      <c r="Q20" s="95">
        <f>O20/'סכום נכסי הקרן'!$C$42</f>
        <v>4.5841030433403859E-3</v>
      </c>
      <c r="AY20" s="144" t="s">
        <v>179</v>
      </c>
    </row>
    <row r="21" spans="1:51" s="144" customFormat="1">
      <c r="A21" s="152"/>
      <c r="B21" s="87" t="s">
        <v>1108</v>
      </c>
      <c r="C21" s="97" t="s">
        <v>1090</v>
      </c>
      <c r="D21" s="84">
        <v>90840002</v>
      </c>
      <c r="E21" s="84"/>
      <c r="F21" s="84" t="s">
        <v>478</v>
      </c>
      <c r="G21" s="111">
        <v>43011</v>
      </c>
      <c r="H21" s="84" t="s">
        <v>163</v>
      </c>
      <c r="I21" s="94">
        <v>9.6699999999999982</v>
      </c>
      <c r="J21" s="97" t="s">
        <v>167</v>
      </c>
      <c r="K21" s="98">
        <v>3.9E-2</v>
      </c>
      <c r="L21" s="98">
        <v>3.6599999999999994E-2</v>
      </c>
      <c r="M21" s="94">
        <v>727.32</v>
      </c>
      <c r="N21" s="96">
        <v>104.08</v>
      </c>
      <c r="O21" s="94">
        <v>0.75700999999999985</v>
      </c>
      <c r="P21" s="95">
        <v>4.1469194604870982E-4</v>
      </c>
      <c r="Q21" s="95">
        <f>O21/'סכום נכסי הקרן'!$C$42</f>
        <v>7.2062766385488241E-6</v>
      </c>
      <c r="AY21" s="144" t="s">
        <v>180</v>
      </c>
    </row>
    <row r="22" spans="1:51" s="144" customFormat="1">
      <c r="A22" s="152"/>
      <c r="B22" s="87" t="s">
        <v>1108</v>
      </c>
      <c r="C22" s="97" t="s">
        <v>1090</v>
      </c>
      <c r="D22" s="84">
        <v>90840004</v>
      </c>
      <c r="E22" s="84"/>
      <c r="F22" s="84" t="s">
        <v>478</v>
      </c>
      <c r="G22" s="111">
        <v>43104</v>
      </c>
      <c r="H22" s="84" t="s">
        <v>163</v>
      </c>
      <c r="I22" s="94">
        <v>9.6800000000000015</v>
      </c>
      <c r="J22" s="97" t="s">
        <v>167</v>
      </c>
      <c r="K22" s="98">
        <v>3.8199999999999998E-2</v>
      </c>
      <c r="L22" s="98">
        <v>3.9399999999999998E-2</v>
      </c>
      <c r="M22" s="94">
        <v>1295.6999999999998</v>
      </c>
      <c r="N22" s="96">
        <v>98.56</v>
      </c>
      <c r="O22" s="94">
        <v>1.2770299999999997</v>
      </c>
      <c r="P22" s="95">
        <v>6.9956018528498159E-4</v>
      </c>
      <c r="Q22" s="95">
        <f>O22/'סכום נכסי הקרן'!$C$42</f>
        <v>1.2156552034617778E-5</v>
      </c>
      <c r="AY22" s="144" t="s">
        <v>28</v>
      </c>
    </row>
    <row r="23" spans="1:51" s="144" customFormat="1">
      <c r="A23" s="152"/>
      <c r="B23" s="87" t="s">
        <v>1108</v>
      </c>
      <c r="C23" s="97" t="s">
        <v>1090</v>
      </c>
      <c r="D23" s="84">
        <v>90840006</v>
      </c>
      <c r="E23" s="84"/>
      <c r="F23" s="84" t="s">
        <v>478</v>
      </c>
      <c r="G23" s="111">
        <v>43194</v>
      </c>
      <c r="H23" s="84" t="s">
        <v>163</v>
      </c>
      <c r="I23" s="94">
        <v>9.7299999999999986</v>
      </c>
      <c r="J23" s="97" t="s">
        <v>167</v>
      </c>
      <c r="K23" s="98">
        <v>3.7900000000000003E-2</v>
      </c>
      <c r="L23" s="98">
        <v>3.5400000000000008E-2</v>
      </c>
      <c r="M23" s="94">
        <v>836.79999999999984</v>
      </c>
      <c r="N23" s="96">
        <v>102.33</v>
      </c>
      <c r="O23" s="94">
        <v>0.85628999999999988</v>
      </c>
      <c r="P23" s="95">
        <v>4.6907777503870458E-4</v>
      </c>
      <c r="Q23" s="95">
        <f>O23/'סכום נכסי הקרן'!$C$42</f>
        <v>8.1513620993421135E-6</v>
      </c>
    </row>
    <row r="24" spans="1:51" s="144" customFormat="1">
      <c r="A24" s="152"/>
      <c r="B24" s="87" t="s">
        <v>1108</v>
      </c>
      <c r="C24" s="97" t="s">
        <v>1090</v>
      </c>
      <c r="D24" s="84">
        <v>90840008</v>
      </c>
      <c r="E24" s="84"/>
      <c r="F24" s="84" t="s">
        <v>478</v>
      </c>
      <c r="G24" s="111">
        <v>43285</v>
      </c>
      <c r="H24" s="84" t="s">
        <v>163</v>
      </c>
      <c r="I24" s="94">
        <v>9.7000000000000011</v>
      </c>
      <c r="J24" s="97" t="s">
        <v>167</v>
      </c>
      <c r="K24" s="98">
        <v>4.0099999999999997E-2</v>
      </c>
      <c r="L24" s="98">
        <v>3.5500000000000004E-2</v>
      </c>
      <c r="M24" s="94">
        <v>1108.4699999999998</v>
      </c>
      <c r="N24" s="96">
        <v>103.19</v>
      </c>
      <c r="O24" s="94">
        <v>1.1438199999999996</v>
      </c>
      <c r="P24" s="95">
        <v>6.2658741856704036E-4</v>
      </c>
      <c r="Q24" s="95">
        <f>O24/'סכום נכסי הקרן'!$C$42</f>
        <v>1.0888473527040482E-5</v>
      </c>
    </row>
    <row r="25" spans="1:51" s="144" customFormat="1">
      <c r="A25" s="152"/>
      <c r="B25" s="87" t="s">
        <v>1108</v>
      </c>
      <c r="C25" s="97" t="s">
        <v>1090</v>
      </c>
      <c r="D25" s="84">
        <v>90840000</v>
      </c>
      <c r="E25" s="84"/>
      <c r="F25" s="84" t="s">
        <v>478</v>
      </c>
      <c r="G25" s="111">
        <v>42935</v>
      </c>
      <c r="H25" s="84" t="s">
        <v>163</v>
      </c>
      <c r="I25" s="94">
        <v>11.19</v>
      </c>
      <c r="J25" s="97" t="s">
        <v>167</v>
      </c>
      <c r="K25" s="98">
        <v>4.0800000000000003E-2</v>
      </c>
      <c r="L25" s="98">
        <v>3.39E-2</v>
      </c>
      <c r="M25" s="94">
        <v>3387.1299999999992</v>
      </c>
      <c r="N25" s="96">
        <v>107.27</v>
      </c>
      <c r="O25" s="94">
        <v>3.6333799999999994</v>
      </c>
      <c r="P25" s="95">
        <v>1.9903745299724722E-3</v>
      </c>
      <c r="Q25" s="95">
        <f>O25/'סכום נכסי הקרן'!$C$42</f>
        <v>3.4587576667376292E-5</v>
      </c>
    </row>
    <row r="26" spans="1:51" s="144" customFormat="1">
      <c r="A26" s="152"/>
      <c r="B26" s="87" t="s">
        <v>1109</v>
      </c>
      <c r="C26" s="97" t="s">
        <v>1087</v>
      </c>
      <c r="D26" s="84">
        <v>523632</v>
      </c>
      <c r="E26" s="84"/>
      <c r="F26" s="84" t="s">
        <v>1091</v>
      </c>
      <c r="G26" s="111">
        <v>43321</v>
      </c>
      <c r="H26" s="84" t="s">
        <v>1089</v>
      </c>
      <c r="I26" s="94">
        <v>1.9200000000000002</v>
      </c>
      <c r="J26" s="97" t="s">
        <v>167</v>
      </c>
      <c r="K26" s="98">
        <v>2.4E-2</v>
      </c>
      <c r="L26" s="98">
        <v>2.2000000000000002E-2</v>
      </c>
      <c r="M26" s="94">
        <v>52967.089999999989</v>
      </c>
      <c r="N26" s="96">
        <v>100.77</v>
      </c>
      <c r="O26" s="94">
        <v>53.374929999999992</v>
      </c>
      <c r="P26" s="95">
        <v>2.9238918365561438E-2</v>
      </c>
      <c r="Q26" s="95">
        <f>O26/'סכום נכסי הקרן'!$C$42</f>
        <v>5.0809700154975338E-4</v>
      </c>
    </row>
    <row r="27" spans="1:51" s="144" customFormat="1">
      <c r="A27" s="152"/>
      <c r="B27" s="87" t="s">
        <v>1109</v>
      </c>
      <c r="C27" s="97" t="s">
        <v>1087</v>
      </c>
      <c r="D27" s="84">
        <v>524747</v>
      </c>
      <c r="E27" s="84"/>
      <c r="F27" s="84" t="s">
        <v>1091</v>
      </c>
      <c r="G27" s="111">
        <v>43343</v>
      </c>
      <c r="H27" s="84" t="s">
        <v>1089</v>
      </c>
      <c r="I27" s="94">
        <v>1.9799999999999995</v>
      </c>
      <c r="J27" s="97" t="s">
        <v>167</v>
      </c>
      <c r="K27" s="98">
        <v>2.3789999999999999E-2</v>
      </c>
      <c r="L27" s="98">
        <v>2.2799999999999997E-2</v>
      </c>
      <c r="M27" s="94">
        <v>52967.089999999989</v>
      </c>
      <c r="N27" s="96">
        <v>100.42</v>
      </c>
      <c r="O27" s="94">
        <v>53.189550000000004</v>
      </c>
      <c r="P27" s="95">
        <v>2.913736674410531E-2</v>
      </c>
      <c r="Q27" s="95">
        <f>O27/'סכום נכסי הקרן'!$C$42</f>
        <v>5.0633229624433588E-4</v>
      </c>
    </row>
    <row r="28" spans="1:51" s="144" customFormat="1">
      <c r="A28" s="152"/>
      <c r="B28" s="87" t="s">
        <v>1110</v>
      </c>
      <c r="C28" s="97" t="s">
        <v>1090</v>
      </c>
      <c r="D28" s="84">
        <v>91102700</v>
      </c>
      <c r="E28" s="84"/>
      <c r="F28" s="84" t="s">
        <v>1092</v>
      </c>
      <c r="G28" s="111">
        <v>43093</v>
      </c>
      <c r="H28" s="84" t="s">
        <v>1089</v>
      </c>
      <c r="I28" s="94">
        <v>4.5600000000000005</v>
      </c>
      <c r="J28" s="97" t="s">
        <v>167</v>
      </c>
      <c r="K28" s="98">
        <v>2.6089999999999999E-2</v>
      </c>
      <c r="L28" s="98">
        <v>2.7699999999999999E-2</v>
      </c>
      <c r="M28" s="94">
        <v>4483.9999999999991</v>
      </c>
      <c r="N28" s="96">
        <v>102.35</v>
      </c>
      <c r="O28" s="94">
        <v>4.5893799999999993</v>
      </c>
      <c r="P28" s="95">
        <v>2.5140736890622685E-3</v>
      </c>
      <c r="Q28" s="95">
        <f>O28/'סכום נכסי הקרן'!$C$42</f>
        <v>4.3688117567037695E-5</v>
      </c>
    </row>
    <row r="29" spans="1:51" s="144" customFormat="1">
      <c r="A29" s="152"/>
      <c r="B29" s="87" t="s">
        <v>1110</v>
      </c>
      <c r="C29" s="97" t="s">
        <v>1090</v>
      </c>
      <c r="D29" s="84">
        <v>525458</v>
      </c>
      <c r="E29" s="84"/>
      <c r="F29" s="84" t="s">
        <v>1092</v>
      </c>
      <c r="G29" s="111">
        <v>43363</v>
      </c>
      <c r="H29" s="84" t="s">
        <v>1089</v>
      </c>
      <c r="I29" s="94">
        <v>4.6500000000000004</v>
      </c>
      <c r="J29" s="97" t="s">
        <v>167</v>
      </c>
      <c r="K29" s="98">
        <v>2.6849999999999999E-2</v>
      </c>
      <c r="L29" s="98">
        <v>2.3900000000000001E-2</v>
      </c>
      <c r="M29" s="94">
        <v>6277.6</v>
      </c>
      <c r="N29" s="96">
        <v>101.41</v>
      </c>
      <c r="O29" s="94">
        <v>6.366109999999999</v>
      </c>
      <c r="P29" s="95">
        <v>3.4873707674405257E-3</v>
      </c>
      <c r="Q29" s="95">
        <f>O29/'סכום נכסי הקרן'!$C$42</f>
        <v>6.0601510906635389E-5</v>
      </c>
    </row>
    <row r="30" spans="1:51" s="144" customFormat="1">
      <c r="A30" s="152"/>
      <c r="B30" s="87" t="s">
        <v>1111</v>
      </c>
      <c r="C30" s="97" t="s">
        <v>1090</v>
      </c>
      <c r="D30" s="84">
        <v>91040003</v>
      </c>
      <c r="E30" s="84"/>
      <c r="F30" s="84" t="s">
        <v>496</v>
      </c>
      <c r="G30" s="111">
        <v>43301</v>
      </c>
      <c r="H30" s="84" t="s">
        <v>313</v>
      </c>
      <c r="I30" s="94">
        <v>2.21</v>
      </c>
      <c r="J30" s="97" t="s">
        <v>166</v>
      </c>
      <c r="K30" s="98">
        <v>6.0975000000000001E-2</v>
      </c>
      <c r="L30" s="98">
        <v>6.7000000000000004E-2</v>
      </c>
      <c r="M30" s="94">
        <v>21503.099999999995</v>
      </c>
      <c r="N30" s="96">
        <v>101.17</v>
      </c>
      <c r="O30" s="94">
        <v>78.904259999999979</v>
      </c>
      <c r="P30" s="95">
        <v>4.3223948337450455E-2</v>
      </c>
      <c r="Q30" s="95">
        <f>O30/'סכום נכסי הקרן'!$C$42</f>
        <v>7.5112075866895077E-4</v>
      </c>
    </row>
    <row r="31" spans="1:51" s="144" customFormat="1">
      <c r="A31" s="152"/>
      <c r="B31" s="87" t="s">
        <v>1111</v>
      </c>
      <c r="C31" s="97" t="s">
        <v>1090</v>
      </c>
      <c r="D31" s="84">
        <v>91040004</v>
      </c>
      <c r="E31" s="84"/>
      <c r="F31" s="84" t="s">
        <v>496</v>
      </c>
      <c r="G31" s="111">
        <v>43301</v>
      </c>
      <c r="H31" s="84" t="s">
        <v>313</v>
      </c>
      <c r="I31" s="94">
        <v>2.21</v>
      </c>
      <c r="J31" s="97" t="s">
        <v>166</v>
      </c>
      <c r="K31" s="98">
        <v>6.0975000000000001E-2</v>
      </c>
      <c r="L31" s="98">
        <v>6.7000000000000004E-2</v>
      </c>
      <c r="M31" s="94">
        <v>5212.5899999999992</v>
      </c>
      <c r="N31" s="96">
        <v>101.17</v>
      </c>
      <c r="O31" s="94">
        <v>19.127269999999996</v>
      </c>
      <c r="P31" s="95">
        <v>1.0477965705735863E-2</v>
      </c>
      <c r="Q31" s="95">
        <f>O31/'סכום נכסי הקרן'!$C$42</f>
        <v>1.8208002398940008E-4</v>
      </c>
    </row>
    <row r="32" spans="1:51" s="144" customFormat="1">
      <c r="A32" s="152"/>
      <c r="B32" s="87" t="s">
        <v>1111</v>
      </c>
      <c r="C32" s="97" t="s">
        <v>1090</v>
      </c>
      <c r="D32" s="84">
        <v>91050020</v>
      </c>
      <c r="E32" s="84"/>
      <c r="F32" s="84" t="s">
        <v>496</v>
      </c>
      <c r="G32" s="111">
        <v>43301</v>
      </c>
      <c r="H32" s="84" t="s">
        <v>313</v>
      </c>
      <c r="I32" s="94">
        <v>2.21</v>
      </c>
      <c r="J32" s="97" t="s">
        <v>166</v>
      </c>
      <c r="K32" s="98">
        <v>6.0975000000000001E-2</v>
      </c>
      <c r="L32" s="98">
        <v>6.6700000000000009E-2</v>
      </c>
      <c r="M32" s="94">
        <v>3476.5799999999995</v>
      </c>
      <c r="N32" s="96">
        <v>101.22</v>
      </c>
      <c r="O32" s="94">
        <v>12.763379999999998</v>
      </c>
      <c r="P32" s="95">
        <v>6.9918110597735591E-3</v>
      </c>
      <c r="Q32" s="95">
        <f>O32/'סכום נכסי הקרן'!$C$42</f>
        <v>1.2149964613799196E-4</v>
      </c>
    </row>
    <row r="33" spans="1:17" s="144" customFormat="1">
      <c r="A33" s="152"/>
      <c r="B33" s="87" t="s">
        <v>1111</v>
      </c>
      <c r="C33" s="97" t="s">
        <v>1090</v>
      </c>
      <c r="D33" s="84">
        <v>91050021</v>
      </c>
      <c r="E33" s="84"/>
      <c r="F33" s="84" t="s">
        <v>496</v>
      </c>
      <c r="G33" s="111">
        <v>43340</v>
      </c>
      <c r="H33" s="84" t="s">
        <v>313</v>
      </c>
      <c r="I33" s="94">
        <v>2.23</v>
      </c>
      <c r="J33" s="97" t="s">
        <v>166</v>
      </c>
      <c r="K33" s="98">
        <v>6.0975000000000001E-2</v>
      </c>
      <c r="L33" s="98">
        <v>6.6799999999999998E-2</v>
      </c>
      <c r="M33" s="94">
        <v>2031.5099999999998</v>
      </c>
      <c r="N33" s="96">
        <v>100.54</v>
      </c>
      <c r="O33" s="94">
        <v>7.4080799999999991</v>
      </c>
      <c r="P33" s="95">
        <v>4.0581645046756671E-3</v>
      </c>
      <c r="Q33" s="95">
        <f>O33/'סכום נכסי הקרן'!$C$42</f>
        <v>7.0520434129669058E-5</v>
      </c>
    </row>
    <row r="34" spans="1:17" s="144" customFormat="1">
      <c r="A34" s="152"/>
      <c r="B34" s="87" t="s">
        <v>1111</v>
      </c>
      <c r="C34" s="97" t="s">
        <v>1090</v>
      </c>
      <c r="D34" s="84">
        <v>91050022</v>
      </c>
      <c r="E34" s="84"/>
      <c r="F34" s="84" t="s">
        <v>496</v>
      </c>
      <c r="G34" s="111">
        <v>43360</v>
      </c>
      <c r="H34" s="84" t="s">
        <v>313</v>
      </c>
      <c r="I34" s="94">
        <v>2.23</v>
      </c>
      <c r="J34" s="97" t="s">
        <v>166</v>
      </c>
      <c r="K34" s="98">
        <v>6.0975000000000001E-2</v>
      </c>
      <c r="L34" s="98">
        <v>6.6699999999999995E-2</v>
      </c>
      <c r="M34" s="94">
        <v>1337.3399999999997</v>
      </c>
      <c r="N34" s="96">
        <v>100.22</v>
      </c>
      <c r="O34" s="94">
        <v>4.8612000000000002</v>
      </c>
      <c r="P34" s="95">
        <v>2.6629773558235542E-3</v>
      </c>
      <c r="Q34" s="95">
        <f>O34/'סכום נכסי הקרן'!$C$42</f>
        <v>4.6275679311123432E-5</v>
      </c>
    </row>
    <row r="35" spans="1:17" s="144" customFormat="1">
      <c r="A35" s="152"/>
      <c r="B35" s="87" t="s">
        <v>1112</v>
      </c>
      <c r="C35" s="97" t="s">
        <v>1087</v>
      </c>
      <c r="D35" s="84">
        <v>482154</v>
      </c>
      <c r="E35" s="84"/>
      <c r="F35" s="84" t="s">
        <v>1092</v>
      </c>
      <c r="G35" s="111">
        <v>42978</v>
      </c>
      <c r="H35" s="84" t="s">
        <v>1089</v>
      </c>
      <c r="I35" s="94">
        <v>3.5100000000000002</v>
      </c>
      <c r="J35" s="97" t="s">
        <v>167</v>
      </c>
      <c r="K35" s="98">
        <v>2.3E-2</v>
      </c>
      <c r="L35" s="98">
        <v>2.1099999999999997E-2</v>
      </c>
      <c r="M35" s="94">
        <v>1942.6999999999998</v>
      </c>
      <c r="N35" s="96">
        <v>100.87</v>
      </c>
      <c r="O35" s="94">
        <v>1.9595999999999998</v>
      </c>
      <c r="P35" s="95">
        <v>1.0734737156405487E-3</v>
      </c>
      <c r="Q35" s="95">
        <f>O35/'סכום נכסי הקרן'!$C$42</f>
        <v>1.8654204965456569E-5</v>
      </c>
    </row>
    <row r="36" spans="1:17" s="144" customFormat="1">
      <c r="A36" s="152"/>
      <c r="B36" s="87" t="s">
        <v>1112</v>
      </c>
      <c r="C36" s="97" t="s">
        <v>1087</v>
      </c>
      <c r="D36" s="84">
        <v>482153</v>
      </c>
      <c r="E36" s="84"/>
      <c r="F36" s="84" t="s">
        <v>1092</v>
      </c>
      <c r="G36" s="111">
        <v>42978</v>
      </c>
      <c r="H36" s="84" t="s">
        <v>1089</v>
      </c>
      <c r="I36" s="94">
        <v>3.45</v>
      </c>
      <c r="J36" s="97" t="s">
        <v>167</v>
      </c>
      <c r="K36" s="98">
        <v>2.76E-2</v>
      </c>
      <c r="L36" s="98">
        <v>3.1300000000000001E-2</v>
      </c>
      <c r="M36" s="94">
        <v>4532.9599999999991</v>
      </c>
      <c r="N36" s="96">
        <v>99.02</v>
      </c>
      <c r="O36" s="94">
        <v>4.4885399999999986</v>
      </c>
      <c r="P36" s="95">
        <v>2.4588332882227127E-3</v>
      </c>
      <c r="Q36" s="95">
        <f>O36/'סכום נכסי הקרן'!$C$42</f>
        <v>4.2728181851219848E-5</v>
      </c>
    </row>
    <row r="37" spans="1:17" s="144" customFormat="1">
      <c r="A37" s="152"/>
      <c r="B37" s="87" t="s">
        <v>1113</v>
      </c>
      <c r="C37" s="97" t="s">
        <v>1090</v>
      </c>
      <c r="D37" s="84">
        <v>90320002</v>
      </c>
      <c r="E37" s="84"/>
      <c r="F37" s="84" t="s">
        <v>496</v>
      </c>
      <c r="G37" s="111">
        <v>43227</v>
      </c>
      <c r="H37" s="84" t="s">
        <v>163</v>
      </c>
      <c r="I37" s="94">
        <v>9.9999999999999978E-2</v>
      </c>
      <c r="J37" s="97" t="s">
        <v>167</v>
      </c>
      <c r="K37" s="98">
        <v>2.6000000000000002E-2</v>
      </c>
      <c r="L37" s="98">
        <v>2.6699999999999995E-2</v>
      </c>
      <c r="M37" s="94">
        <v>37.590000000000003</v>
      </c>
      <c r="N37" s="96">
        <v>100.18</v>
      </c>
      <c r="O37" s="94">
        <v>3.7649999999999996E-2</v>
      </c>
      <c r="P37" s="95">
        <v>2.062476290766823E-5</v>
      </c>
      <c r="Q37" s="95">
        <f>O37/'סכום נכסי הקרן'!$C$42</f>
        <v>3.5840519338101641E-7</v>
      </c>
    </row>
    <row r="38" spans="1:17" s="144" customFormat="1">
      <c r="A38" s="152"/>
      <c r="B38" s="87" t="s">
        <v>1113</v>
      </c>
      <c r="C38" s="97" t="s">
        <v>1090</v>
      </c>
      <c r="D38" s="84">
        <v>90320003</v>
      </c>
      <c r="E38" s="84"/>
      <c r="F38" s="84" t="s">
        <v>496</v>
      </c>
      <c r="G38" s="111">
        <v>43279</v>
      </c>
      <c r="H38" s="84" t="s">
        <v>163</v>
      </c>
      <c r="I38" s="94">
        <v>0.08</v>
      </c>
      <c r="J38" s="97" t="s">
        <v>167</v>
      </c>
      <c r="K38" s="98">
        <v>2.6000000000000002E-2</v>
      </c>
      <c r="L38" s="98">
        <v>2.4800000000000003E-2</v>
      </c>
      <c r="M38" s="94">
        <v>162.43999999999997</v>
      </c>
      <c r="N38" s="96">
        <v>100.24</v>
      </c>
      <c r="O38" s="94">
        <v>0.16283999999999998</v>
      </c>
      <c r="P38" s="95">
        <v>8.9204153834918838E-5</v>
      </c>
      <c r="Q38" s="95">
        <f>O38/'סכום נכסי הקרן'!$C$42</f>
        <v>1.5501381591013204E-6</v>
      </c>
    </row>
    <row r="39" spans="1:17" s="144" customFormat="1">
      <c r="A39" s="152"/>
      <c r="B39" s="87" t="s">
        <v>1113</v>
      </c>
      <c r="C39" s="97" t="s">
        <v>1090</v>
      </c>
      <c r="D39" s="84">
        <v>90320004</v>
      </c>
      <c r="E39" s="84"/>
      <c r="F39" s="84" t="s">
        <v>496</v>
      </c>
      <c r="G39" s="111">
        <v>43321</v>
      </c>
      <c r="H39" s="84" t="s">
        <v>163</v>
      </c>
      <c r="I39" s="94">
        <v>0.03</v>
      </c>
      <c r="J39" s="97" t="s">
        <v>167</v>
      </c>
      <c r="K39" s="98">
        <v>2.6000000000000002E-2</v>
      </c>
      <c r="L39" s="98">
        <v>2.6800000000000001E-2</v>
      </c>
      <c r="M39" s="94">
        <v>717.14999999999986</v>
      </c>
      <c r="N39" s="96">
        <v>100.36</v>
      </c>
      <c r="O39" s="94">
        <v>0.71972999999999987</v>
      </c>
      <c r="P39" s="95">
        <v>3.9426987005407847E-4</v>
      </c>
      <c r="Q39" s="95">
        <f>O39/'סכום נכסי הקרן'!$C$42</f>
        <v>6.8513936210390158E-6</v>
      </c>
    </row>
    <row r="40" spans="1:17" s="144" customFormat="1">
      <c r="A40" s="152"/>
      <c r="B40" s="87" t="s">
        <v>1113</v>
      </c>
      <c r="C40" s="97" t="s">
        <v>1090</v>
      </c>
      <c r="D40" s="84">
        <v>90320001</v>
      </c>
      <c r="E40" s="84"/>
      <c r="F40" s="84" t="s">
        <v>496</v>
      </c>
      <c r="G40" s="111">
        <v>43138</v>
      </c>
      <c r="H40" s="84" t="s">
        <v>163</v>
      </c>
      <c r="I40" s="94">
        <v>1.9999999999999997E-2</v>
      </c>
      <c r="J40" s="97" t="s">
        <v>167</v>
      </c>
      <c r="K40" s="98">
        <v>2.6000000000000002E-2</v>
      </c>
      <c r="L40" s="98">
        <v>4.1399999999999999E-2</v>
      </c>
      <c r="M40" s="94">
        <v>154.32999999999998</v>
      </c>
      <c r="N40" s="96">
        <v>100.36</v>
      </c>
      <c r="O40" s="94">
        <v>0.15487999999999999</v>
      </c>
      <c r="P40" s="95">
        <v>8.4843646192288332E-5</v>
      </c>
      <c r="Q40" s="95">
        <f>O40/'סכום נכסי הקרן'!$C$42</f>
        <v>1.4743637808991188E-6</v>
      </c>
    </row>
    <row r="41" spans="1:17" s="144" customFormat="1">
      <c r="A41" s="152"/>
      <c r="B41" s="87" t="s">
        <v>1113</v>
      </c>
      <c r="C41" s="97" t="s">
        <v>1090</v>
      </c>
      <c r="D41" s="84">
        <v>90310002</v>
      </c>
      <c r="E41" s="84"/>
      <c r="F41" s="84" t="s">
        <v>496</v>
      </c>
      <c r="G41" s="111">
        <v>43227</v>
      </c>
      <c r="H41" s="84" t="s">
        <v>163</v>
      </c>
      <c r="I41" s="94">
        <v>9.9700000000000006</v>
      </c>
      <c r="J41" s="97" t="s">
        <v>167</v>
      </c>
      <c r="K41" s="98">
        <v>2.9805999999999999E-2</v>
      </c>
      <c r="L41" s="98">
        <v>2.8600000000000004E-2</v>
      </c>
      <c r="M41" s="94">
        <v>819.59999999999991</v>
      </c>
      <c r="N41" s="96">
        <v>101.2</v>
      </c>
      <c r="O41" s="94">
        <v>0.82942999999999989</v>
      </c>
      <c r="P41" s="95">
        <v>4.5436380075716489E-4</v>
      </c>
      <c r="Q41" s="95">
        <f>O41/'סכום נכסי הקרן'!$C$42</f>
        <v>7.8956711698809147E-6</v>
      </c>
    </row>
    <row r="42" spans="1:17" s="144" customFormat="1">
      <c r="A42" s="152"/>
      <c r="B42" s="87" t="s">
        <v>1113</v>
      </c>
      <c r="C42" s="97" t="s">
        <v>1090</v>
      </c>
      <c r="D42" s="84">
        <v>90310003</v>
      </c>
      <c r="E42" s="84"/>
      <c r="F42" s="84" t="s">
        <v>496</v>
      </c>
      <c r="G42" s="111">
        <v>43279</v>
      </c>
      <c r="H42" s="84" t="s">
        <v>163</v>
      </c>
      <c r="I42" s="94">
        <v>9.9899999999999984</v>
      </c>
      <c r="J42" s="97" t="s">
        <v>167</v>
      </c>
      <c r="K42" s="98">
        <v>2.9796999999999997E-2</v>
      </c>
      <c r="L42" s="98">
        <v>2.75E-2</v>
      </c>
      <c r="M42" s="94">
        <v>958.54999999999984</v>
      </c>
      <c r="N42" s="96">
        <v>101.32</v>
      </c>
      <c r="O42" s="94">
        <v>0.97118999999999978</v>
      </c>
      <c r="P42" s="95">
        <v>5.3202027857366014E-4</v>
      </c>
      <c r="Q42" s="95">
        <f>O42/'סכום נכסי הקרן'!$C$42</f>
        <v>9.2451404982658506E-6</v>
      </c>
    </row>
    <row r="43" spans="1:17" s="144" customFormat="1">
      <c r="A43" s="152"/>
      <c r="B43" s="87" t="s">
        <v>1113</v>
      </c>
      <c r="C43" s="97" t="s">
        <v>1090</v>
      </c>
      <c r="D43" s="84">
        <v>90310004</v>
      </c>
      <c r="E43" s="84"/>
      <c r="F43" s="84" t="s">
        <v>496</v>
      </c>
      <c r="G43" s="111">
        <v>43321</v>
      </c>
      <c r="H43" s="84" t="s">
        <v>163</v>
      </c>
      <c r="I43" s="94">
        <v>10</v>
      </c>
      <c r="J43" s="97" t="s">
        <v>167</v>
      </c>
      <c r="K43" s="98">
        <v>3.0529000000000001E-2</v>
      </c>
      <c r="L43" s="98">
        <v>2.6800000000000001E-2</v>
      </c>
      <c r="M43" s="94">
        <v>5365.7899999999991</v>
      </c>
      <c r="N43" s="96">
        <v>102.64</v>
      </c>
      <c r="O43" s="94">
        <v>5.5074499999999986</v>
      </c>
      <c r="P43" s="95">
        <v>3.0169947005534493E-3</v>
      </c>
      <c r="Q43" s="95">
        <f>O43/'סכום נכסי הקרן'!$C$42</f>
        <v>5.2427587842929049E-5</v>
      </c>
    </row>
    <row r="44" spans="1:17" s="144" customFormat="1">
      <c r="A44" s="152"/>
      <c r="B44" s="87" t="s">
        <v>1113</v>
      </c>
      <c r="C44" s="97" t="s">
        <v>1090</v>
      </c>
      <c r="D44" s="84">
        <v>90310001</v>
      </c>
      <c r="E44" s="84"/>
      <c r="F44" s="84" t="s">
        <v>496</v>
      </c>
      <c r="G44" s="111">
        <v>43138</v>
      </c>
      <c r="H44" s="84" t="s">
        <v>163</v>
      </c>
      <c r="I44" s="94">
        <v>9.93</v>
      </c>
      <c r="J44" s="97" t="s">
        <v>167</v>
      </c>
      <c r="K44" s="98">
        <v>2.8239999999999998E-2</v>
      </c>
      <c r="L44" s="98">
        <v>3.1099999999999999E-2</v>
      </c>
      <c r="M44" s="94">
        <v>5146.8999999999987</v>
      </c>
      <c r="N44" s="96">
        <v>97.13</v>
      </c>
      <c r="O44" s="94">
        <v>4.9991799999999991</v>
      </c>
      <c r="P44" s="95">
        <v>2.7385631403122669E-3</v>
      </c>
      <c r="Q44" s="95">
        <f>O44/'סכום נכסי הקרן'!$C$42</f>
        <v>4.7589165329256559E-5</v>
      </c>
    </row>
    <row r="45" spans="1:17" s="144" customFormat="1">
      <c r="A45" s="152"/>
      <c r="B45" s="87" t="s">
        <v>1114</v>
      </c>
      <c r="C45" s="97" t="s">
        <v>1090</v>
      </c>
      <c r="D45" s="84">
        <v>11898601</v>
      </c>
      <c r="E45" s="84"/>
      <c r="F45" s="84" t="s">
        <v>1086</v>
      </c>
      <c r="G45" s="111">
        <v>43276</v>
      </c>
      <c r="H45" s="84"/>
      <c r="I45" s="94">
        <v>11.210000000000003</v>
      </c>
      <c r="J45" s="97" t="s">
        <v>167</v>
      </c>
      <c r="K45" s="98">
        <v>3.56E-2</v>
      </c>
      <c r="L45" s="98">
        <v>3.5800000000000005E-2</v>
      </c>
      <c r="M45" s="94">
        <v>6806.4899999999989</v>
      </c>
      <c r="N45" s="96">
        <v>100.54</v>
      </c>
      <c r="O45" s="94">
        <v>6.8432299999999984</v>
      </c>
      <c r="P45" s="95">
        <v>3.7487382808138762E-3</v>
      </c>
      <c r="Q45" s="95">
        <f>O45/'סכום נכסי הקרן'!$C$42</f>
        <v>6.5143404289529151E-5</v>
      </c>
    </row>
    <row r="46" spans="1:17" s="144" customFormat="1">
      <c r="A46" s="152"/>
      <c r="B46" s="87" t="s">
        <v>1114</v>
      </c>
      <c r="C46" s="97" t="s">
        <v>1090</v>
      </c>
      <c r="D46" s="84">
        <v>11898600</v>
      </c>
      <c r="E46" s="84"/>
      <c r="F46" s="84" t="s">
        <v>1086</v>
      </c>
      <c r="G46" s="111">
        <v>43222</v>
      </c>
      <c r="H46" s="84"/>
      <c r="I46" s="94">
        <v>11.209999999999999</v>
      </c>
      <c r="J46" s="97" t="s">
        <v>167</v>
      </c>
      <c r="K46" s="98">
        <v>3.5200000000000002E-2</v>
      </c>
      <c r="L46" s="98">
        <v>3.5799999999999998E-2</v>
      </c>
      <c r="M46" s="94">
        <v>32555.009999999995</v>
      </c>
      <c r="N46" s="96">
        <v>100.96</v>
      </c>
      <c r="O46" s="94">
        <v>32.867530000000002</v>
      </c>
      <c r="P46" s="95">
        <v>1.8004914040124113E-2</v>
      </c>
      <c r="Q46" s="95">
        <f>O46/'סכום נכסי הקרן'!$C$42</f>
        <v>3.1287897597892061E-4</v>
      </c>
    </row>
    <row r="47" spans="1:17" s="144" customFormat="1">
      <c r="A47" s="152"/>
      <c r="B47" s="83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94"/>
      <c r="N47" s="96"/>
      <c r="O47" s="84"/>
      <c r="P47" s="95"/>
      <c r="Q47" s="84"/>
    </row>
    <row r="48" spans="1:17" s="144" customFormat="1">
      <c r="A48" s="152"/>
      <c r="B48" s="81" t="s">
        <v>40</v>
      </c>
      <c r="C48" s="82"/>
      <c r="D48" s="82"/>
      <c r="E48" s="82"/>
      <c r="F48" s="82"/>
      <c r="G48" s="82"/>
      <c r="H48" s="82"/>
      <c r="I48" s="91">
        <v>6.5500000000000007</v>
      </c>
      <c r="J48" s="82"/>
      <c r="K48" s="82"/>
      <c r="L48" s="105">
        <v>5.0900000000000015E-2</v>
      </c>
      <c r="M48" s="91"/>
      <c r="N48" s="93"/>
      <c r="O48" s="91">
        <v>307.4102299999999</v>
      </c>
      <c r="P48" s="92">
        <v>0.16840008258012637</v>
      </c>
      <c r="Q48" s="92">
        <f>O48/'סכום נכסי הקרן'!$C$42</f>
        <v>2.9263591747796204E-3</v>
      </c>
    </row>
    <row r="49" spans="1:17" s="144" customFormat="1">
      <c r="A49" s="152"/>
      <c r="B49" s="103" t="s">
        <v>38</v>
      </c>
      <c r="C49" s="82"/>
      <c r="D49" s="82"/>
      <c r="E49" s="82"/>
      <c r="F49" s="82"/>
      <c r="G49" s="82"/>
      <c r="H49" s="82"/>
      <c r="I49" s="91">
        <v>6.5500000000000007</v>
      </c>
      <c r="J49" s="82"/>
      <c r="K49" s="82"/>
      <c r="L49" s="105">
        <v>5.0900000000000015E-2</v>
      </c>
      <c r="M49" s="91"/>
      <c r="N49" s="93"/>
      <c r="O49" s="91">
        <v>307.4102299999999</v>
      </c>
      <c r="P49" s="92">
        <v>0.16840008258012637</v>
      </c>
      <c r="Q49" s="92">
        <f>O49/'סכום נכסי הקרן'!$C$42</f>
        <v>2.9263591747796204E-3</v>
      </c>
    </row>
    <row r="50" spans="1:17" s="144" customFormat="1">
      <c r="A50" s="152"/>
      <c r="B50" s="87" t="s">
        <v>1115</v>
      </c>
      <c r="C50" s="97" t="s">
        <v>1087</v>
      </c>
      <c r="D50" s="84">
        <v>508506</v>
      </c>
      <c r="E50" s="84"/>
      <c r="F50" s="84" t="s">
        <v>1093</v>
      </c>
      <c r="G50" s="111">
        <v>43186</v>
      </c>
      <c r="H50" s="84" t="s">
        <v>1089</v>
      </c>
      <c r="I50" s="94">
        <v>6.5500000000000007</v>
      </c>
      <c r="J50" s="97" t="s">
        <v>166</v>
      </c>
      <c r="K50" s="98">
        <v>4.8000000000000001E-2</v>
      </c>
      <c r="L50" s="98">
        <v>5.0900000000000015E-2</v>
      </c>
      <c r="M50" s="94">
        <v>85854.999999999985</v>
      </c>
      <c r="N50" s="96">
        <v>98.72</v>
      </c>
      <c r="O50" s="94">
        <v>307.4102299999999</v>
      </c>
      <c r="P50" s="95">
        <v>0.16840008258012637</v>
      </c>
      <c r="Q50" s="95">
        <f>O50/'סכום נכסי הקרן'!$C$42</f>
        <v>2.9263591747796204E-3</v>
      </c>
    </row>
    <row r="51" spans="1:17" s="144" customFormat="1">
      <c r="B51" s="153"/>
      <c r="C51" s="153"/>
      <c r="D51" s="147"/>
      <c r="E51" s="147"/>
    </row>
    <row r="52" spans="1:17" s="144" customFormat="1">
      <c r="B52" s="153"/>
      <c r="C52" s="147"/>
      <c r="D52" s="147"/>
      <c r="E52" s="147"/>
    </row>
    <row r="53" spans="1:17">
      <c r="B53" s="6"/>
    </row>
    <row r="57" spans="1:17">
      <c r="B57" s="99" t="s">
        <v>252</v>
      </c>
    </row>
    <row r="58" spans="1:17">
      <c r="B58" s="99" t="s">
        <v>115</v>
      </c>
    </row>
    <row r="59" spans="1:17">
      <c r="B59" s="99" t="s">
        <v>235</v>
      </c>
    </row>
    <row r="60" spans="1:17">
      <c r="B60" s="99" t="s">
        <v>243</v>
      </c>
    </row>
  </sheetData>
  <sheetProtection sheet="1" objects="1" scenarios="1"/>
  <mergeCells count="1">
    <mergeCell ref="B6:Q6"/>
  </mergeCells>
  <phoneticPr fontId="3" type="noConversion"/>
  <conditionalFormatting sqref="B11:B12 B18:B43">
    <cfRule type="cellIs" dxfId="3" priority="7" operator="equal">
      <formula>"NR3"</formula>
    </cfRule>
  </conditionalFormatting>
  <conditionalFormatting sqref="B13:B17">
    <cfRule type="cellIs" dxfId="2" priority="6" operator="equal">
      <formula>"NR3"</formula>
    </cfRule>
  </conditionalFormatting>
  <dataValidations count="1">
    <dataValidation allowBlank="1" showInputMessage="1" showErrorMessage="1" sqref="D1:Q9 C5:C9 B1:B9 B51:Q1048576 X50:XFD53 A1:A1048576 R54:XFD1048576 R1:XFD49 R50:V53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182</v>
      </c>
      <c r="C1" s="78" t="s" vm="1">
        <v>253</v>
      </c>
    </row>
    <row r="2" spans="2:64">
      <c r="B2" s="57" t="s">
        <v>181</v>
      </c>
      <c r="C2" s="78" t="s">
        <v>254</v>
      </c>
    </row>
    <row r="3" spans="2:64">
      <c r="B3" s="57" t="s">
        <v>183</v>
      </c>
      <c r="C3" s="78" t="s">
        <v>255</v>
      </c>
    </row>
    <row r="4" spans="2:64">
      <c r="B4" s="57" t="s">
        <v>184</v>
      </c>
      <c r="C4" s="78">
        <v>9453</v>
      </c>
    </row>
    <row r="6" spans="2:64" ht="26.25" customHeight="1">
      <c r="B6" s="168" t="s">
        <v>215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70"/>
    </row>
    <row r="7" spans="2:64" s="3" customFormat="1" ht="78.75">
      <c r="B7" s="60" t="s">
        <v>119</v>
      </c>
      <c r="C7" s="61" t="s">
        <v>45</v>
      </c>
      <c r="D7" s="61" t="s">
        <v>120</v>
      </c>
      <c r="E7" s="61" t="s">
        <v>15</v>
      </c>
      <c r="F7" s="61" t="s">
        <v>65</v>
      </c>
      <c r="G7" s="61" t="s">
        <v>18</v>
      </c>
      <c r="H7" s="61" t="s">
        <v>104</v>
      </c>
      <c r="I7" s="61" t="s">
        <v>52</v>
      </c>
      <c r="J7" s="61" t="s">
        <v>19</v>
      </c>
      <c r="K7" s="61" t="s">
        <v>237</v>
      </c>
      <c r="L7" s="61" t="s">
        <v>236</v>
      </c>
      <c r="M7" s="61" t="s">
        <v>113</v>
      </c>
      <c r="N7" s="61" t="s">
        <v>185</v>
      </c>
      <c r="O7" s="63" t="s">
        <v>187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244</v>
      </c>
      <c r="L8" s="33"/>
      <c r="M8" s="33" t="s">
        <v>240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"/>
      <c r="Q10" s="1"/>
      <c r="R10" s="1"/>
      <c r="S10" s="1"/>
      <c r="T10" s="1"/>
      <c r="U10" s="1"/>
      <c r="BL10" s="1"/>
    </row>
    <row r="11" spans="2:64" ht="20.25" customHeight="1">
      <c r="B11" s="99" t="s">
        <v>252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</row>
    <row r="12" spans="2:64">
      <c r="B12" s="99" t="s">
        <v>115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</row>
    <row r="13" spans="2:64">
      <c r="B13" s="99" t="s">
        <v>235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4">
      <c r="B14" s="99" t="s">
        <v>243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4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182</v>
      </c>
      <c r="C1" s="78" t="s" vm="1">
        <v>253</v>
      </c>
    </row>
    <row r="2" spans="2:56">
      <c r="B2" s="57" t="s">
        <v>181</v>
      </c>
      <c r="C2" s="78" t="s">
        <v>254</v>
      </c>
    </row>
    <row r="3" spans="2:56">
      <c r="B3" s="57" t="s">
        <v>183</v>
      </c>
      <c r="C3" s="78" t="s">
        <v>255</v>
      </c>
    </row>
    <row r="4" spans="2:56">
      <c r="B4" s="57" t="s">
        <v>184</v>
      </c>
      <c r="C4" s="78">
        <v>9453</v>
      </c>
    </row>
    <row r="6" spans="2:56" ht="26.25" customHeight="1">
      <c r="B6" s="168" t="s">
        <v>216</v>
      </c>
      <c r="C6" s="169"/>
      <c r="D6" s="169"/>
      <c r="E6" s="169"/>
      <c r="F6" s="169"/>
      <c r="G6" s="169"/>
      <c r="H6" s="169"/>
      <c r="I6" s="169"/>
      <c r="J6" s="170"/>
    </row>
    <row r="7" spans="2:56" s="3" customFormat="1" ht="78.75">
      <c r="B7" s="60" t="s">
        <v>119</v>
      </c>
      <c r="C7" s="62" t="s">
        <v>54</v>
      </c>
      <c r="D7" s="62" t="s">
        <v>88</v>
      </c>
      <c r="E7" s="62" t="s">
        <v>55</v>
      </c>
      <c r="F7" s="62" t="s">
        <v>104</v>
      </c>
      <c r="G7" s="62" t="s">
        <v>227</v>
      </c>
      <c r="H7" s="62" t="s">
        <v>185</v>
      </c>
      <c r="I7" s="64" t="s">
        <v>186</v>
      </c>
      <c r="J7" s="77" t="s">
        <v>247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241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5"/>
      <c r="C11" s="102"/>
      <c r="D11" s="102"/>
      <c r="E11" s="102"/>
      <c r="F11" s="102"/>
      <c r="G11" s="102"/>
      <c r="H11" s="102"/>
      <c r="I11" s="102"/>
      <c r="J11" s="102"/>
    </row>
    <row r="12" spans="2:56">
      <c r="B12" s="115"/>
      <c r="C12" s="102"/>
      <c r="D12" s="102"/>
      <c r="E12" s="102"/>
      <c r="F12" s="102"/>
      <c r="G12" s="102"/>
      <c r="H12" s="102"/>
      <c r="I12" s="102"/>
      <c r="J12" s="102"/>
    </row>
    <row r="13" spans="2:56">
      <c r="B13" s="102"/>
      <c r="C13" s="102"/>
      <c r="D13" s="102"/>
      <c r="E13" s="102"/>
      <c r="F13" s="102"/>
      <c r="G13" s="102"/>
      <c r="H13" s="102"/>
      <c r="I13" s="102"/>
      <c r="J13" s="102"/>
    </row>
    <row r="14" spans="2:56">
      <c r="B14" s="102"/>
      <c r="C14" s="102"/>
      <c r="D14" s="102"/>
      <c r="E14" s="102"/>
      <c r="F14" s="102"/>
      <c r="G14" s="102"/>
      <c r="H14" s="102"/>
      <c r="I14" s="102"/>
      <c r="J14" s="102"/>
    </row>
    <row r="15" spans="2:56">
      <c r="B15" s="102"/>
      <c r="C15" s="102"/>
      <c r="D15" s="102"/>
      <c r="E15" s="102"/>
      <c r="F15" s="102"/>
      <c r="G15" s="102"/>
      <c r="H15" s="102"/>
      <c r="I15" s="102"/>
      <c r="J15" s="102"/>
    </row>
    <row r="16" spans="2:56">
      <c r="B16" s="102"/>
      <c r="C16" s="102"/>
      <c r="D16" s="102"/>
      <c r="E16" s="102"/>
      <c r="F16" s="102"/>
      <c r="G16" s="102"/>
      <c r="H16" s="102"/>
      <c r="I16" s="102"/>
      <c r="J16" s="102"/>
    </row>
    <row r="17" spans="2:10">
      <c r="B17" s="102"/>
      <c r="C17" s="102"/>
      <c r="D17" s="102"/>
      <c r="E17" s="102"/>
      <c r="F17" s="102"/>
      <c r="G17" s="102"/>
      <c r="H17" s="102"/>
      <c r="I17" s="102"/>
      <c r="J17" s="102"/>
    </row>
    <row r="18" spans="2:10">
      <c r="B18" s="102"/>
      <c r="C18" s="102"/>
      <c r="D18" s="102"/>
      <c r="E18" s="102"/>
      <c r="F18" s="102"/>
      <c r="G18" s="102"/>
      <c r="H18" s="102"/>
      <c r="I18" s="102"/>
      <c r="J18" s="102"/>
    </row>
    <row r="19" spans="2:10">
      <c r="B19" s="102"/>
      <c r="C19" s="102"/>
      <c r="D19" s="102"/>
      <c r="E19" s="102"/>
      <c r="F19" s="102"/>
      <c r="G19" s="102"/>
      <c r="H19" s="102"/>
      <c r="I19" s="102"/>
      <c r="J19" s="102"/>
    </row>
    <row r="20" spans="2:10">
      <c r="B20" s="102"/>
      <c r="C20" s="102"/>
      <c r="D20" s="102"/>
      <c r="E20" s="102"/>
      <c r="F20" s="102"/>
      <c r="G20" s="102"/>
      <c r="H20" s="102"/>
      <c r="I20" s="102"/>
      <c r="J20" s="102"/>
    </row>
    <row r="21" spans="2:10">
      <c r="B21" s="102"/>
      <c r="C21" s="102"/>
      <c r="D21" s="102"/>
      <c r="E21" s="102"/>
      <c r="F21" s="102"/>
      <c r="G21" s="102"/>
      <c r="H21" s="102"/>
      <c r="I21" s="102"/>
      <c r="J21" s="102"/>
    </row>
    <row r="22" spans="2:10">
      <c r="B22" s="102"/>
      <c r="C22" s="102"/>
      <c r="D22" s="102"/>
      <c r="E22" s="102"/>
      <c r="F22" s="102"/>
      <c r="G22" s="102"/>
      <c r="H22" s="102"/>
      <c r="I22" s="102"/>
      <c r="J22" s="102"/>
    </row>
    <row r="23" spans="2:10">
      <c r="B23" s="102"/>
      <c r="C23" s="102"/>
      <c r="D23" s="102"/>
      <c r="E23" s="102"/>
      <c r="F23" s="102"/>
      <c r="G23" s="102"/>
      <c r="H23" s="102"/>
      <c r="I23" s="102"/>
      <c r="J23" s="102"/>
    </row>
    <row r="24" spans="2:10">
      <c r="B24" s="102"/>
      <c r="C24" s="102"/>
      <c r="D24" s="102"/>
      <c r="E24" s="102"/>
      <c r="F24" s="102"/>
      <c r="G24" s="102"/>
      <c r="H24" s="102"/>
      <c r="I24" s="102"/>
      <c r="J24" s="102"/>
    </row>
    <row r="25" spans="2:10">
      <c r="B25" s="102"/>
      <c r="C25" s="102"/>
      <c r="D25" s="102"/>
      <c r="E25" s="102"/>
      <c r="F25" s="102"/>
      <c r="G25" s="102"/>
      <c r="H25" s="102"/>
      <c r="I25" s="102"/>
      <c r="J25" s="102"/>
    </row>
    <row r="26" spans="2:10">
      <c r="B26" s="102"/>
      <c r="C26" s="102"/>
      <c r="D26" s="102"/>
      <c r="E26" s="102"/>
      <c r="F26" s="102"/>
      <c r="G26" s="102"/>
      <c r="H26" s="102"/>
      <c r="I26" s="102"/>
      <c r="J26" s="102"/>
    </row>
    <row r="27" spans="2:10">
      <c r="B27" s="102"/>
      <c r="C27" s="102"/>
      <c r="D27" s="102"/>
      <c r="E27" s="102"/>
      <c r="F27" s="102"/>
      <c r="G27" s="102"/>
      <c r="H27" s="102"/>
      <c r="I27" s="102"/>
      <c r="J27" s="102"/>
    </row>
    <row r="28" spans="2:10">
      <c r="B28" s="102"/>
      <c r="C28" s="102"/>
      <c r="D28" s="102"/>
      <c r="E28" s="102"/>
      <c r="F28" s="102"/>
      <c r="G28" s="102"/>
      <c r="H28" s="102"/>
      <c r="I28" s="102"/>
      <c r="J28" s="102"/>
    </row>
    <row r="29" spans="2:10">
      <c r="B29" s="102"/>
      <c r="C29" s="102"/>
      <c r="D29" s="102"/>
      <c r="E29" s="102"/>
      <c r="F29" s="102"/>
      <c r="G29" s="102"/>
      <c r="H29" s="102"/>
      <c r="I29" s="102"/>
      <c r="J29" s="102"/>
    </row>
    <row r="30" spans="2:10">
      <c r="B30" s="102"/>
      <c r="C30" s="102"/>
      <c r="D30" s="102"/>
      <c r="E30" s="102"/>
      <c r="F30" s="102"/>
      <c r="G30" s="102"/>
      <c r="H30" s="102"/>
      <c r="I30" s="102"/>
      <c r="J30" s="102"/>
    </row>
    <row r="31" spans="2:10">
      <c r="B31" s="102"/>
      <c r="C31" s="102"/>
      <c r="D31" s="102"/>
      <c r="E31" s="102"/>
      <c r="F31" s="102"/>
      <c r="G31" s="102"/>
      <c r="H31" s="102"/>
      <c r="I31" s="102"/>
      <c r="J31" s="102"/>
    </row>
    <row r="32" spans="2:10">
      <c r="B32" s="102"/>
      <c r="C32" s="102"/>
      <c r="D32" s="102"/>
      <c r="E32" s="102"/>
      <c r="F32" s="102"/>
      <c r="G32" s="102"/>
      <c r="H32" s="102"/>
      <c r="I32" s="102"/>
      <c r="J32" s="102"/>
    </row>
    <row r="33" spans="2:10">
      <c r="B33" s="102"/>
      <c r="C33" s="102"/>
      <c r="D33" s="102"/>
      <c r="E33" s="102"/>
      <c r="F33" s="102"/>
      <c r="G33" s="102"/>
      <c r="H33" s="102"/>
      <c r="I33" s="102"/>
      <c r="J33" s="102"/>
    </row>
    <row r="34" spans="2:10">
      <c r="B34" s="102"/>
      <c r="C34" s="102"/>
      <c r="D34" s="102"/>
      <c r="E34" s="102"/>
      <c r="F34" s="102"/>
      <c r="G34" s="102"/>
      <c r="H34" s="102"/>
      <c r="I34" s="102"/>
      <c r="J34" s="102"/>
    </row>
    <row r="35" spans="2:10">
      <c r="B35" s="102"/>
      <c r="C35" s="102"/>
      <c r="D35" s="102"/>
      <c r="E35" s="102"/>
      <c r="F35" s="102"/>
      <c r="G35" s="102"/>
      <c r="H35" s="102"/>
      <c r="I35" s="102"/>
      <c r="J35" s="102"/>
    </row>
    <row r="36" spans="2:10">
      <c r="B36" s="102"/>
      <c r="C36" s="102"/>
      <c r="D36" s="102"/>
      <c r="E36" s="102"/>
      <c r="F36" s="102"/>
      <c r="G36" s="102"/>
      <c r="H36" s="102"/>
      <c r="I36" s="102"/>
      <c r="J36" s="102"/>
    </row>
    <row r="37" spans="2:10">
      <c r="B37" s="102"/>
      <c r="C37" s="102"/>
      <c r="D37" s="102"/>
      <c r="E37" s="102"/>
      <c r="F37" s="102"/>
      <c r="G37" s="102"/>
      <c r="H37" s="102"/>
      <c r="I37" s="102"/>
      <c r="J37" s="102"/>
    </row>
    <row r="38" spans="2:10">
      <c r="B38" s="102"/>
      <c r="C38" s="102"/>
      <c r="D38" s="102"/>
      <c r="E38" s="102"/>
      <c r="F38" s="102"/>
      <c r="G38" s="102"/>
      <c r="H38" s="102"/>
      <c r="I38" s="102"/>
      <c r="J38" s="102"/>
    </row>
    <row r="39" spans="2:10">
      <c r="B39" s="102"/>
      <c r="C39" s="102"/>
      <c r="D39" s="102"/>
      <c r="E39" s="102"/>
      <c r="F39" s="102"/>
      <c r="G39" s="102"/>
      <c r="H39" s="102"/>
      <c r="I39" s="102"/>
      <c r="J39" s="102"/>
    </row>
    <row r="40" spans="2:10">
      <c r="B40" s="102"/>
      <c r="C40" s="102"/>
      <c r="D40" s="102"/>
      <c r="E40" s="102"/>
      <c r="F40" s="102"/>
      <c r="G40" s="102"/>
      <c r="H40" s="102"/>
      <c r="I40" s="102"/>
      <c r="J40" s="102"/>
    </row>
    <row r="41" spans="2:10">
      <c r="B41" s="102"/>
      <c r="C41" s="102"/>
      <c r="D41" s="102"/>
      <c r="E41" s="102"/>
      <c r="F41" s="102"/>
      <c r="G41" s="102"/>
      <c r="H41" s="102"/>
      <c r="I41" s="102"/>
      <c r="J41" s="102"/>
    </row>
    <row r="42" spans="2:10">
      <c r="B42" s="102"/>
      <c r="C42" s="102"/>
      <c r="D42" s="102"/>
      <c r="E42" s="102"/>
      <c r="F42" s="102"/>
      <c r="G42" s="102"/>
      <c r="H42" s="102"/>
      <c r="I42" s="102"/>
      <c r="J42" s="102"/>
    </row>
    <row r="43" spans="2:10">
      <c r="B43" s="102"/>
      <c r="C43" s="102"/>
      <c r="D43" s="102"/>
      <c r="E43" s="102"/>
      <c r="F43" s="102"/>
      <c r="G43" s="102"/>
      <c r="H43" s="102"/>
      <c r="I43" s="102"/>
      <c r="J43" s="102"/>
    </row>
    <row r="44" spans="2:10">
      <c r="B44" s="102"/>
      <c r="C44" s="102"/>
      <c r="D44" s="102"/>
      <c r="E44" s="102"/>
      <c r="F44" s="102"/>
      <c r="G44" s="102"/>
      <c r="H44" s="102"/>
      <c r="I44" s="102"/>
      <c r="J44" s="102"/>
    </row>
    <row r="45" spans="2:10">
      <c r="B45" s="102"/>
      <c r="C45" s="102"/>
      <c r="D45" s="102"/>
      <c r="E45" s="102"/>
      <c r="F45" s="102"/>
      <c r="G45" s="102"/>
      <c r="H45" s="102"/>
      <c r="I45" s="102"/>
      <c r="J45" s="102"/>
    </row>
    <row r="46" spans="2:10">
      <c r="B46" s="102"/>
      <c r="C46" s="102"/>
      <c r="D46" s="102"/>
      <c r="E46" s="102"/>
      <c r="F46" s="102"/>
      <c r="G46" s="102"/>
      <c r="H46" s="102"/>
      <c r="I46" s="102"/>
      <c r="J46" s="102"/>
    </row>
    <row r="47" spans="2:10">
      <c r="B47" s="102"/>
      <c r="C47" s="102"/>
      <c r="D47" s="102"/>
      <c r="E47" s="102"/>
      <c r="F47" s="102"/>
      <c r="G47" s="102"/>
      <c r="H47" s="102"/>
      <c r="I47" s="102"/>
      <c r="J47" s="102"/>
    </row>
    <row r="48" spans="2:10">
      <c r="B48" s="102"/>
      <c r="C48" s="102"/>
      <c r="D48" s="102"/>
      <c r="E48" s="102"/>
      <c r="F48" s="102"/>
      <c r="G48" s="102"/>
      <c r="H48" s="102"/>
      <c r="I48" s="102"/>
      <c r="J48" s="102"/>
    </row>
    <row r="49" spans="2:10">
      <c r="B49" s="102"/>
      <c r="C49" s="102"/>
      <c r="D49" s="102"/>
      <c r="E49" s="102"/>
      <c r="F49" s="102"/>
      <c r="G49" s="102"/>
      <c r="H49" s="102"/>
      <c r="I49" s="102"/>
      <c r="J49" s="102"/>
    </row>
    <row r="50" spans="2:10">
      <c r="B50" s="102"/>
      <c r="C50" s="102"/>
      <c r="D50" s="102"/>
      <c r="E50" s="102"/>
      <c r="F50" s="102"/>
      <c r="G50" s="102"/>
      <c r="H50" s="102"/>
      <c r="I50" s="102"/>
      <c r="J50" s="102"/>
    </row>
    <row r="51" spans="2:10">
      <c r="B51" s="102"/>
      <c r="C51" s="102"/>
      <c r="D51" s="102"/>
      <c r="E51" s="102"/>
      <c r="F51" s="102"/>
      <c r="G51" s="102"/>
      <c r="H51" s="102"/>
      <c r="I51" s="102"/>
      <c r="J51" s="102"/>
    </row>
    <row r="52" spans="2:10">
      <c r="B52" s="102"/>
      <c r="C52" s="102"/>
      <c r="D52" s="102"/>
      <c r="E52" s="102"/>
      <c r="F52" s="102"/>
      <c r="G52" s="102"/>
      <c r="H52" s="102"/>
      <c r="I52" s="102"/>
      <c r="J52" s="102"/>
    </row>
    <row r="53" spans="2:10">
      <c r="B53" s="102"/>
      <c r="C53" s="102"/>
      <c r="D53" s="102"/>
      <c r="E53" s="102"/>
      <c r="F53" s="102"/>
      <c r="G53" s="102"/>
      <c r="H53" s="102"/>
      <c r="I53" s="102"/>
      <c r="J53" s="102"/>
    </row>
    <row r="54" spans="2:10">
      <c r="B54" s="102"/>
      <c r="C54" s="102"/>
      <c r="D54" s="102"/>
      <c r="E54" s="102"/>
      <c r="F54" s="102"/>
      <c r="G54" s="102"/>
      <c r="H54" s="102"/>
      <c r="I54" s="102"/>
      <c r="J54" s="102"/>
    </row>
    <row r="55" spans="2:10">
      <c r="B55" s="102"/>
      <c r="C55" s="102"/>
      <c r="D55" s="102"/>
      <c r="E55" s="102"/>
      <c r="F55" s="102"/>
      <c r="G55" s="102"/>
      <c r="H55" s="102"/>
      <c r="I55" s="102"/>
      <c r="J55" s="102"/>
    </row>
    <row r="56" spans="2:10">
      <c r="B56" s="102"/>
      <c r="C56" s="102"/>
      <c r="D56" s="102"/>
      <c r="E56" s="102"/>
      <c r="F56" s="102"/>
      <c r="G56" s="102"/>
      <c r="H56" s="102"/>
      <c r="I56" s="102"/>
      <c r="J56" s="102"/>
    </row>
    <row r="57" spans="2:10">
      <c r="B57" s="102"/>
      <c r="C57" s="102"/>
      <c r="D57" s="102"/>
      <c r="E57" s="102"/>
      <c r="F57" s="102"/>
      <c r="G57" s="102"/>
      <c r="H57" s="102"/>
      <c r="I57" s="102"/>
      <c r="J57" s="102"/>
    </row>
    <row r="58" spans="2:10">
      <c r="B58" s="102"/>
      <c r="C58" s="102"/>
      <c r="D58" s="102"/>
      <c r="E58" s="102"/>
      <c r="F58" s="102"/>
      <c r="G58" s="102"/>
      <c r="H58" s="102"/>
      <c r="I58" s="102"/>
      <c r="J58" s="102"/>
    </row>
    <row r="59" spans="2:10">
      <c r="B59" s="102"/>
      <c r="C59" s="102"/>
      <c r="D59" s="102"/>
      <c r="E59" s="102"/>
      <c r="F59" s="102"/>
      <c r="G59" s="102"/>
      <c r="H59" s="102"/>
      <c r="I59" s="102"/>
      <c r="J59" s="102"/>
    </row>
    <row r="60" spans="2:10">
      <c r="B60" s="102"/>
      <c r="C60" s="102"/>
      <c r="D60" s="102"/>
      <c r="E60" s="102"/>
      <c r="F60" s="102"/>
      <c r="G60" s="102"/>
      <c r="H60" s="102"/>
      <c r="I60" s="102"/>
      <c r="J60" s="102"/>
    </row>
    <row r="61" spans="2:10">
      <c r="B61" s="102"/>
      <c r="C61" s="102"/>
      <c r="D61" s="102"/>
      <c r="E61" s="102"/>
      <c r="F61" s="102"/>
      <c r="G61" s="102"/>
      <c r="H61" s="102"/>
      <c r="I61" s="102"/>
      <c r="J61" s="102"/>
    </row>
    <row r="62" spans="2:10">
      <c r="B62" s="102"/>
      <c r="C62" s="102"/>
      <c r="D62" s="102"/>
      <c r="E62" s="102"/>
      <c r="F62" s="102"/>
      <c r="G62" s="102"/>
      <c r="H62" s="102"/>
      <c r="I62" s="102"/>
      <c r="J62" s="102"/>
    </row>
    <row r="63" spans="2:10">
      <c r="B63" s="102"/>
      <c r="C63" s="102"/>
      <c r="D63" s="102"/>
      <c r="E63" s="102"/>
      <c r="F63" s="102"/>
      <c r="G63" s="102"/>
      <c r="H63" s="102"/>
      <c r="I63" s="102"/>
      <c r="J63" s="102"/>
    </row>
    <row r="64" spans="2:10">
      <c r="B64" s="102"/>
      <c r="C64" s="102"/>
      <c r="D64" s="102"/>
      <c r="E64" s="102"/>
      <c r="F64" s="102"/>
      <c r="G64" s="102"/>
      <c r="H64" s="102"/>
      <c r="I64" s="102"/>
      <c r="J64" s="102"/>
    </row>
    <row r="65" spans="2:10">
      <c r="B65" s="102"/>
      <c r="C65" s="102"/>
      <c r="D65" s="102"/>
      <c r="E65" s="102"/>
      <c r="F65" s="102"/>
      <c r="G65" s="102"/>
      <c r="H65" s="102"/>
      <c r="I65" s="102"/>
      <c r="J65" s="102"/>
    </row>
    <row r="66" spans="2:10">
      <c r="B66" s="102"/>
      <c r="C66" s="102"/>
      <c r="D66" s="102"/>
      <c r="E66" s="102"/>
      <c r="F66" s="102"/>
      <c r="G66" s="102"/>
      <c r="H66" s="102"/>
      <c r="I66" s="102"/>
      <c r="J66" s="102"/>
    </row>
    <row r="67" spans="2:10">
      <c r="B67" s="102"/>
      <c r="C67" s="102"/>
      <c r="D67" s="102"/>
      <c r="E67" s="102"/>
      <c r="F67" s="102"/>
      <c r="G67" s="102"/>
      <c r="H67" s="102"/>
      <c r="I67" s="102"/>
      <c r="J67" s="102"/>
    </row>
    <row r="68" spans="2:10">
      <c r="B68" s="102"/>
      <c r="C68" s="102"/>
      <c r="D68" s="102"/>
      <c r="E68" s="102"/>
      <c r="F68" s="102"/>
      <c r="G68" s="102"/>
      <c r="H68" s="102"/>
      <c r="I68" s="102"/>
      <c r="J68" s="102"/>
    </row>
    <row r="69" spans="2:10">
      <c r="B69" s="102"/>
      <c r="C69" s="102"/>
      <c r="D69" s="102"/>
      <c r="E69" s="102"/>
      <c r="F69" s="102"/>
      <c r="G69" s="102"/>
      <c r="H69" s="102"/>
      <c r="I69" s="102"/>
      <c r="J69" s="102"/>
    </row>
    <row r="70" spans="2:10">
      <c r="B70" s="102"/>
      <c r="C70" s="102"/>
      <c r="D70" s="102"/>
      <c r="E70" s="102"/>
      <c r="F70" s="102"/>
      <c r="G70" s="102"/>
      <c r="H70" s="102"/>
      <c r="I70" s="102"/>
      <c r="J70" s="102"/>
    </row>
    <row r="71" spans="2:10">
      <c r="B71" s="102"/>
      <c r="C71" s="102"/>
      <c r="D71" s="102"/>
      <c r="E71" s="102"/>
      <c r="F71" s="102"/>
      <c r="G71" s="102"/>
      <c r="H71" s="102"/>
      <c r="I71" s="102"/>
      <c r="J71" s="102"/>
    </row>
    <row r="72" spans="2:10">
      <c r="B72" s="102"/>
      <c r="C72" s="102"/>
      <c r="D72" s="102"/>
      <c r="E72" s="102"/>
      <c r="F72" s="102"/>
      <c r="G72" s="102"/>
      <c r="H72" s="102"/>
      <c r="I72" s="102"/>
      <c r="J72" s="102"/>
    </row>
    <row r="73" spans="2:10">
      <c r="B73" s="102"/>
      <c r="C73" s="102"/>
      <c r="D73" s="102"/>
      <c r="E73" s="102"/>
      <c r="F73" s="102"/>
      <c r="G73" s="102"/>
      <c r="H73" s="102"/>
      <c r="I73" s="102"/>
      <c r="J73" s="102"/>
    </row>
    <row r="74" spans="2:10">
      <c r="B74" s="102"/>
      <c r="C74" s="102"/>
      <c r="D74" s="102"/>
      <c r="E74" s="102"/>
      <c r="F74" s="102"/>
      <c r="G74" s="102"/>
      <c r="H74" s="102"/>
      <c r="I74" s="102"/>
      <c r="J74" s="102"/>
    </row>
    <row r="75" spans="2:10">
      <c r="B75" s="102"/>
      <c r="C75" s="102"/>
      <c r="D75" s="102"/>
      <c r="E75" s="102"/>
      <c r="F75" s="102"/>
      <c r="G75" s="102"/>
      <c r="H75" s="102"/>
      <c r="I75" s="102"/>
      <c r="J75" s="102"/>
    </row>
    <row r="76" spans="2:10">
      <c r="B76" s="102"/>
      <c r="C76" s="102"/>
      <c r="D76" s="102"/>
      <c r="E76" s="102"/>
      <c r="F76" s="102"/>
      <c r="G76" s="102"/>
      <c r="H76" s="102"/>
      <c r="I76" s="102"/>
      <c r="J76" s="102"/>
    </row>
    <row r="77" spans="2:10">
      <c r="B77" s="102"/>
      <c r="C77" s="102"/>
      <c r="D77" s="102"/>
      <c r="E77" s="102"/>
      <c r="F77" s="102"/>
      <c r="G77" s="102"/>
      <c r="H77" s="102"/>
      <c r="I77" s="102"/>
      <c r="J77" s="102"/>
    </row>
    <row r="78" spans="2:10">
      <c r="B78" s="102"/>
      <c r="C78" s="102"/>
      <c r="D78" s="102"/>
      <c r="E78" s="102"/>
      <c r="F78" s="102"/>
      <c r="G78" s="102"/>
      <c r="H78" s="102"/>
      <c r="I78" s="102"/>
      <c r="J78" s="102"/>
    </row>
    <row r="79" spans="2:10">
      <c r="B79" s="102"/>
      <c r="C79" s="102"/>
      <c r="D79" s="102"/>
      <c r="E79" s="102"/>
      <c r="F79" s="102"/>
      <c r="G79" s="102"/>
      <c r="H79" s="102"/>
      <c r="I79" s="102"/>
      <c r="J79" s="102"/>
    </row>
    <row r="80" spans="2:10">
      <c r="B80" s="102"/>
      <c r="C80" s="102"/>
      <c r="D80" s="102"/>
      <c r="E80" s="102"/>
      <c r="F80" s="102"/>
      <c r="G80" s="102"/>
      <c r="H80" s="102"/>
      <c r="I80" s="102"/>
      <c r="J80" s="102"/>
    </row>
    <row r="81" spans="2:10">
      <c r="B81" s="102"/>
      <c r="C81" s="102"/>
      <c r="D81" s="102"/>
      <c r="E81" s="102"/>
      <c r="F81" s="102"/>
      <c r="G81" s="102"/>
      <c r="H81" s="102"/>
      <c r="I81" s="102"/>
      <c r="J81" s="102"/>
    </row>
    <row r="82" spans="2:10">
      <c r="B82" s="102"/>
      <c r="C82" s="102"/>
      <c r="D82" s="102"/>
      <c r="E82" s="102"/>
      <c r="F82" s="102"/>
      <c r="G82" s="102"/>
      <c r="H82" s="102"/>
      <c r="I82" s="102"/>
      <c r="J82" s="102"/>
    </row>
    <row r="83" spans="2:10">
      <c r="B83" s="102"/>
      <c r="C83" s="102"/>
      <c r="D83" s="102"/>
      <c r="E83" s="102"/>
      <c r="F83" s="102"/>
      <c r="G83" s="102"/>
      <c r="H83" s="102"/>
      <c r="I83" s="102"/>
      <c r="J83" s="102"/>
    </row>
    <row r="84" spans="2:10">
      <c r="B84" s="102"/>
      <c r="C84" s="102"/>
      <c r="D84" s="102"/>
      <c r="E84" s="102"/>
      <c r="F84" s="102"/>
      <c r="G84" s="102"/>
      <c r="H84" s="102"/>
      <c r="I84" s="102"/>
      <c r="J84" s="102"/>
    </row>
    <row r="85" spans="2:10">
      <c r="B85" s="102"/>
      <c r="C85" s="102"/>
      <c r="D85" s="102"/>
      <c r="E85" s="102"/>
      <c r="F85" s="102"/>
      <c r="G85" s="102"/>
      <c r="H85" s="102"/>
      <c r="I85" s="102"/>
      <c r="J85" s="102"/>
    </row>
    <row r="86" spans="2:10">
      <c r="B86" s="102"/>
      <c r="C86" s="102"/>
      <c r="D86" s="102"/>
      <c r="E86" s="102"/>
      <c r="F86" s="102"/>
      <c r="G86" s="102"/>
      <c r="H86" s="102"/>
      <c r="I86" s="102"/>
      <c r="J86" s="102"/>
    </row>
    <row r="87" spans="2:10">
      <c r="B87" s="102"/>
      <c r="C87" s="102"/>
      <c r="D87" s="102"/>
      <c r="E87" s="102"/>
      <c r="F87" s="102"/>
      <c r="G87" s="102"/>
      <c r="H87" s="102"/>
      <c r="I87" s="102"/>
      <c r="J87" s="102"/>
    </row>
    <row r="88" spans="2:10">
      <c r="B88" s="102"/>
      <c r="C88" s="102"/>
      <c r="D88" s="102"/>
      <c r="E88" s="102"/>
      <c r="F88" s="102"/>
      <c r="G88" s="102"/>
      <c r="H88" s="102"/>
      <c r="I88" s="102"/>
      <c r="J88" s="102"/>
    </row>
    <row r="89" spans="2:10">
      <c r="B89" s="102"/>
      <c r="C89" s="102"/>
      <c r="D89" s="102"/>
      <c r="E89" s="102"/>
      <c r="F89" s="102"/>
      <c r="G89" s="102"/>
      <c r="H89" s="102"/>
      <c r="I89" s="102"/>
      <c r="J89" s="102"/>
    </row>
    <row r="90" spans="2:10">
      <c r="B90" s="102"/>
      <c r="C90" s="102"/>
      <c r="D90" s="102"/>
      <c r="E90" s="102"/>
      <c r="F90" s="102"/>
      <c r="G90" s="102"/>
      <c r="H90" s="102"/>
      <c r="I90" s="102"/>
      <c r="J90" s="102"/>
    </row>
    <row r="91" spans="2:10">
      <c r="B91" s="102"/>
      <c r="C91" s="102"/>
      <c r="D91" s="102"/>
      <c r="E91" s="102"/>
      <c r="F91" s="102"/>
      <c r="G91" s="102"/>
      <c r="H91" s="102"/>
      <c r="I91" s="102"/>
      <c r="J91" s="102"/>
    </row>
    <row r="92" spans="2:10">
      <c r="B92" s="102"/>
      <c r="C92" s="102"/>
      <c r="D92" s="102"/>
      <c r="E92" s="102"/>
      <c r="F92" s="102"/>
      <c r="G92" s="102"/>
      <c r="H92" s="102"/>
      <c r="I92" s="102"/>
      <c r="J92" s="102"/>
    </row>
    <row r="93" spans="2:10">
      <c r="B93" s="102"/>
      <c r="C93" s="102"/>
      <c r="D93" s="102"/>
      <c r="E93" s="102"/>
      <c r="F93" s="102"/>
      <c r="G93" s="102"/>
      <c r="H93" s="102"/>
      <c r="I93" s="102"/>
      <c r="J93" s="102"/>
    </row>
    <row r="94" spans="2:10">
      <c r="B94" s="102"/>
      <c r="C94" s="102"/>
      <c r="D94" s="102"/>
      <c r="E94" s="102"/>
      <c r="F94" s="102"/>
      <c r="G94" s="102"/>
      <c r="H94" s="102"/>
      <c r="I94" s="102"/>
      <c r="J94" s="102"/>
    </row>
    <row r="95" spans="2:10">
      <c r="B95" s="102"/>
      <c r="C95" s="102"/>
      <c r="D95" s="102"/>
      <c r="E95" s="102"/>
      <c r="F95" s="102"/>
      <c r="G95" s="102"/>
      <c r="H95" s="102"/>
      <c r="I95" s="102"/>
      <c r="J95" s="102"/>
    </row>
    <row r="96" spans="2:10">
      <c r="B96" s="102"/>
      <c r="C96" s="102"/>
      <c r="D96" s="102"/>
      <c r="E96" s="102"/>
      <c r="F96" s="102"/>
      <c r="G96" s="102"/>
      <c r="H96" s="102"/>
      <c r="I96" s="102"/>
      <c r="J96" s="102"/>
    </row>
    <row r="97" spans="2:10">
      <c r="B97" s="102"/>
      <c r="C97" s="102"/>
      <c r="D97" s="102"/>
      <c r="E97" s="102"/>
      <c r="F97" s="102"/>
      <c r="G97" s="102"/>
      <c r="H97" s="102"/>
      <c r="I97" s="102"/>
      <c r="J97" s="102"/>
    </row>
    <row r="98" spans="2:10">
      <c r="B98" s="102"/>
      <c r="C98" s="102"/>
      <c r="D98" s="102"/>
      <c r="E98" s="102"/>
      <c r="F98" s="102"/>
      <c r="G98" s="102"/>
      <c r="H98" s="102"/>
      <c r="I98" s="102"/>
      <c r="J98" s="102"/>
    </row>
    <row r="99" spans="2:10">
      <c r="B99" s="102"/>
      <c r="C99" s="102"/>
      <c r="D99" s="102"/>
      <c r="E99" s="102"/>
      <c r="F99" s="102"/>
      <c r="G99" s="102"/>
      <c r="H99" s="102"/>
      <c r="I99" s="102"/>
      <c r="J99" s="102"/>
    </row>
    <row r="100" spans="2:10">
      <c r="B100" s="102"/>
      <c r="C100" s="102"/>
      <c r="D100" s="102"/>
      <c r="E100" s="102"/>
      <c r="F100" s="102"/>
      <c r="G100" s="102"/>
      <c r="H100" s="102"/>
      <c r="I100" s="102"/>
      <c r="J100" s="102"/>
    </row>
    <row r="101" spans="2:10">
      <c r="B101" s="102"/>
      <c r="C101" s="102"/>
      <c r="D101" s="102"/>
      <c r="E101" s="102"/>
      <c r="F101" s="102"/>
      <c r="G101" s="102"/>
      <c r="H101" s="102"/>
      <c r="I101" s="102"/>
      <c r="J101" s="102"/>
    </row>
    <row r="102" spans="2:10">
      <c r="B102" s="102"/>
      <c r="C102" s="102"/>
      <c r="D102" s="102"/>
      <c r="E102" s="102"/>
      <c r="F102" s="102"/>
      <c r="G102" s="102"/>
      <c r="H102" s="102"/>
      <c r="I102" s="102"/>
      <c r="J102" s="102"/>
    </row>
    <row r="103" spans="2:10">
      <c r="B103" s="102"/>
      <c r="C103" s="102"/>
      <c r="D103" s="102"/>
      <c r="E103" s="102"/>
      <c r="F103" s="102"/>
      <c r="G103" s="102"/>
      <c r="H103" s="102"/>
      <c r="I103" s="102"/>
      <c r="J103" s="102"/>
    </row>
    <row r="104" spans="2:10">
      <c r="B104" s="102"/>
      <c r="C104" s="102"/>
      <c r="D104" s="102"/>
      <c r="E104" s="102"/>
      <c r="F104" s="102"/>
      <c r="G104" s="102"/>
      <c r="H104" s="102"/>
      <c r="I104" s="102"/>
      <c r="J104" s="102"/>
    </row>
    <row r="105" spans="2:10">
      <c r="B105" s="102"/>
      <c r="C105" s="102"/>
      <c r="D105" s="102"/>
      <c r="E105" s="102"/>
      <c r="F105" s="102"/>
      <c r="G105" s="102"/>
      <c r="H105" s="102"/>
      <c r="I105" s="102"/>
      <c r="J105" s="102"/>
    </row>
    <row r="106" spans="2:10">
      <c r="B106" s="102"/>
      <c r="C106" s="102"/>
      <c r="D106" s="102"/>
      <c r="E106" s="102"/>
      <c r="F106" s="102"/>
      <c r="G106" s="102"/>
      <c r="H106" s="102"/>
      <c r="I106" s="102"/>
      <c r="J106" s="102"/>
    </row>
    <row r="107" spans="2:10">
      <c r="B107" s="102"/>
      <c r="C107" s="102"/>
      <c r="D107" s="102"/>
      <c r="E107" s="102"/>
      <c r="F107" s="102"/>
      <c r="G107" s="102"/>
      <c r="H107" s="102"/>
      <c r="I107" s="102"/>
      <c r="J107" s="102"/>
    </row>
    <row r="108" spans="2:10">
      <c r="B108" s="102"/>
      <c r="C108" s="102"/>
      <c r="D108" s="102"/>
      <c r="E108" s="102"/>
      <c r="F108" s="102"/>
      <c r="G108" s="102"/>
      <c r="H108" s="102"/>
      <c r="I108" s="102"/>
      <c r="J108" s="102"/>
    </row>
    <row r="109" spans="2:10">
      <c r="B109" s="102"/>
      <c r="C109" s="102"/>
      <c r="D109" s="102"/>
      <c r="E109" s="102"/>
      <c r="F109" s="102"/>
      <c r="G109" s="102"/>
      <c r="H109" s="102"/>
      <c r="I109" s="102"/>
      <c r="J109" s="102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182</v>
      </c>
      <c r="C1" s="78" t="s" vm="1">
        <v>253</v>
      </c>
    </row>
    <row r="2" spans="2:60">
      <c r="B2" s="57" t="s">
        <v>181</v>
      </c>
      <c r="C2" s="78" t="s">
        <v>254</v>
      </c>
    </row>
    <row r="3" spans="2:60">
      <c r="B3" s="57" t="s">
        <v>183</v>
      </c>
      <c r="C3" s="78" t="s">
        <v>255</v>
      </c>
    </row>
    <row r="4" spans="2:60">
      <c r="B4" s="57" t="s">
        <v>184</v>
      </c>
      <c r="C4" s="78">
        <v>9453</v>
      </c>
    </row>
    <row r="6" spans="2:60" ht="26.25" customHeight="1">
      <c r="B6" s="168" t="s">
        <v>217</v>
      </c>
      <c r="C6" s="169"/>
      <c r="D6" s="169"/>
      <c r="E6" s="169"/>
      <c r="F6" s="169"/>
      <c r="G6" s="169"/>
      <c r="H6" s="169"/>
      <c r="I6" s="169"/>
      <c r="J6" s="169"/>
      <c r="K6" s="170"/>
    </row>
    <row r="7" spans="2:60" s="3" customFormat="1" ht="66">
      <c r="B7" s="60" t="s">
        <v>119</v>
      </c>
      <c r="C7" s="60" t="s">
        <v>120</v>
      </c>
      <c r="D7" s="60" t="s">
        <v>15</v>
      </c>
      <c r="E7" s="60" t="s">
        <v>16</v>
      </c>
      <c r="F7" s="60" t="s">
        <v>56</v>
      </c>
      <c r="G7" s="60" t="s">
        <v>104</v>
      </c>
      <c r="H7" s="60" t="s">
        <v>53</v>
      </c>
      <c r="I7" s="60" t="s">
        <v>113</v>
      </c>
      <c r="J7" s="60" t="s">
        <v>185</v>
      </c>
      <c r="K7" s="60" t="s">
        <v>186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240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15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182</v>
      </c>
      <c r="C1" s="78" t="s" vm="1">
        <v>253</v>
      </c>
    </row>
    <row r="2" spans="2:60">
      <c r="B2" s="57" t="s">
        <v>181</v>
      </c>
      <c r="C2" s="78" t="s">
        <v>254</v>
      </c>
    </row>
    <row r="3" spans="2:60">
      <c r="B3" s="57" t="s">
        <v>183</v>
      </c>
      <c r="C3" s="78" t="s">
        <v>255</v>
      </c>
    </row>
    <row r="4" spans="2:60">
      <c r="B4" s="57" t="s">
        <v>184</v>
      </c>
      <c r="C4" s="78">
        <v>9453</v>
      </c>
    </row>
    <row r="6" spans="2:60" ht="26.25" customHeight="1">
      <c r="B6" s="168" t="s">
        <v>218</v>
      </c>
      <c r="C6" s="169"/>
      <c r="D6" s="169"/>
      <c r="E6" s="169"/>
      <c r="F6" s="169"/>
      <c r="G6" s="169"/>
      <c r="H6" s="169"/>
      <c r="I6" s="169"/>
      <c r="J6" s="169"/>
      <c r="K6" s="170"/>
    </row>
    <row r="7" spans="2:60" s="3" customFormat="1" ht="78.75">
      <c r="B7" s="60" t="s">
        <v>119</v>
      </c>
      <c r="C7" s="62" t="s">
        <v>45</v>
      </c>
      <c r="D7" s="62" t="s">
        <v>15</v>
      </c>
      <c r="E7" s="62" t="s">
        <v>16</v>
      </c>
      <c r="F7" s="62" t="s">
        <v>56</v>
      </c>
      <c r="G7" s="62" t="s">
        <v>104</v>
      </c>
      <c r="H7" s="62" t="s">
        <v>53</v>
      </c>
      <c r="I7" s="62" t="s">
        <v>113</v>
      </c>
      <c r="J7" s="62" t="s">
        <v>185</v>
      </c>
      <c r="K7" s="64" t="s">
        <v>186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240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15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G109"/>
  <sheetViews>
    <sheetView rightToLeft="1" workbookViewId="0">
      <selection activeCell="C25" sqref="C25"/>
    </sheetView>
  </sheetViews>
  <sheetFormatPr defaultColWidth="9.140625" defaultRowHeight="18"/>
  <cols>
    <col min="1" max="1" width="6.28515625" style="1" customWidth="1"/>
    <col min="2" max="2" width="32.85546875" style="2" customWidth="1"/>
    <col min="3" max="3" width="41.7109375" style="1" bestFit="1" customWidth="1"/>
    <col min="4" max="4" width="11.85546875" style="1" customWidth="1"/>
    <col min="5" max="5" width="7.140625" style="3" customWidth="1"/>
    <col min="6" max="6" width="7.28515625" style="1" customWidth="1"/>
    <col min="7" max="18" width="5.7109375" style="1" customWidth="1"/>
    <col min="19" max="16384" width="9.140625" style="1"/>
  </cols>
  <sheetData>
    <row r="1" spans="2:33">
      <c r="B1" s="57" t="s">
        <v>182</v>
      </c>
      <c r="C1" s="78" t="s" vm="1">
        <v>253</v>
      </c>
    </row>
    <row r="2" spans="2:33">
      <c r="B2" s="57" t="s">
        <v>181</v>
      </c>
      <c r="C2" s="78" t="s">
        <v>254</v>
      </c>
    </row>
    <row r="3" spans="2:33">
      <c r="B3" s="57" t="s">
        <v>183</v>
      </c>
      <c r="C3" s="78" t="s">
        <v>255</v>
      </c>
    </row>
    <row r="4" spans="2:33">
      <c r="B4" s="57" t="s">
        <v>184</v>
      </c>
      <c r="C4" s="78">
        <v>9453</v>
      </c>
    </row>
    <row r="6" spans="2:33" ht="26.25" customHeight="1">
      <c r="B6" s="168" t="s">
        <v>219</v>
      </c>
      <c r="C6" s="169"/>
      <c r="D6" s="170"/>
    </row>
    <row r="7" spans="2:33" s="3" customFormat="1" ht="31.5">
      <c r="B7" s="60" t="s">
        <v>119</v>
      </c>
      <c r="C7" s="65" t="s">
        <v>110</v>
      </c>
      <c r="D7" s="66" t="s">
        <v>109</v>
      </c>
    </row>
    <row r="8" spans="2:33" s="3" customFormat="1">
      <c r="B8" s="16"/>
      <c r="C8" s="33" t="s">
        <v>240</v>
      </c>
      <c r="D8" s="18" t="s">
        <v>22</v>
      </c>
    </row>
    <row r="9" spans="2:33" s="4" customFormat="1" ht="18" customHeight="1">
      <c r="B9" s="19"/>
      <c r="C9" s="20" t="s">
        <v>1</v>
      </c>
      <c r="D9" s="21" t="s">
        <v>2</v>
      </c>
      <c r="E9" s="3"/>
    </row>
    <row r="10" spans="2:33" s="4" customFormat="1" ht="18" customHeight="1">
      <c r="B10" s="128" t="s">
        <v>1102</v>
      </c>
      <c r="C10" s="129">
        <f>C11+C19</f>
        <v>710.9608145824094</v>
      </c>
      <c r="D10" s="130"/>
      <c r="E10" s="3"/>
    </row>
    <row r="11" spans="2:33">
      <c r="B11" s="131" t="s">
        <v>26</v>
      </c>
      <c r="C11" s="132">
        <f>SUM(C12:C16)</f>
        <v>392.85075330640939</v>
      </c>
      <c r="D11" s="133"/>
    </row>
    <row r="12" spans="2:33">
      <c r="B12" s="134" t="s">
        <v>1098</v>
      </c>
      <c r="C12" s="135">
        <v>75.73742</v>
      </c>
      <c r="D12" s="136">
        <v>44246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2:33">
      <c r="B13" s="134" t="s">
        <v>1099</v>
      </c>
      <c r="C13" s="135">
        <v>35.941345899416049</v>
      </c>
      <c r="D13" s="136">
        <v>46100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2:33">
      <c r="B14" s="134" t="s">
        <v>1100</v>
      </c>
      <c r="C14" s="135">
        <v>73.135000000000005</v>
      </c>
      <c r="D14" s="136">
        <v>43800</v>
      </c>
    </row>
    <row r="15" spans="2:33">
      <c r="B15" s="134" t="s">
        <v>1101</v>
      </c>
      <c r="C15" s="135">
        <v>33.864069999999998</v>
      </c>
      <c r="D15" s="136">
        <v>44739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2:33">
      <c r="B16" s="134" t="s">
        <v>1097</v>
      </c>
      <c r="C16" s="135">
        <v>174.17291740699332</v>
      </c>
      <c r="D16" s="136">
        <v>44255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8" spans="2:4">
      <c r="B18" s="102"/>
      <c r="C18" s="102"/>
      <c r="D18" s="102"/>
    </row>
    <row r="19" spans="2:4">
      <c r="B19" s="137" t="s">
        <v>1103</v>
      </c>
      <c r="C19" s="138">
        <f>SUM(C20:C21)</f>
        <v>318.11006127600001</v>
      </c>
      <c r="D19" s="139"/>
    </row>
    <row r="20" spans="2:4">
      <c r="B20" s="134" t="s">
        <v>1104</v>
      </c>
      <c r="C20" s="135">
        <v>187.14292002000002</v>
      </c>
      <c r="D20" s="136">
        <v>45485</v>
      </c>
    </row>
    <row r="21" spans="2:4">
      <c r="B21" s="134" t="s">
        <v>1031</v>
      </c>
      <c r="C21" s="135">
        <v>130.96714125599999</v>
      </c>
      <c r="D21" s="136">
        <v>45710</v>
      </c>
    </row>
    <row r="23" spans="2:4">
      <c r="B23" s="102"/>
      <c r="C23" s="102"/>
      <c r="D23" s="102"/>
    </row>
    <row r="24" spans="2:4">
      <c r="B24" s="102"/>
      <c r="C24" s="102"/>
      <c r="D24" s="102"/>
    </row>
    <row r="25" spans="2:4">
      <c r="B25" s="102"/>
      <c r="C25" s="102"/>
      <c r="D25" s="102"/>
    </row>
    <row r="26" spans="2:4">
      <c r="B26" s="102"/>
      <c r="C26" s="102"/>
      <c r="D26" s="102"/>
    </row>
    <row r="27" spans="2:4">
      <c r="B27" s="102"/>
      <c r="C27" s="102"/>
      <c r="D27" s="102"/>
    </row>
    <row r="28" spans="2:4">
      <c r="B28" s="102"/>
      <c r="C28" s="102"/>
      <c r="D28" s="102"/>
    </row>
    <row r="29" spans="2:4">
      <c r="B29" s="102"/>
      <c r="C29" s="102"/>
      <c r="D29" s="102"/>
    </row>
    <row r="30" spans="2:4">
      <c r="B30" s="102"/>
      <c r="C30" s="102"/>
      <c r="D30" s="102"/>
    </row>
    <row r="31" spans="2:4">
      <c r="B31" s="102"/>
      <c r="C31" s="102"/>
      <c r="D31" s="102"/>
    </row>
    <row r="32" spans="2:4">
      <c r="B32" s="102"/>
      <c r="C32" s="102"/>
      <c r="D32" s="102"/>
    </row>
    <row r="33" spans="2:4">
      <c r="B33" s="102"/>
      <c r="C33" s="102"/>
      <c r="D33" s="102"/>
    </row>
    <row r="34" spans="2:4">
      <c r="B34" s="102"/>
      <c r="C34" s="102"/>
      <c r="D34" s="102"/>
    </row>
    <row r="35" spans="2:4">
      <c r="B35" s="102"/>
      <c r="C35" s="102"/>
      <c r="D35" s="102"/>
    </row>
    <row r="36" spans="2:4">
      <c r="B36" s="102"/>
      <c r="C36" s="102"/>
      <c r="D36" s="102"/>
    </row>
    <row r="37" spans="2:4">
      <c r="B37" s="102"/>
      <c r="C37" s="102"/>
      <c r="D37" s="102"/>
    </row>
    <row r="38" spans="2:4">
      <c r="B38" s="102"/>
      <c r="C38" s="102"/>
      <c r="D38" s="102"/>
    </row>
    <row r="39" spans="2:4">
      <c r="B39" s="102"/>
      <c r="C39" s="102"/>
      <c r="D39" s="102"/>
    </row>
    <row r="40" spans="2:4">
      <c r="B40" s="102"/>
      <c r="C40" s="102"/>
      <c r="D40" s="102"/>
    </row>
    <row r="41" spans="2:4">
      <c r="B41" s="102"/>
      <c r="C41" s="102"/>
      <c r="D41" s="102"/>
    </row>
    <row r="42" spans="2:4">
      <c r="B42" s="102"/>
      <c r="C42" s="102"/>
      <c r="D42" s="102"/>
    </row>
    <row r="43" spans="2:4">
      <c r="B43" s="102"/>
      <c r="C43" s="102"/>
      <c r="D43" s="102"/>
    </row>
    <row r="44" spans="2:4">
      <c r="B44" s="102"/>
      <c r="C44" s="102"/>
      <c r="D44" s="102"/>
    </row>
    <row r="45" spans="2:4">
      <c r="B45" s="102"/>
      <c r="C45" s="102"/>
      <c r="D45" s="102"/>
    </row>
    <row r="46" spans="2:4">
      <c r="B46" s="102"/>
      <c r="C46" s="102"/>
      <c r="D46" s="102"/>
    </row>
    <row r="47" spans="2:4">
      <c r="B47" s="102"/>
      <c r="C47" s="102"/>
      <c r="D47" s="102"/>
    </row>
    <row r="48" spans="2:4">
      <c r="B48" s="102"/>
      <c r="C48" s="102"/>
      <c r="D48" s="102"/>
    </row>
    <row r="49" spans="2:4">
      <c r="B49" s="102"/>
      <c r="C49" s="102"/>
      <c r="D49" s="102"/>
    </row>
    <row r="50" spans="2:4">
      <c r="B50" s="102"/>
      <c r="C50" s="102"/>
      <c r="D50" s="102"/>
    </row>
    <row r="51" spans="2:4">
      <c r="B51" s="102"/>
      <c r="C51" s="102"/>
      <c r="D51" s="102"/>
    </row>
    <row r="52" spans="2:4">
      <c r="B52" s="102"/>
      <c r="C52" s="102"/>
      <c r="D52" s="102"/>
    </row>
    <row r="53" spans="2:4">
      <c r="B53" s="102"/>
      <c r="C53" s="102"/>
      <c r="D53" s="102"/>
    </row>
    <row r="54" spans="2:4">
      <c r="B54" s="102"/>
      <c r="C54" s="102"/>
      <c r="D54" s="102"/>
    </row>
    <row r="55" spans="2:4">
      <c r="B55" s="102"/>
      <c r="C55" s="102"/>
      <c r="D55" s="102"/>
    </row>
    <row r="56" spans="2:4">
      <c r="B56" s="102"/>
      <c r="C56" s="102"/>
      <c r="D56" s="102"/>
    </row>
    <row r="57" spans="2:4">
      <c r="B57" s="102"/>
      <c r="C57" s="102"/>
      <c r="D57" s="102"/>
    </row>
    <row r="58" spans="2:4">
      <c r="B58" s="102"/>
      <c r="C58" s="102"/>
      <c r="D58" s="102"/>
    </row>
    <row r="59" spans="2:4">
      <c r="B59" s="102"/>
      <c r="C59" s="102"/>
      <c r="D59" s="102"/>
    </row>
    <row r="60" spans="2:4">
      <c r="B60" s="102"/>
      <c r="C60" s="102"/>
      <c r="D60" s="102"/>
    </row>
    <row r="61" spans="2:4">
      <c r="B61" s="102"/>
      <c r="C61" s="102"/>
      <c r="D61" s="102"/>
    </row>
    <row r="62" spans="2:4">
      <c r="B62" s="102"/>
      <c r="C62" s="102"/>
      <c r="D62" s="102"/>
    </row>
    <row r="63" spans="2:4">
      <c r="B63" s="102"/>
      <c r="C63" s="102"/>
      <c r="D63" s="102"/>
    </row>
    <row r="64" spans="2:4">
      <c r="B64" s="102"/>
      <c r="C64" s="102"/>
      <c r="D64" s="102"/>
    </row>
    <row r="65" spans="2:4">
      <c r="B65" s="102"/>
      <c r="C65" s="102"/>
      <c r="D65" s="102"/>
    </row>
    <row r="66" spans="2:4">
      <c r="B66" s="102"/>
      <c r="C66" s="102"/>
      <c r="D66" s="102"/>
    </row>
    <row r="67" spans="2:4">
      <c r="B67" s="102"/>
      <c r="C67" s="102"/>
      <c r="D67" s="102"/>
    </row>
    <row r="68" spans="2:4">
      <c r="B68" s="102"/>
      <c r="C68" s="102"/>
      <c r="D68" s="102"/>
    </row>
    <row r="69" spans="2:4">
      <c r="B69" s="102"/>
      <c r="C69" s="102"/>
      <c r="D69" s="102"/>
    </row>
    <row r="70" spans="2:4">
      <c r="B70" s="102"/>
      <c r="C70" s="102"/>
      <c r="D70" s="102"/>
    </row>
    <row r="71" spans="2:4">
      <c r="B71" s="102"/>
      <c r="C71" s="102"/>
      <c r="D71" s="102"/>
    </row>
    <row r="72" spans="2:4">
      <c r="B72" s="102"/>
      <c r="C72" s="102"/>
      <c r="D72" s="102"/>
    </row>
    <row r="73" spans="2:4">
      <c r="B73" s="102"/>
      <c r="C73" s="102"/>
      <c r="D73" s="102"/>
    </row>
    <row r="74" spans="2:4">
      <c r="B74" s="102"/>
      <c r="C74" s="102"/>
      <c r="D74" s="102"/>
    </row>
    <row r="75" spans="2:4">
      <c r="B75" s="102"/>
      <c r="C75" s="102"/>
      <c r="D75" s="102"/>
    </row>
    <row r="76" spans="2:4">
      <c r="B76" s="102"/>
      <c r="C76" s="102"/>
      <c r="D76" s="102"/>
    </row>
    <row r="77" spans="2:4">
      <c r="B77" s="102"/>
      <c r="C77" s="102"/>
      <c r="D77" s="102"/>
    </row>
    <row r="78" spans="2:4">
      <c r="B78" s="102"/>
      <c r="C78" s="102"/>
      <c r="D78" s="102"/>
    </row>
    <row r="79" spans="2:4">
      <c r="B79" s="102"/>
      <c r="C79" s="102"/>
      <c r="D79" s="102"/>
    </row>
    <row r="80" spans="2:4">
      <c r="B80" s="102"/>
      <c r="C80" s="102"/>
      <c r="D80" s="102"/>
    </row>
    <row r="81" spans="2:4">
      <c r="B81" s="102"/>
      <c r="C81" s="102"/>
      <c r="D81" s="102"/>
    </row>
    <row r="82" spans="2:4">
      <c r="B82" s="102"/>
      <c r="C82" s="102"/>
      <c r="D82" s="102"/>
    </row>
    <row r="83" spans="2:4">
      <c r="B83" s="102"/>
      <c r="C83" s="102"/>
      <c r="D83" s="102"/>
    </row>
    <row r="84" spans="2:4">
      <c r="B84" s="102"/>
      <c r="C84" s="102"/>
      <c r="D84" s="102"/>
    </row>
    <row r="85" spans="2:4">
      <c r="B85" s="102"/>
      <c r="C85" s="102"/>
      <c r="D85" s="102"/>
    </row>
    <row r="86" spans="2:4">
      <c r="B86" s="102"/>
      <c r="C86" s="102"/>
      <c r="D86" s="102"/>
    </row>
    <row r="87" spans="2:4">
      <c r="B87" s="102"/>
      <c r="C87" s="102"/>
      <c r="D87" s="102"/>
    </row>
    <row r="88" spans="2:4">
      <c r="B88" s="102"/>
      <c r="C88" s="102"/>
      <c r="D88" s="102"/>
    </row>
    <row r="89" spans="2:4">
      <c r="B89" s="102"/>
      <c r="C89" s="102"/>
      <c r="D89" s="102"/>
    </row>
    <row r="90" spans="2:4">
      <c r="B90" s="102"/>
      <c r="C90" s="102"/>
      <c r="D90" s="102"/>
    </row>
    <row r="91" spans="2:4">
      <c r="B91" s="102"/>
      <c r="C91" s="102"/>
      <c r="D91" s="102"/>
    </row>
    <row r="92" spans="2:4">
      <c r="B92" s="102"/>
      <c r="C92" s="102"/>
      <c r="D92" s="102"/>
    </row>
    <row r="93" spans="2:4">
      <c r="B93" s="102"/>
      <c r="C93" s="102"/>
      <c r="D93" s="102"/>
    </row>
    <row r="94" spans="2:4">
      <c r="B94" s="102"/>
      <c r="C94" s="102"/>
      <c r="D94" s="102"/>
    </row>
    <row r="95" spans="2:4">
      <c r="B95" s="102"/>
      <c r="C95" s="102"/>
      <c r="D95" s="102"/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>
      <c r="B98" s="102"/>
      <c r="C98" s="102"/>
      <c r="D98" s="102"/>
    </row>
    <row r="99" spans="2:4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>
      <c r="B104" s="102"/>
      <c r="C104" s="102"/>
      <c r="D104" s="102"/>
    </row>
    <row r="105" spans="2:4">
      <c r="B105" s="102"/>
      <c r="C105" s="102"/>
      <c r="D105" s="102"/>
    </row>
    <row r="106" spans="2:4">
      <c r="B106" s="102"/>
      <c r="C106" s="102"/>
      <c r="D106" s="102"/>
    </row>
    <row r="107" spans="2:4">
      <c r="B107" s="102"/>
      <c r="C107" s="102"/>
      <c r="D107" s="102"/>
    </row>
    <row r="108" spans="2:4">
      <c r="B108" s="102"/>
      <c r="C108" s="102"/>
      <c r="D108" s="102"/>
    </row>
    <row r="109" spans="2:4">
      <c r="B109" s="102"/>
      <c r="C109" s="102"/>
      <c r="D109" s="102"/>
    </row>
  </sheetData>
  <sheetProtection sheet="1" objects="1" scenarios="1"/>
  <mergeCells count="1">
    <mergeCell ref="B6:D6"/>
  </mergeCells>
  <phoneticPr fontId="3" type="noConversion"/>
  <conditionalFormatting sqref="B10:B11">
    <cfRule type="cellIs" dxfId="1" priority="2" operator="equal">
      <formula>"NR3"</formula>
    </cfRule>
  </conditionalFormatting>
  <conditionalFormatting sqref="B19">
    <cfRule type="cellIs" dxfId="0" priority="1" operator="equal">
      <formula>"NR3"</formula>
    </cfRule>
  </conditionalFormatting>
  <dataValidations count="1">
    <dataValidation allowBlank="1" showInputMessage="1" showErrorMessage="1" sqref="T28:XFD29 B23:C1048576 D1:D9 C5:C9 A1:A1048576 B1:B11 B12:D16 B18:D21 D23:D27 E1:XFD27 D28:R29 D30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182</v>
      </c>
      <c r="C1" s="78" t="s" vm="1">
        <v>253</v>
      </c>
    </row>
    <row r="2" spans="2:18">
      <c r="B2" s="57" t="s">
        <v>181</v>
      </c>
      <c r="C2" s="78" t="s">
        <v>254</v>
      </c>
    </row>
    <row r="3" spans="2:18">
      <c r="B3" s="57" t="s">
        <v>183</v>
      </c>
      <c r="C3" s="78" t="s">
        <v>255</v>
      </c>
    </row>
    <row r="4" spans="2:18">
      <c r="B4" s="57" t="s">
        <v>184</v>
      </c>
      <c r="C4" s="78">
        <v>9453</v>
      </c>
    </row>
    <row r="6" spans="2:18" ht="26.25" customHeight="1">
      <c r="B6" s="168" t="s">
        <v>222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70"/>
    </row>
    <row r="7" spans="2:18" s="3" customFormat="1" ht="78.75">
      <c r="B7" s="23" t="s">
        <v>119</v>
      </c>
      <c r="C7" s="31" t="s">
        <v>45</v>
      </c>
      <c r="D7" s="31" t="s">
        <v>64</v>
      </c>
      <c r="E7" s="31" t="s">
        <v>15</v>
      </c>
      <c r="F7" s="31" t="s">
        <v>65</v>
      </c>
      <c r="G7" s="31" t="s">
        <v>105</v>
      </c>
      <c r="H7" s="31" t="s">
        <v>18</v>
      </c>
      <c r="I7" s="31" t="s">
        <v>104</v>
      </c>
      <c r="J7" s="31" t="s">
        <v>17</v>
      </c>
      <c r="K7" s="31" t="s">
        <v>220</v>
      </c>
      <c r="L7" s="31" t="s">
        <v>242</v>
      </c>
      <c r="M7" s="31" t="s">
        <v>221</v>
      </c>
      <c r="N7" s="31" t="s">
        <v>58</v>
      </c>
      <c r="O7" s="31" t="s">
        <v>185</v>
      </c>
      <c r="P7" s="32" t="s">
        <v>187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244</v>
      </c>
      <c r="M8" s="33" t="s">
        <v>240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99" t="s">
        <v>252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99" t="s">
        <v>115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99" t="s">
        <v>243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zoomScale="90" zoomScaleNormal="90" workbookViewId="0">
      <selection activeCell="J21" sqref="J21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5">
      <c r="B1" s="57" t="s">
        <v>182</v>
      </c>
      <c r="C1" s="78" t="s" vm="1">
        <v>253</v>
      </c>
    </row>
    <row r="2" spans="2:15">
      <c r="B2" s="57" t="s">
        <v>181</v>
      </c>
      <c r="C2" s="78" t="s">
        <v>254</v>
      </c>
    </row>
    <row r="3" spans="2:15">
      <c r="B3" s="57" t="s">
        <v>183</v>
      </c>
      <c r="C3" s="78" t="s">
        <v>255</v>
      </c>
    </row>
    <row r="4" spans="2:15">
      <c r="B4" s="57" t="s">
        <v>184</v>
      </c>
      <c r="C4" s="78">
        <v>9453</v>
      </c>
    </row>
    <row r="6" spans="2:15" ht="26.25" customHeight="1">
      <c r="B6" s="157" t="s">
        <v>211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</row>
    <row r="7" spans="2:15" s="3" customFormat="1" ht="63">
      <c r="B7" s="13" t="s">
        <v>118</v>
      </c>
      <c r="C7" s="14" t="s">
        <v>45</v>
      </c>
      <c r="D7" s="14" t="s">
        <v>120</v>
      </c>
      <c r="E7" s="14" t="s">
        <v>15</v>
      </c>
      <c r="F7" s="14" t="s">
        <v>65</v>
      </c>
      <c r="G7" s="14" t="s">
        <v>104</v>
      </c>
      <c r="H7" s="14" t="s">
        <v>17</v>
      </c>
      <c r="I7" s="14" t="s">
        <v>19</v>
      </c>
      <c r="J7" s="14" t="s">
        <v>61</v>
      </c>
      <c r="K7" s="14" t="s">
        <v>185</v>
      </c>
      <c r="L7" s="14" t="s">
        <v>186</v>
      </c>
      <c r="M7" s="1"/>
    </row>
    <row r="8" spans="2:15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240</v>
      </c>
      <c r="K8" s="17" t="s">
        <v>20</v>
      </c>
      <c r="L8" s="17" t="s">
        <v>20</v>
      </c>
    </row>
    <row r="9" spans="2:1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5" s="4" customFormat="1" ht="18" customHeight="1">
      <c r="B10" s="118" t="s">
        <v>44</v>
      </c>
      <c r="C10" s="119"/>
      <c r="D10" s="119"/>
      <c r="E10" s="119"/>
      <c r="F10" s="119"/>
      <c r="G10" s="119"/>
      <c r="H10" s="119"/>
      <c r="I10" s="119"/>
      <c r="J10" s="120">
        <f>J11</f>
        <v>6863.0788445600001</v>
      </c>
      <c r="K10" s="121">
        <v>1</v>
      </c>
      <c r="L10" s="121">
        <f>J10/'סכום נכסי הקרן'!$C$42</f>
        <v>6.5332353266233462E-2</v>
      </c>
      <c r="M10" s="142"/>
      <c r="N10" s="142"/>
      <c r="O10" s="142"/>
    </row>
    <row r="11" spans="2:15" s="100" customFormat="1">
      <c r="B11" s="122" t="s">
        <v>234</v>
      </c>
      <c r="C11" s="119"/>
      <c r="D11" s="119"/>
      <c r="E11" s="119"/>
      <c r="F11" s="119"/>
      <c r="G11" s="119"/>
      <c r="H11" s="119"/>
      <c r="I11" s="119"/>
      <c r="J11" s="120">
        <f>J12+J16</f>
        <v>6863.0788445600001</v>
      </c>
      <c r="K11" s="121">
        <v>1</v>
      </c>
      <c r="L11" s="121">
        <f>J11/'סכום נכסי הקרן'!$C$42</f>
        <v>6.5332353266233462E-2</v>
      </c>
      <c r="M11" s="143"/>
      <c r="N11" s="143"/>
      <c r="O11" s="143"/>
    </row>
    <row r="12" spans="2:15">
      <c r="B12" s="103" t="s">
        <v>42</v>
      </c>
      <c r="C12" s="82"/>
      <c r="D12" s="82"/>
      <c r="E12" s="82"/>
      <c r="F12" s="82"/>
      <c r="G12" s="82"/>
      <c r="H12" s="82"/>
      <c r="I12" s="82"/>
      <c r="J12" s="91">
        <f>SUM(J13:J14)</f>
        <v>6398.2763445600003</v>
      </c>
      <c r="K12" s="92">
        <v>0.93221283649889308</v>
      </c>
      <c r="L12" s="92">
        <f>J12/'סכום נכסי הקרן'!$C$42</f>
        <v>6.0907715021971051E-2</v>
      </c>
      <c r="M12" s="144"/>
      <c r="N12" s="144"/>
      <c r="O12" s="144"/>
    </row>
    <row r="13" spans="2:15">
      <c r="B13" s="87" t="s">
        <v>1076</v>
      </c>
      <c r="C13" s="84" t="s">
        <v>1077</v>
      </c>
      <c r="D13" s="84">
        <v>12</v>
      </c>
      <c r="E13" s="84" t="s">
        <v>312</v>
      </c>
      <c r="F13" s="84" t="s">
        <v>313</v>
      </c>
      <c r="G13" s="97" t="s">
        <v>167</v>
      </c>
      <c r="H13" s="98">
        <v>0</v>
      </c>
      <c r="I13" s="98">
        <v>0</v>
      </c>
      <c r="J13" s="94">
        <v>8.6323445599999999</v>
      </c>
      <c r="K13" s="95">
        <v>1.2579700190502971E-3</v>
      </c>
      <c r="L13" s="95">
        <f>J13/'סכום נכסי הקרן'!$C$42</f>
        <v>8.2174691138336398E-5</v>
      </c>
      <c r="M13" s="144"/>
      <c r="N13" s="144"/>
      <c r="O13" s="144"/>
    </row>
    <row r="14" spans="2:15">
      <c r="B14" s="87" t="s">
        <v>1078</v>
      </c>
      <c r="C14" s="84" t="s">
        <v>1079</v>
      </c>
      <c r="D14" s="84">
        <v>10</v>
      </c>
      <c r="E14" s="84" t="s">
        <v>312</v>
      </c>
      <c r="F14" s="84" t="s">
        <v>313</v>
      </c>
      <c r="G14" s="97" t="s">
        <v>167</v>
      </c>
      <c r="H14" s="98">
        <v>0</v>
      </c>
      <c r="I14" s="98">
        <v>0</v>
      </c>
      <c r="J14" s="94">
        <v>6389.6440000000002</v>
      </c>
      <c r="K14" s="95">
        <v>0.92969949328307477</v>
      </c>
      <c r="L14" s="95">
        <f>J14/'סכום נכסי הקרן'!$C$42</f>
        <v>6.0825540330832713E-2</v>
      </c>
      <c r="M14" s="144"/>
      <c r="N14" s="144"/>
      <c r="O14" s="144"/>
    </row>
    <row r="15" spans="2:15">
      <c r="B15" s="83"/>
      <c r="C15" s="84"/>
      <c r="D15" s="84"/>
      <c r="E15" s="84"/>
      <c r="F15" s="84"/>
      <c r="G15" s="84"/>
      <c r="H15" s="84"/>
      <c r="I15" s="84"/>
      <c r="J15" s="84"/>
      <c r="K15" s="95"/>
      <c r="L15" s="84"/>
      <c r="M15" s="144"/>
      <c r="N15" s="144"/>
      <c r="O15" s="144"/>
    </row>
    <row r="16" spans="2:15">
      <c r="B16" s="103" t="s">
        <v>43</v>
      </c>
      <c r="C16" s="82"/>
      <c r="D16" s="82"/>
      <c r="E16" s="82"/>
      <c r="F16" s="82"/>
      <c r="G16" s="82"/>
      <c r="H16" s="82"/>
      <c r="I16" s="82"/>
      <c r="J16" s="91">
        <f>SUM(J17:J22)</f>
        <v>464.80250000000001</v>
      </c>
      <c r="K16" s="92">
        <v>6.7787163501106709E-2</v>
      </c>
      <c r="L16" s="92">
        <f>J16/'סכום נכסי הקרן'!$C$42</f>
        <v>4.4246382442624148E-3</v>
      </c>
      <c r="M16" s="144"/>
      <c r="N16" s="144"/>
      <c r="O16" s="144"/>
    </row>
    <row r="17" spans="2:15">
      <c r="B17" s="87" t="s">
        <v>1078</v>
      </c>
      <c r="C17" s="84" t="s">
        <v>1080</v>
      </c>
      <c r="D17" s="84">
        <v>10</v>
      </c>
      <c r="E17" s="84" t="s">
        <v>312</v>
      </c>
      <c r="F17" s="84" t="s">
        <v>313</v>
      </c>
      <c r="G17" s="97" t="s">
        <v>170</v>
      </c>
      <c r="H17" s="98">
        <v>0</v>
      </c>
      <c r="I17" s="98">
        <v>0</v>
      </c>
      <c r="J17" s="94">
        <v>19.014359999999996</v>
      </c>
      <c r="K17" s="95">
        <v>2.7709152067754354E-3</v>
      </c>
      <c r="L17" s="95">
        <f>J17/'סכום נכסי הקרן'!$C$42</f>
        <v>1.8100518918502692E-4</v>
      </c>
      <c r="M17" s="144"/>
      <c r="N17" s="144"/>
      <c r="O17" s="144"/>
    </row>
    <row r="18" spans="2:15">
      <c r="B18" s="87" t="s">
        <v>1078</v>
      </c>
      <c r="C18" s="84" t="s">
        <v>1081</v>
      </c>
      <c r="D18" s="84">
        <v>10</v>
      </c>
      <c r="E18" s="84" t="s">
        <v>312</v>
      </c>
      <c r="F18" s="84" t="s">
        <v>313</v>
      </c>
      <c r="G18" s="97" t="s">
        <v>175</v>
      </c>
      <c r="H18" s="98">
        <v>0</v>
      </c>
      <c r="I18" s="98">
        <v>0</v>
      </c>
      <c r="J18" s="94">
        <v>0.20123999999999995</v>
      </c>
      <c r="K18" s="95">
        <v>2.9326202733696455E-5</v>
      </c>
      <c r="L18" s="95">
        <f>J18/'סכום נכסי הקרן'!$C$42</f>
        <v>1.9156828981672176E-6</v>
      </c>
      <c r="M18" s="144"/>
      <c r="N18" s="144"/>
      <c r="O18" s="144"/>
    </row>
    <row r="19" spans="2:15">
      <c r="B19" s="87" t="s">
        <v>1078</v>
      </c>
      <c r="C19" s="84" t="s">
        <v>1082</v>
      </c>
      <c r="D19" s="84">
        <v>10</v>
      </c>
      <c r="E19" s="84" t="s">
        <v>312</v>
      </c>
      <c r="F19" s="84" t="s">
        <v>313</v>
      </c>
      <c r="G19" s="97" t="s">
        <v>169</v>
      </c>
      <c r="H19" s="98">
        <v>0</v>
      </c>
      <c r="I19" s="98">
        <v>0</v>
      </c>
      <c r="J19" s="94">
        <v>3.9840399999999994</v>
      </c>
      <c r="K19" s="95">
        <v>5.8058420164557761E-4</v>
      </c>
      <c r="L19" s="95">
        <f>J19/'סכום נכסי הקרן'!$C$42</f>
        <v>3.7925647453856696E-5</v>
      </c>
      <c r="M19" s="144"/>
      <c r="N19" s="144"/>
      <c r="O19" s="144"/>
    </row>
    <row r="20" spans="2:15">
      <c r="B20" s="87" t="s">
        <v>1078</v>
      </c>
      <c r="C20" s="84" t="s">
        <v>1083</v>
      </c>
      <c r="D20" s="84">
        <v>10</v>
      </c>
      <c r="E20" s="84" t="s">
        <v>312</v>
      </c>
      <c r="F20" s="84" t="s">
        <v>313</v>
      </c>
      <c r="G20" s="97" t="s">
        <v>176</v>
      </c>
      <c r="H20" s="98">
        <v>0</v>
      </c>
      <c r="I20" s="98">
        <v>0</v>
      </c>
      <c r="J20" s="94">
        <v>58.704000000000001</v>
      </c>
      <c r="K20" s="95">
        <v>8.6074430635692881E-3</v>
      </c>
      <c r="L20" s="95">
        <f>J20/'סכום נכסי הקרן'!$C$42</f>
        <v>5.5882651984699044E-4</v>
      </c>
      <c r="M20" s="144"/>
      <c r="N20" s="144"/>
      <c r="O20" s="144"/>
    </row>
    <row r="21" spans="2:15">
      <c r="B21" s="87" t="s">
        <v>1078</v>
      </c>
      <c r="C21" s="84" t="s">
        <v>1084</v>
      </c>
      <c r="D21" s="84">
        <v>10</v>
      </c>
      <c r="E21" s="84" t="s">
        <v>312</v>
      </c>
      <c r="F21" s="84" t="s">
        <v>313</v>
      </c>
      <c r="G21" s="97" t="s">
        <v>166</v>
      </c>
      <c r="H21" s="98">
        <v>0</v>
      </c>
      <c r="I21" s="98">
        <v>0</v>
      </c>
      <c r="J21" s="94">
        <v>371.68865</v>
      </c>
      <c r="K21" s="95">
        <v>5.4165258913307236E-2</v>
      </c>
      <c r="L21" s="95">
        <f>J21/'סכום נכסי הקרן'!$C$42</f>
        <v>3.5382507963022296E-3</v>
      </c>
      <c r="M21" s="144"/>
      <c r="N21" s="144"/>
      <c r="O21" s="144"/>
    </row>
    <row r="22" spans="2:15">
      <c r="B22" s="87" t="s">
        <v>1078</v>
      </c>
      <c r="C22" s="84" t="s">
        <v>1085</v>
      </c>
      <c r="D22" s="84">
        <v>10</v>
      </c>
      <c r="E22" s="84" t="s">
        <v>312</v>
      </c>
      <c r="F22" s="84" t="s">
        <v>313</v>
      </c>
      <c r="G22" s="97" t="s">
        <v>168</v>
      </c>
      <c r="H22" s="98">
        <v>0</v>
      </c>
      <c r="I22" s="98">
        <v>0</v>
      </c>
      <c r="J22" s="94">
        <v>11.210209999999996</v>
      </c>
      <c r="K22" s="95">
        <v>1.6336359130754885E-3</v>
      </c>
      <c r="L22" s="95">
        <f>J22/'סכום נכסי הקרן'!$C$42</f>
        <v>1.0671440857614352E-4</v>
      </c>
      <c r="M22" s="144"/>
      <c r="N22" s="144"/>
      <c r="O22" s="144"/>
    </row>
    <row r="23" spans="2:15">
      <c r="B23" s="83"/>
      <c r="C23" s="84"/>
      <c r="D23" s="84"/>
      <c r="E23" s="84"/>
      <c r="F23" s="84"/>
      <c r="G23" s="84"/>
      <c r="H23" s="84"/>
      <c r="I23" s="84"/>
      <c r="J23" s="84"/>
      <c r="K23" s="95"/>
      <c r="L23" s="84"/>
      <c r="M23" s="144"/>
      <c r="N23" s="144"/>
      <c r="O23" s="144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5">
      <c r="B26" s="99" t="s">
        <v>252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5">
      <c r="B27" s="115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</row>
    <row r="119" spans="2:12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</row>
    <row r="120" spans="2:12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</row>
    <row r="121" spans="2:12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</row>
    <row r="122" spans="2:12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182</v>
      </c>
      <c r="C1" s="78" t="s" vm="1">
        <v>253</v>
      </c>
    </row>
    <row r="2" spans="2:18">
      <c r="B2" s="57" t="s">
        <v>181</v>
      </c>
      <c r="C2" s="78" t="s">
        <v>254</v>
      </c>
    </row>
    <row r="3" spans="2:18">
      <c r="B3" s="57" t="s">
        <v>183</v>
      </c>
      <c r="C3" s="78" t="s">
        <v>255</v>
      </c>
    </row>
    <row r="4" spans="2:18">
      <c r="B4" s="57" t="s">
        <v>184</v>
      </c>
      <c r="C4" s="78">
        <v>9453</v>
      </c>
    </row>
    <row r="6" spans="2:18" ht="26.25" customHeight="1">
      <c r="B6" s="168" t="s">
        <v>223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70"/>
    </row>
    <row r="7" spans="2:18" s="3" customFormat="1" ht="78.75">
      <c r="B7" s="23" t="s">
        <v>119</v>
      </c>
      <c r="C7" s="31" t="s">
        <v>45</v>
      </c>
      <c r="D7" s="31" t="s">
        <v>64</v>
      </c>
      <c r="E7" s="31" t="s">
        <v>15</v>
      </c>
      <c r="F7" s="31" t="s">
        <v>65</v>
      </c>
      <c r="G7" s="31" t="s">
        <v>105</v>
      </c>
      <c r="H7" s="31" t="s">
        <v>18</v>
      </c>
      <c r="I7" s="31" t="s">
        <v>104</v>
      </c>
      <c r="J7" s="31" t="s">
        <v>17</v>
      </c>
      <c r="K7" s="31" t="s">
        <v>220</v>
      </c>
      <c r="L7" s="31" t="s">
        <v>237</v>
      </c>
      <c r="M7" s="31" t="s">
        <v>221</v>
      </c>
      <c r="N7" s="31" t="s">
        <v>58</v>
      </c>
      <c r="O7" s="31" t="s">
        <v>185</v>
      </c>
      <c r="P7" s="32" t="s">
        <v>187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244</v>
      </c>
      <c r="M8" s="33" t="s">
        <v>240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99" t="s">
        <v>252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99" t="s">
        <v>115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99" t="s">
        <v>243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182</v>
      </c>
      <c r="C1" s="78" t="s" vm="1">
        <v>253</v>
      </c>
    </row>
    <row r="2" spans="2:18">
      <c r="B2" s="57" t="s">
        <v>181</v>
      </c>
      <c r="C2" s="78" t="s">
        <v>254</v>
      </c>
    </row>
    <row r="3" spans="2:18">
      <c r="B3" s="57" t="s">
        <v>183</v>
      </c>
      <c r="C3" s="78" t="s">
        <v>255</v>
      </c>
    </row>
    <row r="4" spans="2:18">
      <c r="B4" s="57" t="s">
        <v>184</v>
      </c>
      <c r="C4" s="78">
        <v>9453</v>
      </c>
    </row>
    <row r="6" spans="2:18" ht="26.25" customHeight="1">
      <c r="B6" s="168" t="s">
        <v>225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70"/>
    </row>
    <row r="7" spans="2:18" s="3" customFormat="1" ht="78.75">
      <c r="B7" s="23" t="s">
        <v>119</v>
      </c>
      <c r="C7" s="31" t="s">
        <v>45</v>
      </c>
      <c r="D7" s="31" t="s">
        <v>64</v>
      </c>
      <c r="E7" s="31" t="s">
        <v>15</v>
      </c>
      <c r="F7" s="31" t="s">
        <v>65</v>
      </c>
      <c r="G7" s="31" t="s">
        <v>105</v>
      </c>
      <c r="H7" s="31" t="s">
        <v>18</v>
      </c>
      <c r="I7" s="31" t="s">
        <v>104</v>
      </c>
      <c r="J7" s="31" t="s">
        <v>17</v>
      </c>
      <c r="K7" s="31" t="s">
        <v>220</v>
      </c>
      <c r="L7" s="31" t="s">
        <v>237</v>
      </c>
      <c r="M7" s="31" t="s">
        <v>221</v>
      </c>
      <c r="N7" s="31" t="s">
        <v>58</v>
      </c>
      <c r="O7" s="31" t="s">
        <v>185</v>
      </c>
      <c r="P7" s="32" t="s">
        <v>187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244</v>
      </c>
      <c r="M8" s="33" t="s">
        <v>240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99" t="s">
        <v>252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99" t="s">
        <v>115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99" t="s">
        <v>243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2"/>
      <c r="R36" s="2"/>
      <c r="S36" s="2"/>
      <c r="T36" s="2"/>
      <c r="U36" s="2"/>
      <c r="V36" s="2"/>
      <c r="W36" s="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2"/>
      <c r="R37" s="2"/>
      <c r="S37" s="2"/>
      <c r="T37" s="2"/>
      <c r="U37" s="2"/>
      <c r="V37" s="2"/>
      <c r="W37" s="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2"/>
      <c r="R38" s="2"/>
      <c r="S38" s="2"/>
      <c r="T38" s="2"/>
      <c r="U38" s="2"/>
      <c r="V38" s="2"/>
      <c r="W38" s="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2"/>
      <c r="R39" s="2"/>
      <c r="S39" s="2"/>
      <c r="T39" s="2"/>
      <c r="U39" s="2"/>
      <c r="V39" s="2"/>
      <c r="W39" s="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2"/>
      <c r="R40" s="2"/>
      <c r="S40" s="2"/>
      <c r="T40" s="2"/>
      <c r="U40" s="2"/>
      <c r="V40" s="2"/>
      <c r="W40" s="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2"/>
      <c r="R41" s="2"/>
      <c r="S41" s="2"/>
      <c r="T41" s="2"/>
      <c r="U41" s="2"/>
      <c r="V41" s="2"/>
      <c r="W41" s="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2"/>
      <c r="R42" s="2"/>
      <c r="S42" s="2"/>
      <c r="T42" s="2"/>
      <c r="U42" s="2"/>
      <c r="V42" s="2"/>
      <c r="W42" s="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182</v>
      </c>
      <c r="C1" s="78" t="s" vm="1">
        <v>253</v>
      </c>
    </row>
    <row r="2" spans="2:53">
      <c r="B2" s="57" t="s">
        <v>181</v>
      </c>
      <c r="C2" s="78" t="s">
        <v>254</v>
      </c>
    </row>
    <row r="3" spans="2:53">
      <c r="B3" s="57" t="s">
        <v>183</v>
      </c>
      <c r="C3" s="78" t="s">
        <v>255</v>
      </c>
    </row>
    <row r="4" spans="2:53">
      <c r="B4" s="57" t="s">
        <v>184</v>
      </c>
      <c r="C4" s="78">
        <v>9453</v>
      </c>
    </row>
    <row r="6" spans="2:53" ht="21.75" customHeight="1">
      <c r="B6" s="159" t="s">
        <v>212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1"/>
    </row>
    <row r="7" spans="2:53" ht="27.75" customHeight="1">
      <c r="B7" s="162" t="s">
        <v>89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4"/>
      <c r="AU7" s="3"/>
      <c r="AV7" s="3"/>
    </row>
    <row r="8" spans="2:53" s="3" customFormat="1" ht="66" customHeight="1">
      <c r="B8" s="23" t="s">
        <v>118</v>
      </c>
      <c r="C8" s="31" t="s">
        <v>45</v>
      </c>
      <c r="D8" s="31" t="s">
        <v>122</v>
      </c>
      <c r="E8" s="31" t="s">
        <v>15</v>
      </c>
      <c r="F8" s="31" t="s">
        <v>65</v>
      </c>
      <c r="G8" s="31" t="s">
        <v>105</v>
      </c>
      <c r="H8" s="31" t="s">
        <v>18</v>
      </c>
      <c r="I8" s="31" t="s">
        <v>104</v>
      </c>
      <c r="J8" s="31" t="s">
        <v>17</v>
      </c>
      <c r="K8" s="31" t="s">
        <v>19</v>
      </c>
      <c r="L8" s="31" t="s">
        <v>237</v>
      </c>
      <c r="M8" s="31" t="s">
        <v>236</v>
      </c>
      <c r="N8" s="31" t="s">
        <v>251</v>
      </c>
      <c r="O8" s="31" t="s">
        <v>61</v>
      </c>
      <c r="P8" s="31" t="s">
        <v>239</v>
      </c>
      <c r="Q8" s="31" t="s">
        <v>185</v>
      </c>
      <c r="R8" s="72" t="s">
        <v>187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244</v>
      </c>
      <c r="M9" s="33"/>
      <c r="N9" s="17" t="s">
        <v>240</v>
      </c>
      <c r="O9" s="33" t="s">
        <v>245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116</v>
      </c>
      <c r="R10" s="21" t="s">
        <v>117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42" customFormat="1" ht="18" customHeight="1">
      <c r="B11" s="79" t="s">
        <v>27</v>
      </c>
      <c r="C11" s="80"/>
      <c r="D11" s="80"/>
      <c r="E11" s="80"/>
      <c r="F11" s="80"/>
      <c r="G11" s="80"/>
      <c r="H11" s="88">
        <v>5.8236557891390133</v>
      </c>
      <c r="I11" s="80"/>
      <c r="J11" s="80"/>
      <c r="K11" s="89">
        <v>8.7785858595816248E-3</v>
      </c>
      <c r="L11" s="88"/>
      <c r="M11" s="90"/>
      <c r="N11" s="80"/>
      <c r="O11" s="88">
        <v>15875.454125680997</v>
      </c>
      <c r="P11" s="80"/>
      <c r="Q11" s="89">
        <v>1</v>
      </c>
      <c r="R11" s="89">
        <f>O11/'סכום נכסי הקרן'!$C$42</f>
        <v>0.15112470666470526</v>
      </c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U11" s="144"/>
      <c r="AV11" s="144"/>
      <c r="AW11" s="146"/>
      <c r="BA11" s="144"/>
    </row>
    <row r="12" spans="2:53" s="144" customFormat="1" ht="22.5" customHeight="1">
      <c r="B12" s="81" t="s">
        <v>234</v>
      </c>
      <c r="C12" s="82"/>
      <c r="D12" s="82"/>
      <c r="E12" s="82"/>
      <c r="F12" s="82"/>
      <c r="G12" s="82"/>
      <c r="H12" s="91">
        <v>5.8236557891390133</v>
      </c>
      <c r="I12" s="82"/>
      <c r="J12" s="82"/>
      <c r="K12" s="92">
        <v>8.7785858595816266E-3</v>
      </c>
      <c r="L12" s="91"/>
      <c r="M12" s="93"/>
      <c r="N12" s="82"/>
      <c r="O12" s="91">
        <v>15875.454125680997</v>
      </c>
      <c r="P12" s="82"/>
      <c r="Q12" s="92">
        <v>1</v>
      </c>
      <c r="R12" s="92">
        <f>O12/'סכום נכסי הקרן'!$C$42</f>
        <v>0.15112470666470526</v>
      </c>
      <c r="AW12" s="142"/>
    </row>
    <row r="13" spans="2:53" s="143" customFormat="1">
      <c r="B13" s="123" t="s">
        <v>25</v>
      </c>
      <c r="C13" s="119"/>
      <c r="D13" s="119"/>
      <c r="E13" s="119"/>
      <c r="F13" s="119"/>
      <c r="G13" s="119"/>
      <c r="H13" s="120">
        <v>5.4439601649979501</v>
      </c>
      <c r="I13" s="119"/>
      <c r="J13" s="119"/>
      <c r="K13" s="121">
        <v>-1.7551763418518081E-3</v>
      </c>
      <c r="L13" s="120"/>
      <c r="M13" s="124"/>
      <c r="N13" s="119"/>
      <c r="O13" s="120">
        <v>5415.2640456809986</v>
      </c>
      <c r="P13" s="119"/>
      <c r="Q13" s="121">
        <v>0.34110923711599361</v>
      </c>
      <c r="R13" s="121">
        <f>O13/'סכום נכסי הקרן'!$C$42</f>
        <v>5.1550033399775937E-2</v>
      </c>
    </row>
    <row r="14" spans="2:53" s="144" customFormat="1">
      <c r="B14" s="85" t="s">
        <v>24</v>
      </c>
      <c r="C14" s="82"/>
      <c r="D14" s="82"/>
      <c r="E14" s="82"/>
      <c r="F14" s="82"/>
      <c r="G14" s="82"/>
      <c r="H14" s="91">
        <v>5.4439601649979501</v>
      </c>
      <c r="I14" s="82"/>
      <c r="J14" s="82"/>
      <c r="K14" s="92">
        <v>-1.7551763418518081E-3</v>
      </c>
      <c r="L14" s="91"/>
      <c r="M14" s="93"/>
      <c r="N14" s="82"/>
      <c r="O14" s="91">
        <v>5415.2640456809986</v>
      </c>
      <c r="P14" s="82"/>
      <c r="Q14" s="92">
        <v>0.34110923711599361</v>
      </c>
      <c r="R14" s="92">
        <f>O14/'סכום נכסי הקרן'!$C$42</f>
        <v>5.1550033399775937E-2</v>
      </c>
    </row>
    <row r="15" spans="2:53" s="144" customFormat="1">
      <c r="B15" s="86" t="s">
        <v>256</v>
      </c>
      <c r="C15" s="84" t="s">
        <v>257</v>
      </c>
      <c r="D15" s="97" t="s">
        <v>123</v>
      </c>
      <c r="E15" s="84" t="s">
        <v>258</v>
      </c>
      <c r="F15" s="84"/>
      <c r="G15" s="84"/>
      <c r="H15" s="94">
        <v>2.7299999999988849</v>
      </c>
      <c r="I15" s="97" t="s">
        <v>167</v>
      </c>
      <c r="J15" s="98">
        <v>0.04</v>
      </c>
      <c r="K15" s="95">
        <v>-5.7999999999939185E-3</v>
      </c>
      <c r="L15" s="94">
        <v>596611.82726899988</v>
      </c>
      <c r="M15" s="96">
        <v>148.85</v>
      </c>
      <c r="N15" s="84"/>
      <c r="O15" s="94">
        <v>888.05666966299987</v>
      </c>
      <c r="P15" s="95">
        <v>3.8372731747248981E-5</v>
      </c>
      <c r="Q15" s="95">
        <v>5.5938977407041929E-2</v>
      </c>
      <c r="R15" s="95">
        <f>O15/'סכום נכסי הקרן'!$C$42</f>
        <v>8.4537615517627871E-3</v>
      </c>
    </row>
    <row r="16" spans="2:53" s="144" customFormat="1" ht="20.25">
      <c r="B16" s="86" t="s">
        <v>259</v>
      </c>
      <c r="C16" s="84" t="s">
        <v>260</v>
      </c>
      <c r="D16" s="97" t="s">
        <v>123</v>
      </c>
      <c r="E16" s="84" t="s">
        <v>258</v>
      </c>
      <c r="F16" s="84"/>
      <c r="G16" s="84"/>
      <c r="H16" s="94">
        <v>5.3599999999947752</v>
      </c>
      <c r="I16" s="97" t="s">
        <v>167</v>
      </c>
      <c r="J16" s="98">
        <v>0.04</v>
      </c>
      <c r="K16" s="95">
        <v>-3.0000000000095597E-4</v>
      </c>
      <c r="L16" s="94">
        <v>204084.12723499993</v>
      </c>
      <c r="M16" s="96">
        <v>153.77000000000001</v>
      </c>
      <c r="N16" s="84"/>
      <c r="O16" s="94">
        <v>313.82015649899989</v>
      </c>
      <c r="P16" s="95">
        <v>1.9303674986242336E-5</v>
      </c>
      <c r="Q16" s="95">
        <v>1.9767633354900213E-2</v>
      </c>
      <c r="R16" s="95">
        <f>O16/'סכום נכסי הקרן'!$C$42</f>
        <v>2.9873777922147385E-3</v>
      </c>
      <c r="AU16" s="142"/>
    </row>
    <row r="17" spans="2:48" s="144" customFormat="1" ht="20.25">
      <c r="B17" s="86" t="s">
        <v>261</v>
      </c>
      <c r="C17" s="84" t="s">
        <v>262</v>
      </c>
      <c r="D17" s="97" t="s">
        <v>123</v>
      </c>
      <c r="E17" s="84" t="s">
        <v>258</v>
      </c>
      <c r="F17" s="84"/>
      <c r="G17" s="84"/>
      <c r="H17" s="94">
        <v>8.4199999999937418</v>
      </c>
      <c r="I17" s="97" t="s">
        <v>167</v>
      </c>
      <c r="J17" s="98">
        <v>7.4999999999999997E-3</v>
      </c>
      <c r="K17" s="95">
        <v>4.0999999999887212E-3</v>
      </c>
      <c r="L17" s="94">
        <v>526167.79280199995</v>
      </c>
      <c r="M17" s="96">
        <v>104.47</v>
      </c>
      <c r="N17" s="84"/>
      <c r="O17" s="94">
        <v>549.68750538199993</v>
      </c>
      <c r="P17" s="95">
        <v>4.9627726148159429E-5</v>
      </c>
      <c r="Q17" s="95">
        <v>3.4624994096565435E-2</v>
      </c>
      <c r="R17" s="95">
        <f>O17/'סכום נכסי הקרן'!$C$42</f>
        <v>5.2326920761106037E-3</v>
      </c>
      <c r="AV17" s="142"/>
    </row>
    <row r="18" spans="2:48" s="144" customFormat="1">
      <c r="B18" s="86" t="s">
        <v>263</v>
      </c>
      <c r="C18" s="84" t="s">
        <v>264</v>
      </c>
      <c r="D18" s="97" t="s">
        <v>123</v>
      </c>
      <c r="E18" s="84" t="s">
        <v>258</v>
      </c>
      <c r="F18" s="84"/>
      <c r="G18" s="84"/>
      <c r="H18" s="94">
        <v>13.809999999991385</v>
      </c>
      <c r="I18" s="97" t="s">
        <v>167</v>
      </c>
      <c r="J18" s="98">
        <v>0.04</v>
      </c>
      <c r="K18" s="95">
        <v>1.0499999999991152E-2</v>
      </c>
      <c r="L18" s="94">
        <v>414703.4588599999</v>
      </c>
      <c r="M18" s="96">
        <v>177.18</v>
      </c>
      <c r="N18" s="84"/>
      <c r="O18" s="94">
        <v>734.77157949299999</v>
      </c>
      <c r="P18" s="95">
        <v>2.5564887690815753E-5</v>
      </c>
      <c r="Q18" s="95">
        <v>4.628349990343858E-2</v>
      </c>
      <c r="R18" s="95">
        <f>O18/'סכום נכסי הקרן'!$C$42</f>
        <v>6.9945803463230694E-3</v>
      </c>
      <c r="AU18" s="146"/>
    </row>
    <row r="19" spans="2:48" s="144" customFormat="1">
      <c r="B19" s="86" t="s">
        <v>265</v>
      </c>
      <c r="C19" s="84" t="s">
        <v>266</v>
      </c>
      <c r="D19" s="97" t="s">
        <v>123</v>
      </c>
      <c r="E19" s="84" t="s">
        <v>258</v>
      </c>
      <c r="F19" s="84"/>
      <c r="G19" s="84"/>
      <c r="H19" s="94">
        <v>18.039999999963179</v>
      </c>
      <c r="I19" s="97" t="s">
        <v>167</v>
      </c>
      <c r="J19" s="98">
        <v>2.75E-2</v>
      </c>
      <c r="K19" s="95">
        <v>1.2999999999958151E-2</v>
      </c>
      <c r="L19" s="94">
        <v>86424.551407999999</v>
      </c>
      <c r="M19" s="96">
        <v>138.25</v>
      </c>
      <c r="N19" s="84"/>
      <c r="O19" s="94">
        <v>119.48194733499997</v>
      </c>
      <c r="P19" s="95">
        <v>4.8896307667744623E-6</v>
      </c>
      <c r="Q19" s="95">
        <v>7.5262065821297981E-3</v>
      </c>
      <c r="R19" s="95">
        <f>O19/'סכום נכסי הקרן'!$C$42</f>
        <v>1.1373957620223398E-3</v>
      </c>
      <c r="AV19" s="146"/>
    </row>
    <row r="20" spans="2:48" s="144" customFormat="1">
      <c r="B20" s="86" t="s">
        <v>267</v>
      </c>
      <c r="C20" s="84" t="s">
        <v>268</v>
      </c>
      <c r="D20" s="97" t="s">
        <v>123</v>
      </c>
      <c r="E20" s="84" t="s">
        <v>258</v>
      </c>
      <c r="F20" s="84"/>
      <c r="G20" s="84"/>
      <c r="H20" s="94">
        <v>4.8500000000046786</v>
      </c>
      <c r="I20" s="97" t="s">
        <v>167</v>
      </c>
      <c r="J20" s="98">
        <v>1.7500000000000002E-2</v>
      </c>
      <c r="K20" s="95">
        <v>-1.7000000000187143E-3</v>
      </c>
      <c r="L20" s="94">
        <v>191177.32597199996</v>
      </c>
      <c r="M20" s="96">
        <v>111.8</v>
      </c>
      <c r="N20" s="84"/>
      <c r="O20" s="94">
        <v>213.73624897999997</v>
      </c>
      <c r="P20" s="95">
        <v>1.334936512972485E-5</v>
      </c>
      <c r="Q20" s="95">
        <v>1.346331558693799E-2</v>
      </c>
      <c r="R20" s="95">
        <f>O20/'סכום נכסי הקרן'!$C$42</f>
        <v>2.034639618810358E-3</v>
      </c>
    </row>
    <row r="21" spans="2:48" s="144" customFormat="1">
      <c r="B21" s="86" t="s">
        <v>269</v>
      </c>
      <c r="C21" s="84" t="s">
        <v>270</v>
      </c>
      <c r="D21" s="97" t="s">
        <v>123</v>
      </c>
      <c r="E21" s="84" t="s">
        <v>258</v>
      </c>
      <c r="F21" s="84"/>
      <c r="G21" s="84"/>
      <c r="H21" s="94">
        <v>1.0599999999997578</v>
      </c>
      <c r="I21" s="97" t="s">
        <v>167</v>
      </c>
      <c r="J21" s="98">
        <v>0.03</v>
      </c>
      <c r="K21" s="95">
        <v>-8.8999999999952659E-3</v>
      </c>
      <c r="L21" s="94">
        <v>768288.12119899993</v>
      </c>
      <c r="M21" s="96">
        <v>118.16</v>
      </c>
      <c r="N21" s="84"/>
      <c r="O21" s="94">
        <v>907.80921548699973</v>
      </c>
      <c r="P21" s="95">
        <v>5.0115795251665346E-5</v>
      </c>
      <c r="Q21" s="95">
        <v>5.7183196669535155E-2</v>
      </c>
      <c r="R21" s="95">
        <f>O21/'סכום נכסי הקרן'!$C$42</f>
        <v>8.641793822833652E-3</v>
      </c>
    </row>
    <row r="22" spans="2:48" s="144" customFormat="1">
      <c r="B22" s="86" t="s">
        <v>271</v>
      </c>
      <c r="C22" s="84" t="s">
        <v>272</v>
      </c>
      <c r="D22" s="97" t="s">
        <v>123</v>
      </c>
      <c r="E22" s="84" t="s">
        <v>258</v>
      </c>
      <c r="F22" s="84"/>
      <c r="G22" s="84"/>
      <c r="H22" s="94">
        <v>2.0900000000002579</v>
      </c>
      <c r="I22" s="97" t="s">
        <v>167</v>
      </c>
      <c r="J22" s="98">
        <v>1E-3</v>
      </c>
      <c r="K22" s="95">
        <v>-6.9000000000025785E-3</v>
      </c>
      <c r="L22" s="94">
        <v>942313.59084199974</v>
      </c>
      <c r="M22" s="96">
        <v>102.87</v>
      </c>
      <c r="N22" s="84"/>
      <c r="O22" s="94">
        <v>969.35798417499984</v>
      </c>
      <c r="P22" s="95">
        <v>6.2176594874091063E-5</v>
      </c>
      <c r="Q22" s="95">
        <v>6.1060173554778108E-2</v>
      </c>
      <c r="R22" s="95">
        <f>O22/'סכום נכסי הקרן'!$C$42</f>
        <v>9.2277008173618363E-3</v>
      </c>
    </row>
    <row r="23" spans="2:48" s="144" customFormat="1">
      <c r="B23" s="86" t="s">
        <v>273</v>
      </c>
      <c r="C23" s="84" t="s">
        <v>274</v>
      </c>
      <c r="D23" s="97" t="s">
        <v>123</v>
      </c>
      <c r="E23" s="84" t="s">
        <v>258</v>
      </c>
      <c r="F23" s="84"/>
      <c r="G23" s="84"/>
      <c r="H23" s="94">
        <v>6.9000000000038311</v>
      </c>
      <c r="I23" s="97" t="s">
        <v>167</v>
      </c>
      <c r="J23" s="98">
        <v>7.4999999999999997E-3</v>
      </c>
      <c r="K23" s="95">
        <v>1.7999999999821206E-3</v>
      </c>
      <c r="L23" s="94">
        <v>148580.31999599998</v>
      </c>
      <c r="M23" s="96">
        <v>105.4</v>
      </c>
      <c r="N23" s="84"/>
      <c r="O23" s="94">
        <v>156.60365609599995</v>
      </c>
      <c r="P23" s="95">
        <v>1.0660673321166405E-5</v>
      </c>
      <c r="Q23" s="95">
        <v>9.8645150467015219E-3</v>
      </c>
      <c r="R23" s="95">
        <f>O23/'סכום נכסי הקרן'!$C$42</f>
        <v>1.490771942822339E-3</v>
      </c>
    </row>
    <row r="24" spans="2:48" s="144" customFormat="1">
      <c r="B24" s="86" t="s">
        <v>275</v>
      </c>
      <c r="C24" s="84" t="s">
        <v>276</v>
      </c>
      <c r="D24" s="97" t="s">
        <v>123</v>
      </c>
      <c r="E24" s="84" t="s">
        <v>258</v>
      </c>
      <c r="F24" s="84"/>
      <c r="G24" s="84"/>
      <c r="H24" s="94">
        <v>23.219999999843921</v>
      </c>
      <c r="I24" s="97" t="s">
        <v>167</v>
      </c>
      <c r="J24" s="98">
        <v>0.01</v>
      </c>
      <c r="K24" s="95">
        <v>1.5299999999862481E-2</v>
      </c>
      <c r="L24" s="94">
        <v>67203.710056999989</v>
      </c>
      <c r="M24" s="96">
        <v>89.81</v>
      </c>
      <c r="N24" s="84"/>
      <c r="O24" s="94">
        <v>60.355656710999995</v>
      </c>
      <c r="P24" s="95">
        <v>6.4150364407409823E-6</v>
      </c>
      <c r="Q24" s="95">
        <v>3.8018223751700689E-3</v>
      </c>
      <c r="R24" s="95">
        <f>O24/'סכום נכסי הקרן'!$C$42</f>
        <v>5.7454929123888971E-4</v>
      </c>
    </row>
    <row r="25" spans="2:48" s="144" customFormat="1">
      <c r="B25" s="86" t="s">
        <v>277</v>
      </c>
      <c r="C25" s="84" t="s">
        <v>278</v>
      </c>
      <c r="D25" s="97" t="s">
        <v>123</v>
      </c>
      <c r="E25" s="84" t="s">
        <v>258</v>
      </c>
      <c r="F25" s="84"/>
      <c r="G25" s="84"/>
      <c r="H25" s="94">
        <v>3.85999999999681</v>
      </c>
      <c r="I25" s="97" t="s">
        <v>167</v>
      </c>
      <c r="J25" s="98">
        <v>2.75E-2</v>
      </c>
      <c r="K25" s="95">
        <v>-3.699999999996012E-3</v>
      </c>
      <c r="L25" s="94">
        <v>428777.07967499993</v>
      </c>
      <c r="M25" s="96">
        <v>116.98</v>
      </c>
      <c r="N25" s="84"/>
      <c r="O25" s="94">
        <v>501.58342585999998</v>
      </c>
      <c r="P25" s="95">
        <v>2.5859168534741668E-5</v>
      </c>
      <c r="Q25" s="95">
        <v>3.1594902538794864E-2</v>
      </c>
      <c r="R25" s="95">
        <f>O25/'סכום נכסי הקרן'!$C$42</f>
        <v>4.7747703782753262E-3</v>
      </c>
    </row>
    <row r="26" spans="2:48" s="144" customFormat="1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84"/>
      <c r="Q26" s="95"/>
      <c r="R26" s="84"/>
    </row>
    <row r="27" spans="2:48" s="143" customFormat="1">
      <c r="B27" s="123" t="s">
        <v>46</v>
      </c>
      <c r="C27" s="119"/>
      <c r="D27" s="119"/>
      <c r="E27" s="119"/>
      <c r="F27" s="119"/>
      <c r="G27" s="119"/>
      <c r="H27" s="120">
        <v>6.0202250719137984</v>
      </c>
      <c r="I27" s="119"/>
      <c r="J27" s="119"/>
      <c r="K27" s="121">
        <v>1.4231938358810399E-2</v>
      </c>
      <c r="L27" s="120"/>
      <c r="M27" s="124"/>
      <c r="N27" s="119"/>
      <c r="O27" s="120">
        <v>10460.190079999998</v>
      </c>
      <c r="P27" s="119"/>
      <c r="Q27" s="121">
        <v>0.65889076288400639</v>
      </c>
      <c r="R27" s="121">
        <f>O27/'סכום נכסי הקרן'!$C$42</f>
        <v>9.9574673264929345E-2</v>
      </c>
    </row>
    <row r="28" spans="2:48" s="144" customFormat="1">
      <c r="B28" s="85" t="s">
        <v>23</v>
      </c>
      <c r="C28" s="82"/>
      <c r="D28" s="82"/>
      <c r="E28" s="82"/>
      <c r="F28" s="82"/>
      <c r="G28" s="82"/>
      <c r="H28" s="91">
        <v>6.0202250719137984</v>
      </c>
      <c r="I28" s="82"/>
      <c r="J28" s="82"/>
      <c r="K28" s="92">
        <v>1.4231938358810399E-2</v>
      </c>
      <c r="L28" s="91"/>
      <c r="M28" s="93"/>
      <c r="N28" s="82"/>
      <c r="O28" s="91">
        <v>10460.190079999998</v>
      </c>
      <c r="P28" s="82"/>
      <c r="Q28" s="92">
        <v>0.65889076288400639</v>
      </c>
      <c r="R28" s="92">
        <f>O28/'סכום נכסי הקרן'!$C$42</f>
        <v>9.9574673264929345E-2</v>
      </c>
    </row>
    <row r="29" spans="2:48" s="144" customFormat="1">
      <c r="B29" s="86" t="s">
        <v>279</v>
      </c>
      <c r="C29" s="84" t="s">
        <v>280</v>
      </c>
      <c r="D29" s="97" t="s">
        <v>123</v>
      </c>
      <c r="E29" s="84" t="s">
        <v>258</v>
      </c>
      <c r="F29" s="84"/>
      <c r="G29" s="84"/>
      <c r="H29" s="94">
        <v>0.42</v>
      </c>
      <c r="I29" s="97" t="s">
        <v>167</v>
      </c>
      <c r="J29" s="98">
        <v>0.06</v>
      </c>
      <c r="K29" s="95">
        <v>1.4000000000000002E-3</v>
      </c>
      <c r="L29" s="94">
        <v>494521.99999999994</v>
      </c>
      <c r="M29" s="96">
        <v>105.94</v>
      </c>
      <c r="N29" s="84"/>
      <c r="O29" s="94">
        <v>523.89659999999992</v>
      </c>
      <c r="P29" s="95">
        <v>3.4773316986540851E-5</v>
      </c>
      <c r="Q29" s="95">
        <v>3.3000416608713973E-2</v>
      </c>
      <c r="R29" s="95">
        <f>O29/'סכום נכסי הקרן'!$C$42</f>
        <v>4.9871782798049666E-3</v>
      </c>
    </row>
    <row r="30" spans="2:48" s="144" customFormat="1">
      <c r="B30" s="86" t="s">
        <v>281</v>
      </c>
      <c r="C30" s="84" t="s">
        <v>282</v>
      </c>
      <c r="D30" s="97" t="s">
        <v>123</v>
      </c>
      <c r="E30" s="84" t="s">
        <v>258</v>
      </c>
      <c r="F30" s="84"/>
      <c r="G30" s="84"/>
      <c r="H30" s="94">
        <v>6.5300000000000011</v>
      </c>
      <c r="I30" s="97" t="s">
        <v>167</v>
      </c>
      <c r="J30" s="98">
        <v>6.25E-2</v>
      </c>
      <c r="K30" s="95">
        <v>1.9000000000000003E-2</v>
      </c>
      <c r="L30" s="94">
        <v>424816.99999999994</v>
      </c>
      <c r="M30" s="96">
        <v>138.05000000000001</v>
      </c>
      <c r="N30" s="84"/>
      <c r="O30" s="94">
        <v>586.45986999999991</v>
      </c>
      <c r="P30" s="95">
        <v>2.5044641525099335E-5</v>
      </c>
      <c r="Q30" s="95">
        <v>3.6941297260360606E-2</v>
      </c>
      <c r="R30" s="95">
        <f>O30/'סכום נכסי הקרן'!$C$42</f>
        <v>5.5827427122856774E-3</v>
      </c>
    </row>
    <row r="31" spans="2:48" s="144" customFormat="1">
      <c r="B31" s="86" t="s">
        <v>283</v>
      </c>
      <c r="C31" s="84" t="s">
        <v>284</v>
      </c>
      <c r="D31" s="97" t="s">
        <v>123</v>
      </c>
      <c r="E31" s="84" t="s">
        <v>258</v>
      </c>
      <c r="F31" s="84"/>
      <c r="G31" s="84"/>
      <c r="H31" s="94">
        <v>5.03</v>
      </c>
      <c r="I31" s="97" t="s">
        <v>167</v>
      </c>
      <c r="J31" s="98">
        <v>3.7499999999999999E-2</v>
      </c>
      <c r="K31" s="95">
        <v>1.44E-2</v>
      </c>
      <c r="L31" s="94">
        <v>187815.99999999997</v>
      </c>
      <c r="M31" s="96">
        <v>114.03</v>
      </c>
      <c r="N31" s="84"/>
      <c r="O31" s="94">
        <v>214.16658999999996</v>
      </c>
      <c r="P31" s="95">
        <v>1.1957481849159347E-5</v>
      </c>
      <c r="Q31" s="95">
        <v>1.3490422907244741E-2</v>
      </c>
      <c r="R31" s="95">
        <f>O31/'סכום נכסי הקרן'!$C$42</f>
        <v>2.0387362046401822E-3</v>
      </c>
    </row>
    <row r="32" spans="2:48" s="144" customFormat="1">
      <c r="B32" s="86" t="s">
        <v>285</v>
      </c>
      <c r="C32" s="84" t="s">
        <v>286</v>
      </c>
      <c r="D32" s="97" t="s">
        <v>123</v>
      </c>
      <c r="E32" s="84" t="s">
        <v>258</v>
      </c>
      <c r="F32" s="84"/>
      <c r="G32" s="84"/>
      <c r="H32" s="94">
        <v>18.200000000000003</v>
      </c>
      <c r="I32" s="97" t="s">
        <v>167</v>
      </c>
      <c r="J32" s="98">
        <v>3.7499999999999999E-2</v>
      </c>
      <c r="K32" s="95">
        <v>3.2100000000000004E-2</v>
      </c>
      <c r="L32" s="94">
        <v>584989.99999999988</v>
      </c>
      <c r="M32" s="96">
        <v>111.75</v>
      </c>
      <c r="N32" s="84"/>
      <c r="O32" s="94">
        <v>653.72633999999982</v>
      </c>
      <c r="P32" s="95">
        <v>7.7171613341709327E-5</v>
      </c>
      <c r="Q32" s="95">
        <v>4.1178434004133249E-2</v>
      </c>
      <c r="R32" s="95">
        <f>O32/'סכום נכסי הקרן'!$C$42</f>
        <v>6.2230787597865617E-3</v>
      </c>
    </row>
    <row r="33" spans="2:18" s="144" customFormat="1">
      <c r="B33" s="86" t="s">
        <v>287</v>
      </c>
      <c r="C33" s="84" t="s">
        <v>288</v>
      </c>
      <c r="D33" s="97" t="s">
        <v>123</v>
      </c>
      <c r="E33" s="84" t="s">
        <v>258</v>
      </c>
      <c r="F33" s="84"/>
      <c r="G33" s="84"/>
      <c r="H33" s="94">
        <v>0.66999999999999993</v>
      </c>
      <c r="I33" s="97" t="s">
        <v>167</v>
      </c>
      <c r="J33" s="98">
        <v>2.2499999999999999E-2</v>
      </c>
      <c r="K33" s="95">
        <v>1.8E-3</v>
      </c>
      <c r="L33" s="94">
        <v>648279.99999999988</v>
      </c>
      <c r="M33" s="96">
        <v>102.13</v>
      </c>
      <c r="N33" s="84"/>
      <c r="O33" s="94">
        <v>662.08838999999989</v>
      </c>
      <c r="P33" s="95">
        <v>3.3722939016454152E-5</v>
      </c>
      <c r="Q33" s="95">
        <v>4.1705162243451652E-2</v>
      </c>
      <c r="R33" s="95">
        <f>O33/'סכום נכסי הקרן'!$C$42</f>
        <v>6.3026804104455731E-3</v>
      </c>
    </row>
    <row r="34" spans="2:18" s="144" customFormat="1">
      <c r="B34" s="86" t="s">
        <v>289</v>
      </c>
      <c r="C34" s="84" t="s">
        <v>290</v>
      </c>
      <c r="D34" s="97" t="s">
        <v>123</v>
      </c>
      <c r="E34" s="84" t="s">
        <v>258</v>
      </c>
      <c r="F34" s="84"/>
      <c r="G34" s="84"/>
      <c r="H34" s="94">
        <v>4.05</v>
      </c>
      <c r="I34" s="97" t="s">
        <v>167</v>
      </c>
      <c r="J34" s="98">
        <v>1.2500000000000001E-2</v>
      </c>
      <c r="K34" s="95">
        <v>1.1500000000000002E-2</v>
      </c>
      <c r="L34" s="94">
        <v>1107606.9999999998</v>
      </c>
      <c r="M34" s="96">
        <v>101.44</v>
      </c>
      <c r="N34" s="84"/>
      <c r="O34" s="94">
        <v>1123.5564899999997</v>
      </c>
      <c r="P34" s="95">
        <v>8.7444844015837226E-5</v>
      </c>
      <c r="Q34" s="95">
        <v>7.0773187406492744E-2</v>
      </c>
      <c r="R34" s="95">
        <f>O34/'סכום נכסי הקרן'!$C$42</f>
        <v>1.069557718653243E-2</v>
      </c>
    </row>
    <row r="35" spans="2:18" s="144" customFormat="1">
      <c r="B35" s="86" t="s">
        <v>291</v>
      </c>
      <c r="C35" s="84" t="s">
        <v>292</v>
      </c>
      <c r="D35" s="97" t="s">
        <v>123</v>
      </c>
      <c r="E35" s="84" t="s">
        <v>258</v>
      </c>
      <c r="F35" s="84"/>
      <c r="G35" s="84"/>
      <c r="H35" s="94">
        <v>2.33</v>
      </c>
      <c r="I35" s="97" t="s">
        <v>167</v>
      </c>
      <c r="J35" s="98">
        <v>5.0000000000000001E-3</v>
      </c>
      <c r="K35" s="95">
        <v>6.0999999999999995E-3</v>
      </c>
      <c r="L35" s="94">
        <v>579225.99999999988</v>
      </c>
      <c r="M35" s="96">
        <v>100.08</v>
      </c>
      <c r="N35" s="84"/>
      <c r="O35" s="94">
        <v>579.68935999999985</v>
      </c>
      <c r="P35" s="95">
        <v>7.3228813334327863E-5</v>
      </c>
      <c r="Q35" s="95">
        <v>3.6514820641399028E-2</v>
      </c>
      <c r="R35" s="95">
        <f>O35/'סכום נכסי הקרן'!$C$42</f>
        <v>5.5182915583457531E-3</v>
      </c>
    </row>
    <row r="36" spans="2:18" s="144" customFormat="1">
      <c r="B36" s="86" t="s">
        <v>293</v>
      </c>
      <c r="C36" s="84" t="s">
        <v>294</v>
      </c>
      <c r="D36" s="97" t="s">
        <v>123</v>
      </c>
      <c r="E36" s="84" t="s">
        <v>258</v>
      </c>
      <c r="F36" s="84"/>
      <c r="G36" s="84"/>
      <c r="H36" s="94">
        <v>3.0700000000000003</v>
      </c>
      <c r="I36" s="97" t="s">
        <v>167</v>
      </c>
      <c r="J36" s="98">
        <v>5.5E-2</v>
      </c>
      <c r="K36" s="95">
        <v>8.8999999999999982E-3</v>
      </c>
      <c r="L36" s="94">
        <v>875819.99999999988</v>
      </c>
      <c r="M36" s="96">
        <v>118.75</v>
      </c>
      <c r="N36" s="84"/>
      <c r="O36" s="94">
        <v>1040.0362099999998</v>
      </c>
      <c r="P36" s="95">
        <v>4.8772354694712091E-5</v>
      </c>
      <c r="Q36" s="95">
        <v>6.551221790358619E-2</v>
      </c>
      <c r="R36" s="95">
        <f>O36/'סכום נכסי הקרן'!$C$42</f>
        <v>9.9005147136337155E-3</v>
      </c>
    </row>
    <row r="37" spans="2:18" s="144" customFormat="1">
      <c r="B37" s="86" t="s">
        <v>295</v>
      </c>
      <c r="C37" s="84" t="s">
        <v>296</v>
      </c>
      <c r="D37" s="97" t="s">
        <v>123</v>
      </c>
      <c r="E37" s="84" t="s">
        <v>258</v>
      </c>
      <c r="F37" s="84"/>
      <c r="G37" s="84"/>
      <c r="H37" s="94">
        <v>14.930000000000001</v>
      </c>
      <c r="I37" s="97" t="s">
        <v>167</v>
      </c>
      <c r="J37" s="98">
        <v>5.5E-2</v>
      </c>
      <c r="K37" s="95">
        <v>2.9699999999999997E-2</v>
      </c>
      <c r="L37" s="94">
        <v>589844.99999999988</v>
      </c>
      <c r="M37" s="96">
        <v>145.85</v>
      </c>
      <c r="N37" s="84"/>
      <c r="O37" s="94">
        <v>860.28895999999986</v>
      </c>
      <c r="P37" s="95">
        <v>3.226083272541234E-5</v>
      </c>
      <c r="Q37" s="95">
        <v>5.4189880376924127E-2</v>
      </c>
      <c r="R37" s="95">
        <f>O37/'סכום נכסי הקרן'!$C$42</f>
        <v>8.1894297761581272E-3</v>
      </c>
    </row>
    <row r="38" spans="2:18" s="144" customFormat="1">
      <c r="B38" s="86" t="s">
        <v>297</v>
      </c>
      <c r="C38" s="84" t="s">
        <v>298</v>
      </c>
      <c r="D38" s="97" t="s">
        <v>123</v>
      </c>
      <c r="E38" s="84" t="s">
        <v>258</v>
      </c>
      <c r="F38" s="84"/>
      <c r="G38" s="84"/>
      <c r="H38" s="94">
        <v>4.1400000000000006</v>
      </c>
      <c r="I38" s="97" t="s">
        <v>167</v>
      </c>
      <c r="J38" s="98">
        <v>4.2500000000000003E-2</v>
      </c>
      <c r="K38" s="95">
        <v>1.1800000000000001E-2</v>
      </c>
      <c r="L38" s="94">
        <v>85954.999999999985</v>
      </c>
      <c r="M38" s="96">
        <v>115.5</v>
      </c>
      <c r="N38" s="84"/>
      <c r="O38" s="94">
        <v>99.27801999999997</v>
      </c>
      <c r="P38" s="95">
        <v>4.6586717419653921E-6</v>
      </c>
      <c r="Q38" s="95">
        <v>6.2535546519833065E-3</v>
      </c>
      <c r="R38" s="95">
        <f>O38/'סכום נכסי הקרן'!$C$42</f>
        <v>9.4506661239268023E-4</v>
      </c>
    </row>
    <row r="39" spans="2:18" s="144" customFormat="1">
      <c r="B39" s="86" t="s">
        <v>299</v>
      </c>
      <c r="C39" s="84" t="s">
        <v>300</v>
      </c>
      <c r="D39" s="97" t="s">
        <v>123</v>
      </c>
      <c r="E39" s="84" t="s">
        <v>258</v>
      </c>
      <c r="F39" s="84"/>
      <c r="G39" s="84"/>
      <c r="H39" s="94">
        <v>7.830000000000001</v>
      </c>
      <c r="I39" s="97" t="s">
        <v>167</v>
      </c>
      <c r="J39" s="98">
        <v>0.02</v>
      </c>
      <c r="K39" s="95">
        <v>0.02</v>
      </c>
      <c r="L39" s="94">
        <v>1633722.9999999998</v>
      </c>
      <c r="M39" s="96">
        <v>101.03</v>
      </c>
      <c r="N39" s="84"/>
      <c r="O39" s="94">
        <v>1650.5503299999996</v>
      </c>
      <c r="P39" s="95">
        <v>1.1453252724040026E-4</v>
      </c>
      <c r="Q39" s="95">
        <v>0.10396870016650293</v>
      </c>
      <c r="R39" s="95">
        <f>O39/'סכום נכסי הקרן'!$C$42</f>
        <v>1.5712239314973449E-2</v>
      </c>
    </row>
    <row r="40" spans="2:18" s="144" customFormat="1">
      <c r="B40" s="86" t="s">
        <v>301</v>
      </c>
      <c r="C40" s="84" t="s">
        <v>302</v>
      </c>
      <c r="D40" s="97" t="s">
        <v>123</v>
      </c>
      <c r="E40" s="84" t="s">
        <v>258</v>
      </c>
      <c r="F40" s="84"/>
      <c r="G40" s="84"/>
      <c r="H40" s="94">
        <v>2.5600000000000005</v>
      </c>
      <c r="I40" s="97" t="s">
        <v>167</v>
      </c>
      <c r="J40" s="98">
        <v>0.01</v>
      </c>
      <c r="K40" s="95">
        <v>6.9000000000000008E-3</v>
      </c>
      <c r="L40" s="94">
        <v>729757.99999999988</v>
      </c>
      <c r="M40" s="96">
        <v>101.21</v>
      </c>
      <c r="N40" s="84"/>
      <c r="O40" s="94">
        <v>738.58809999999983</v>
      </c>
      <c r="P40" s="95">
        <v>5.0108342008498848E-5</v>
      </c>
      <c r="Q40" s="95">
        <v>4.6523903766961826E-2</v>
      </c>
      <c r="R40" s="95">
        <f>O40/'סכום נכסי הקרן'!$C$42</f>
        <v>7.0309113096790827E-3</v>
      </c>
    </row>
    <row r="41" spans="2:18" s="144" customFormat="1">
      <c r="B41" s="86" t="s">
        <v>303</v>
      </c>
      <c r="C41" s="84" t="s">
        <v>304</v>
      </c>
      <c r="D41" s="97" t="s">
        <v>123</v>
      </c>
      <c r="E41" s="84" t="s">
        <v>258</v>
      </c>
      <c r="F41" s="84"/>
      <c r="G41" s="84"/>
      <c r="H41" s="94">
        <v>6.58</v>
      </c>
      <c r="I41" s="97" t="s">
        <v>167</v>
      </c>
      <c r="J41" s="98">
        <v>1.7500000000000002E-2</v>
      </c>
      <c r="K41" s="95">
        <v>1.7799999999999996E-2</v>
      </c>
      <c r="L41" s="94">
        <v>666166.99999999988</v>
      </c>
      <c r="M41" s="96">
        <v>99.93</v>
      </c>
      <c r="N41" s="84"/>
      <c r="O41" s="94">
        <v>665.70067999999992</v>
      </c>
      <c r="P41" s="95">
        <v>3.8334444139712776E-5</v>
      </c>
      <c r="Q41" s="95">
        <v>4.1932701561155743E-2</v>
      </c>
      <c r="R41" s="95">
        <f>O41/'סכום נכסי הקרן'!$C$42</f>
        <v>6.3370672230882901E-3</v>
      </c>
    </row>
    <row r="42" spans="2:18" s="144" customFormat="1">
      <c r="B42" s="86" t="s">
        <v>305</v>
      </c>
      <c r="C42" s="84" t="s">
        <v>306</v>
      </c>
      <c r="D42" s="97" t="s">
        <v>123</v>
      </c>
      <c r="E42" s="84" t="s">
        <v>258</v>
      </c>
      <c r="F42" s="84"/>
      <c r="G42" s="84"/>
      <c r="H42" s="94">
        <v>9.08</v>
      </c>
      <c r="I42" s="97" t="s">
        <v>167</v>
      </c>
      <c r="J42" s="98">
        <v>2.2499999999999999E-2</v>
      </c>
      <c r="K42" s="95">
        <v>2.2000000000000002E-2</v>
      </c>
      <c r="L42" s="94">
        <v>330242.99999999994</v>
      </c>
      <c r="M42" s="96">
        <v>100.4</v>
      </c>
      <c r="N42" s="84"/>
      <c r="O42" s="94">
        <v>331.56396999999993</v>
      </c>
      <c r="P42" s="95">
        <v>1.0398079345088159E-4</v>
      </c>
      <c r="Q42" s="95">
        <v>2.0885321917414889E-2</v>
      </c>
      <c r="R42" s="95">
        <f>O42/'סכום נכסי הקרן'!$C$42</f>
        <v>3.1562881483672648E-3</v>
      </c>
    </row>
    <row r="43" spans="2:18" s="144" customFormat="1">
      <c r="B43" s="86" t="s">
        <v>307</v>
      </c>
      <c r="C43" s="84" t="s">
        <v>308</v>
      </c>
      <c r="D43" s="97" t="s">
        <v>123</v>
      </c>
      <c r="E43" s="84" t="s">
        <v>258</v>
      </c>
      <c r="F43" s="84"/>
      <c r="G43" s="84"/>
      <c r="H43" s="94">
        <v>1.2999999999999998</v>
      </c>
      <c r="I43" s="97" t="s">
        <v>167</v>
      </c>
      <c r="J43" s="98">
        <v>0.05</v>
      </c>
      <c r="K43" s="95">
        <v>2.7999999999999995E-3</v>
      </c>
      <c r="L43" s="94">
        <v>666605.99999999988</v>
      </c>
      <c r="M43" s="96">
        <v>109.6</v>
      </c>
      <c r="N43" s="84"/>
      <c r="O43" s="94">
        <v>730.60017000000005</v>
      </c>
      <c r="P43" s="95">
        <v>3.6014905044364489E-5</v>
      </c>
      <c r="Q43" s="95">
        <v>4.6020741467681328E-2</v>
      </c>
      <c r="R43" s="95">
        <f>O43/'סכום נכסי הקרן'!$C$42</f>
        <v>6.9548710547955783E-3</v>
      </c>
    </row>
    <row r="44" spans="2:18" s="144" customFormat="1">
      <c r="B44" s="147"/>
    </row>
    <row r="45" spans="2:18" s="144" customFormat="1">
      <c r="B45" s="147"/>
    </row>
    <row r="46" spans="2:18" s="144" customFormat="1">
      <c r="B46" s="147"/>
    </row>
    <row r="47" spans="2:18" s="144" customFormat="1">
      <c r="B47" s="148" t="s">
        <v>115</v>
      </c>
      <c r="C47" s="143"/>
      <c r="D47" s="143"/>
    </row>
    <row r="48" spans="2:18" s="144" customFormat="1">
      <c r="B48" s="148" t="s">
        <v>235</v>
      </c>
      <c r="C48" s="143"/>
      <c r="D48" s="143"/>
    </row>
    <row r="49" spans="2:4" s="144" customFormat="1">
      <c r="B49" s="165" t="s">
        <v>243</v>
      </c>
      <c r="C49" s="165"/>
      <c r="D49" s="165"/>
    </row>
    <row r="50" spans="2:4" s="144" customFormat="1">
      <c r="B50" s="147"/>
    </row>
    <row r="51" spans="2:4" s="144" customFormat="1">
      <c r="B51" s="147"/>
    </row>
    <row r="52" spans="2:4" s="144" customFormat="1">
      <c r="B52" s="147"/>
    </row>
    <row r="53" spans="2:4" s="144" customFormat="1">
      <c r="B53" s="147"/>
    </row>
    <row r="54" spans="2:4" s="144" customFormat="1">
      <c r="B54" s="147"/>
    </row>
    <row r="55" spans="2:4" s="144" customFormat="1">
      <c r="B55" s="147"/>
    </row>
    <row r="56" spans="2:4" s="144" customFormat="1">
      <c r="B56" s="147"/>
    </row>
    <row r="57" spans="2:4" s="144" customFormat="1">
      <c r="B57" s="147"/>
    </row>
    <row r="58" spans="2:4" s="144" customFormat="1">
      <c r="B58" s="147"/>
    </row>
    <row r="59" spans="2:4" s="144" customFormat="1">
      <c r="B59" s="147"/>
    </row>
    <row r="60" spans="2:4" s="144" customFormat="1">
      <c r="B60" s="147"/>
    </row>
    <row r="61" spans="2:4" s="144" customFormat="1">
      <c r="B61" s="147"/>
    </row>
    <row r="62" spans="2:4" s="144" customFormat="1">
      <c r="B62" s="147"/>
    </row>
    <row r="63" spans="2:4" s="144" customFormat="1">
      <c r="B63" s="147"/>
    </row>
    <row r="64" spans="2:4" s="144" customFormat="1">
      <c r="B64" s="147"/>
    </row>
    <row r="65" spans="2:2" s="144" customFormat="1">
      <c r="B65" s="147"/>
    </row>
    <row r="66" spans="2:2" s="144" customFormat="1">
      <c r="B66" s="147"/>
    </row>
    <row r="67" spans="2:2" s="144" customFormat="1">
      <c r="B67" s="147"/>
    </row>
    <row r="68" spans="2:2" s="144" customFormat="1">
      <c r="B68" s="147"/>
    </row>
    <row r="69" spans="2:2" s="144" customFormat="1">
      <c r="B69" s="147"/>
    </row>
    <row r="70" spans="2:2" s="144" customFormat="1">
      <c r="B70" s="147"/>
    </row>
    <row r="71" spans="2:2" s="144" customFormat="1">
      <c r="B71" s="147"/>
    </row>
    <row r="72" spans="2:2" s="144" customFormat="1">
      <c r="B72" s="147"/>
    </row>
    <row r="73" spans="2:2" s="144" customFormat="1">
      <c r="B73" s="147"/>
    </row>
    <row r="74" spans="2:2" s="144" customFormat="1">
      <c r="B74" s="147"/>
    </row>
    <row r="75" spans="2:2" s="144" customFormat="1">
      <c r="B75" s="147"/>
    </row>
    <row r="76" spans="2:2" s="144" customFormat="1">
      <c r="B76" s="147"/>
    </row>
    <row r="77" spans="2:2" s="144" customFormat="1">
      <c r="B77" s="147"/>
    </row>
    <row r="78" spans="2:2" s="144" customFormat="1">
      <c r="B78" s="147"/>
    </row>
    <row r="79" spans="2:2" s="144" customFormat="1">
      <c r="B79" s="147"/>
    </row>
    <row r="80" spans="2:2" s="144" customFormat="1">
      <c r="B80" s="147"/>
    </row>
    <row r="81" spans="2:4" s="144" customFormat="1">
      <c r="B81" s="147"/>
    </row>
    <row r="82" spans="2:4" s="144" customFormat="1">
      <c r="B82" s="147"/>
    </row>
    <row r="83" spans="2:4" s="144" customFormat="1">
      <c r="B83" s="147"/>
    </row>
    <row r="84" spans="2:4" s="144" customFormat="1">
      <c r="B84" s="147"/>
    </row>
    <row r="85" spans="2:4" s="144" customFormat="1">
      <c r="B85" s="147"/>
    </row>
    <row r="86" spans="2:4" s="144" customFormat="1">
      <c r="B86" s="147"/>
    </row>
    <row r="87" spans="2:4" s="144" customFormat="1">
      <c r="B87" s="147"/>
    </row>
    <row r="88" spans="2:4" s="144" customFormat="1">
      <c r="B88" s="147"/>
    </row>
    <row r="89" spans="2:4" s="144" customFormat="1">
      <c r="B89" s="147"/>
    </row>
    <row r="90" spans="2:4" s="144" customFormat="1">
      <c r="B90" s="147"/>
    </row>
    <row r="91" spans="2:4">
      <c r="C91" s="1"/>
      <c r="D91" s="1"/>
    </row>
    <row r="92" spans="2:4">
      <c r="C92" s="1"/>
      <c r="D92" s="1"/>
    </row>
    <row r="93" spans="2:4">
      <c r="C93" s="1"/>
      <c r="D93" s="1"/>
    </row>
    <row r="94" spans="2:4">
      <c r="C94" s="1"/>
      <c r="D94" s="1"/>
    </row>
    <row r="95" spans="2:4">
      <c r="C95" s="1"/>
      <c r="D95" s="1"/>
    </row>
    <row r="96" spans="2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9:D49"/>
  </mergeCells>
  <phoneticPr fontId="3" type="noConversion"/>
  <dataValidations count="1">
    <dataValidation allowBlank="1" showInputMessage="1" showErrorMessage="1" sqref="N10:Q10 N9 N1:N7 N32:N1048576 C5:C29 O1:Q9 O11:Q1048576 B50:B1048576 J1:M1048576 E1:I30 B47:B49 D1:D29 R1:AF1048576 AJ1:XFD1048576 AG1:AI27 AG31:AI1048576 C47:D48 A1:A1048576 B1:B46 E32:I1048576 C32:D46 C5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182</v>
      </c>
      <c r="C1" s="78" t="s" vm="1">
        <v>253</v>
      </c>
    </row>
    <row r="2" spans="2:67">
      <c r="B2" s="57" t="s">
        <v>181</v>
      </c>
      <c r="C2" s="78" t="s">
        <v>254</v>
      </c>
    </row>
    <row r="3" spans="2:67">
      <c r="B3" s="57" t="s">
        <v>183</v>
      </c>
      <c r="C3" s="78" t="s">
        <v>255</v>
      </c>
    </row>
    <row r="4" spans="2:67">
      <c r="B4" s="57" t="s">
        <v>184</v>
      </c>
      <c r="C4" s="78">
        <v>9453</v>
      </c>
    </row>
    <row r="6" spans="2:67" ht="26.25" customHeight="1">
      <c r="B6" s="162" t="s">
        <v>212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7"/>
      <c r="BO6" s="3"/>
    </row>
    <row r="7" spans="2:67" ht="26.25" customHeight="1">
      <c r="B7" s="162" t="s">
        <v>90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7"/>
      <c r="AZ7" s="44"/>
      <c r="BJ7" s="3"/>
      <c r="BO7" s="3"/>
    </row>
    <row r="8" spans="2:67" s="3" customFormat="1" ht="78.75">
      <c r="B8" s="38" t="s">
        <v>118</v>
      </c>
      <c r="C8" s="14" t="s">
        <v>45</v>
      </c>
      <c r="D8" s="14" t="s">
        <v>122</v>
      </c>
      <c r="E8" s="14" t="s">
        <v>228</v>
      </c>
      <c r="F8" s="14" t="s">
        <v>120</v>
      </c>
      <c r="G8" s="14" t="s">
        <v>64</v>
      </c>
      <c r="H8" s="14" t="s">
        <v>15</v>
      </c>
      <c r="I8" s="14" t="s">
        <v>65</v>
      </c>
      <c r="J8" s="14" t="s">
        <v>105</v>
      </c>
      <c r="K8" s="14" t="s">
        <v>18</v>
      </c>
      <c r="L8" s="14" t="s">
        <v>104</v>
      </c>
      <c r="M8" s="14" t="s">
        <v>17</v>
      </c>
      <c r="N8" s="14" t="s">
        <v>19</v>
      </c>
      <c r="O8" s="14" t="s">
        <v>237</v>
      </c>
      <c r="P8" s="14" t="s">
        <v>236</v>
      </c>
      <c r="Q8" s="14" t="s">
        <v>61</v>
      </c>
      <c r="R8" s="14" t="s">
        <v>58</v>
      </c>
      <c r="S8" s="14" t="s">
        <v>185</v>
      </c>
      <c r="T8" s="39" t="s">
        <v>187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244</v>
      </c>
      <c r="P9" s="17"/>
      <c r="Q9" s="17" t="s">
        <v>240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116</v>
      </c>
      <c r="R10" s="20" t="s">
        <v>117</v>
      </c>
      <c r="S10" s="46" t="s">
        <v>188</v>
      </c>
      <c r="T10" s="73" t="s">
        <v>229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99" t="s">
        <v>252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99" t="s">
        <v>115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99" t="s">
        <v>235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99" t="s">
        <v>243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O829"/>
  <sheetViews>
    <sheetView rightToLeft="1" zoomScale="80" zoomScaleNormal="80" workbookViewId="0">
      <selection activeCell="AB24" sqref="AB24"/>
    </sheetView>
  </sheetViews>
  <sheetFormatPr defaultColWidth="9.140625" defaultRowHeight="18"/>
  <cols>
    <col min="1" max="1" width="6.28515625" style="1" customWidth="1"/>
    <col min="2" max="2" width="34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9.140625" style="2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9.5703125" style="1" customWidth="1"/>
    <col min="12" max="12" width="9" style="1" bestFit="1" customWidth="1"/>
    <col min="13" max="13" width="15.5703125" style="1" customWidth="1"/>
    <col min="14" max="14" width="13.28515625" style="1" customWidth="1"/>
    <col min="15" max="15" width="15.28515625" style="1" customWidth="1"/>
    <col min="16" max="16" width="14.85546875" style="1" customWidth="1"/>
    <col min="17" max="17" width="8.28515625" style="1" bestFit="1" customWidth="1"/>
    <col min="18" max="18" width="15.140625" style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7" width="5.7109375" style="1" customWidth="1"/>
    <col min="28" max="16384" width="9.140625" style="1"/>
  </cols>
  <sheetData>
    <row r="1" spans="2:41">
      <c r="B1" s="57" t="s">
        <v>182</v>
      </c>
      <c r="C1" s="78" t="s" vm="1">
        <v>253</v>
      </c>
    </row>
    <row r="2" spans="2:41">
      <c r="B2" s="57" t="s">
        <v>181</v>
      </c>
      <c r="C2" s="78" t="s">
        <v>254</v>
      </c>
    </row>
    <row r="3" spans="2:41">
      <c r="B3" s="57" t="s">
        <v>183</v>
      </c>
      <c r="C3" s="78" t="s">
        <v>255</v>
      </c>
    </row>
    <row r="4" spans="2:41">
      <c r="B4" s="57" t="s">
        <v>184</v>
      </c>
      <c r="C4" s="78">
        <v>9453</v>
      </c>
    </row>
    <row r="6" spans="2:41" ht="26.25" customHeight="1">
      <c r="B6" s="168" t="s">
        <v>212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70"/>
    </row>
    <row r="7" spans="2:41" ht="26.25" customHeight="1">
      <c r="B7" s="168" t="s">
        <v>91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70"/>
      <c r="AO7" s="3"/>
    </row>
    <row r="8" spans="2:41" s="3" customFormat="1" ht="78.75">
      <c r="B8" s="23" t="s">
        <v>118</v>
      </c>
      <c r="C8" s="31" t="s">
        <v>45</v>
      </c>
      <c r="D8" s="31" t="s">
        <v>122</v>
      </c>
      <c r="E8" s="31" t="s">
        <v>228</v>
      </c>
      <c r="F8" s="31" t="s">
        <v>120</v>
      </c>
      <c r="G8" s="31" t="s">
        <v>64</v>
      </c>
      <c r="H8" s="31" t="s">
        <v>15</v>
      </c>
      <c r="I8" s="31" t="s">
        <v>65</v>
      </c>
      <c r="J8" s="31" t="s">
        <v>105</v>
      </c>
      <c r="K8" s="31" t="s">
        <v>18</v>
      </c>
      <c r="L8" s="31" t="s">
        <v>104</v>
      </c>
      <c r="M8" s="31" t="s">
        <v>17</v>
      </c>
      <c r="N8" s="31" t="s">
        <v>19</v>
      </c>
      <c r="O8" s="14" t="s">
        <v>237</v>
      </c>
      <c r="P8" s="31" t="s">
        <v>236</v>
      </c>
      <c r="Q8" s="31" t="s">
        <v>251</v>
      </c>
      <c r="R8" s="31" t="s">
        <v>61</v>
      </c>
      <c r="S8" s="14" t="s">
        <v>58</v>
      </c>
      <c r="T8" s="31" t="s">
        <v>185</v>
      </c>
      <c r="U8" s="15" t="s">
        <v>187</v>
      </c>
      <c r="AK8" s="1"/>
      <c r="AL8" s="1"/>
    </row>
    <row r="9" spans="2:41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244</v>
      </c>
      <c r="P9" s="33"/>
      <c r="Q9" s="17" t="s">
        <v>240</v>
      </c>
      <c r="R9" s="33" t="s">
        <v>240</v>
      </c>
      <c r="S9" s="17" t="s">
        <v>20</v>
      </c>
      <c r="T9" s="33" t="s">
        <v>240</v>
      </c>
      <c r="U9" s="18" t="s">
        <v>20</v>
      </c>
      <c r="AJ9" s="1"/>
      <c r="AK9" s="1"/>
      <c r="AL9" s="1"/>
      <c r="AO9" s="4"/>
    </row>
    <row r="10" spans="2:4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116</v>
      </c>
      <c r="R10" s="20" t="s">
        <v>117</v>
      </c>
      <c r="S10" s="20" t="s">
        <v>188</v>
      </c>
      <c r="T10" s="21" t="s">
        <v>229</v>
      </c>
      <c r="U10" s="21" t="s">
        <v>246</v>
      </c>
      <c r="AJ10" s="1"/>
      <c r="AK10" s="3"/>
      <c r="AL10" s="1"/>
    </row>
    <row r="11" spans="2:41" s="142" customFormat="1" ht="18" customHeight="1">
      <c r="B11" s="79" t="s">
        <v>34</v>
      </c>
      <c r="C11" s="80"/>
      <c r="D11" s="80"/>
      <c r="E11" s="80"/>
      <c r="F11" s="80"/>
      <c r="G11" s="80"/>
      <c r="H11" s="80"/>
      <c r="I11" s="80"/>
      <c r="J11" s="80"/>
      <c r="K11" s="88">
        <v>4.3744267877586136</v>
      </c>
      <c r="L11" s="80"/>
      <c r="M11" s="80"/>
      <c r="N11" s="104">
        <v>1.0402453422580862E-2</v>
      </c>
      <c r="O11" s="88"/>
      <c r="P11" s="90"/>
      <c r="Q11" s="88">
        <f>Q12</f>
        <v>4.3579999999999997</v>
      </c>
      <c r="R11" s="88">
        <f>R12</f>
        <v>18430.371439999995</v>
      </c>
      <c r="S11" s="80"/>
      <c r="T11" s="89">
        <f>R11/$R$11</f>
        <v>1</v>
      </c>
      <c r="U11" s="89">
        <f>R11/'סכום נכסי הקרן'!$C$42</f>
        <v>0.17544597184693655</v>
      </c>
      <c r="AJ11" s="144"/>
      <c r="AK11" s="146"/>
      <c r="AL11" s="144"/>
      <c r="AO11" s="144"/>
    </row>
    <row r="12" spans="2:41" s="144" customFormat="1">
      <c r="B12" s="81" t="s">
        <v>234</v>
      </c>
      <c r="C12" s="82"/>
      <c r="D12" s="82"/>
      <c r="E12" s="82"/>
      <c r="F12" s="82"/>
      <c r="G12" s="82"/>
      <c r="H12" s="82"/>
      <c r="I12" s="82"/>
      <c r="J12" s="82"/>
      <c r="K12" s="91">
        <v>4.3744267877586118</v>
      </c>
      <c r="L12" s="82"/>
      <c r="M12" s="82"/>
      <c r="N12" s="105">
        <v>1.0402453422580851E-2</v>
      </c>
      <c r="O12" s="91"/>
      <c r="P12" s="93"/>
      <c r="Q12" s="91">
        <f>Q13+Q93</f>
        <v>4.3579999999999997</v>
      </c>
      <c r="R12" s="91">
        <f>R13+R93+R143</f>
        <v>18430.371439999995</v>
      </c>
      <c r="S12" s="82"/>
      <c r="T12" s="92">
        <f t="shared" ref="T12:T75" si="0">R12/$R$11</f>
        <v>1</v>
      </c>
      <c r="U12" s="92">
        <f>R12/'סכום נכסי הקרן'!$C$42</f>
        <v>0.17544597184693655</v>
      </c>
      <c r="AK12" s="146"/>
    </row>
    <row r="13" spans="2:41" s="144" customFormat="1" ht="20.25">
      <c r="B13" s="103" t="s">
        <v>33</v>
      </c>
      <c r="C13" s="82"/>
      <c r="D13" s="82"/>
      <c r="E13" s="82"/>
      <c r="F13" s="82"/>
      <c r="G13" s="82"/>
      <c r="H13" s="82"/>
      <c r="I13" s="82"/>
      <c r="J13" s="82"/>
      <c r="K13" s="91">
        <v>4.4113060614065853</v>
      </c>
      <c r="L13" s="82"/>
      <c r="M13" s="82"/>
      <c r="N13" s="105">
        <v>7.1118930448352703E-3</v>
      </c>
      <c r="O13" s="91"/>
      <c r="P13" s="93"/>
      <c r="Q13" s="91">
        <f>SUM(Q14:Q91)</f>
        <v>3.3079999999999998</v>
      </c>
      <c r="R13" s="91">
        <f>SUM(R14:R91)</f>
        <v>15204.456359999996</v>
      </c>
      <c r="S13" s="82"/>
      <c r="T13" s="92">
        <f t="shared" si="0"/>
        <v>0.82496744080812734</v>
      </c>
      <c r="U13" s="92">
        <f>R13/'סכום נכסי הקרן'!$C$42</f>
        <v>0.144737214394662</v>
      </c>
      <c r="AK13" s="142"/>
    </row>
    <row r="14" spans="2:41" s="144" customFormat="1">
      <c r="B14" s="87" t="s">
        <v>314</v>
      </c>
      <c r="C14" s="84" t="s">
        <v>315</v>
      </c>
      <c r="D14" s="97" t="s">
        <v>123</v>
      </c>
      <c r="E14" s="97" t="s">
        <v>311</v>
      </c>
      <c r="F14" s="84" t="s">
        <v>316</v>
      </c>
      <c r="G14" s="97" t="s">
        <v>317</v>
      </c>
      <c r="H14" s="84" t="s">
        <v>312</v>
      </c>
      <c r="I14" s="84" t="s">
        <v>163</v>
      </c>
      <c r="J14" s="84"/>
      <c r="K14" s="94">
        <v>1.7500000000000002</v>
      </c>
      <c r="L14" s="97" t="s">
        <v>167</v>
      </c>
      <c r="M14" s="98">
        <v>5.8999999999999999E-3</v>
      </c>
      <c r="N14" s="98">
        <v>-3.1000000000000003E-3</v>
      </c>
      <c r="O14" s="94">
        <v>536258.99999999988</v>
      </c>
      <c r="P14" s="96">
        <v>102.13</v>
      </c>
      <c r="Q14" s="84"/>
      <c r="R14" s="94">
        <v>547.6813199999998</v>
      </c>
      <c r="S14" s="95">
        <v>1.0045781769755106E-4</v>
      </c>
      <c r="T14" s="95">
        <f t="shared" si="0"/>
        <v>2.9716238860566336E-2</v>
      </c>
      <c r="U14" s="95">
        <f>R14/'סכום נכסי הקרן'!$C$42</f>
        <v>5.2135944065277631E-3</v>
      </c>
    </row>
    <row r="15" spans="2:41" s="144" customFormat="1">
      <c r="B15" s="87" t="s">
        <v>318</v>
      </c>
      <c r="C15" s="84" t="s">
        <v>319</v>
      </c>
      <c r="D15" s="97" t="s">
        <v>123</v>
      </c>
      <c r="E15" s="97" t="s">
        <v>311</v>
      </c>
      <c r="F15" s="84" t="s">
        <v>316</v>
      </c>
      <c r="G15" s="97" t="s">
        <v>317</v>
      </c>
      <c r="H15" s="84" t="s">
        <v>312</v>
      </c>
      <c r="I15" s="84" t="s">
        <v>163</v>
      </c>
      <c r="J15" s="84"/>
      <c r="K15" s="94">
        <v>6.5799999999999992</v>
      </c>
      <c r="L15" s="97" t="s">
        <v>167</v>
      </c>
      <c r="M15" s="98">
        <v>8.3000000000000001E-3</v>
      </c>
      <c r="N15" s="98">
        <v>7.6999999999999994E-3</v>
      </c>
      <c r="O15" s="94">
        <v>232246.99999999997</v>
      </c>
      <c r="P15" s="96">
        <v>100.83</v>
      </c>
      <c r="Q15" s="84"/>
      <c r="R15" s="94">
        <v>234.17465999999996</v>
      </c>
      <c r="S15" s="95">
        <v>1.8060063609570982E-4</v>
      </c>
      <c r="T15" s="95">
        <f t="shared" si="0"/>
        <v>1.2705911042669688E-2</v>
      </c>
      <c r="U15" s="95">
        <f>R15/'סכום נכסי הקרן'!$C$42</f>
        <v>2.2292009110819063E-3</v>
      </c>
    </row>
    <row r="16" spans="2:41" s="144" customFormat="1" ht="20.25">
      <c r="B16" s="87" t="s">
        <v>320</v>
      </c>
      <c r="C16" s="84" t="s">
        <v>321</v>
      </c>
      <c r="D16" s="97" t="s">
        <v>123</v>
      </c>
      <c r="E16" s="97" t="s">
        <v>311</v>
      </c>
      <c r="F16" s="84" t="s">
        <v>322</v>
      </c>
      <c r="G16" s="97" t="s">
        <v>317</v>
      </c>
      <c r="H16" s="84" t="s">
        <v>312</v>
      </c>
      <c r="I16" s="84" t="s">
        <v>163</v>
      </c>
      <c r="J16" s="84"/>
      <c r="K16" s="94">
        <v>2.7400000000000007</v>
      </c>
      <c r="L16" s="97" t="s">
        <v>167</v>
      </c>
      <c r="M16" s="98">
        <v>0.04</v>
      </c>
      <c r="N16" s="98">
        <v>-1.2999999999999997E-3</v>
      </c>
      <c r="O16" s="94">
        <v>169999.99999999997</v>
      </c>
      <c r="P16" s="96">
        <v>114.32</v>
      </c>
      <c r="Q16" s="84"/>
      <c r="R16" s="94">
        <v>194.34399999999997</v>
      </c>
      <c r="S16" s="95">
        <v>8.2058371498520998E-5</v>
      </c>
      <c r="T16" s="95">
        <f t="shared" si="0"/>
        <v>1.0544768488941534E-2</v>
      </c>
      <c r="U16" s="95">
        <f>R16/'סכום נכסי הקרן'!$C$42</f>
        <v>1.8500371554433003E-3</v>
      </c>
      <c r="AJ16" s="142"/>
    </row>
    <row r="17" spans="2:36" s="144" customFormat="1">
      <c r="B17" s="87" t="s">
        <v>323</v>
      </c>
      <c r="C17" s="84" t="s">
        <v>324</v>
      </c>
      <c r="D17" s="97" t="s">
        <v>123</v>
      </c>
      <c r="E17" s="97" t="s">
        <v>311</v>
      </c>
      <c r="F17" s="84" t="s">
        <v>322</v>
      </c>
      <c r="G17" s="97" t="s">
        <v>317</v>
      </c>
      <c r="H17" s="84" t="s">
        <v>312</v>
      </c>
      <c r="I17" s="84" t="s">
        <v>163</v>
      </c>
      <c r="J17" s="84"/>
      <c r="K17" s="94">
        <v>3.94</v>
      </c>
      <c r="L17" s="97" t="s">
        <v>167</v>
      </c>
      <c r="M17" s="98">
        <v>9.8999999999999991E-3</v>
      </c>
      <c r="N17" s="98">
        <v>2.2000000000000001E-3</v>
      </c>
      <c r="O17" s="94">
        <v>887983.99999999988</v>
      </c>
      <c r="P17" s="96">
        <v>104.2</v>
      </c>
      <c r="Q17" s="84"/>
      <c r="R17" s="94">
        <v>925.27933999999982</v>
      </c>
      <c r="S17" s="95">
        <v>2.9463209145438722E-4</v>
      </c>
      <c r="T17" s="95">
        <f t="shared" si="0"/>
        <v>5.0204052751310152E-2</v>
      </c>
      <c r="U17" s="95">
        <f>R17/'סכום נכסי הקרן'!$C$42</f>
        <v>8.8080988256084795E-3</v>
      </c>
    </row>
    <row r="18" spans="2:36" s="144" customFormat="1">
      <c r="B18" s="87" t="s">
        <v>325</v>
      </c>
      <c r="C18" s="84" t="s">
        <v>326</v>
      </c>
      <c r="D18" s="97" t="s">
        <v>123</v>
      </c>
      <c r="E18" s="97" t="s">
        <v>311</v>
      </c>
      <c r="F18" s="84" t="s">
        <v>322</v>
      </c>
      <c r="G18" s="97" t="s">
        <v>317</v>
      </c>
      <c r="H18" s="84" t="s">
        <v>312</v>
      </c>
      <c r="I18" s="84" t="s">
        <v>163</v>
      </c>
      <c r="J18" s="84"/>
      <c r="K18" s="94">
        <v>5.88</v>
      </c>
      <c r="L18" s="97" t="s">
        <v>167</v>
      </c>
      <c r="M18" s="98">
        <v>8.6E-3</v>
      </c>
      <c r="N18" s="98">
        <v>7.1999999999999998E-3</v>
      </c>
      <c r="O18" s="94">
        <v>406999.99999999994</v>
      </c>
      <c r="P18" s="96">
        <v>102.01</v>
      </c>
      <c r="Q18" s="84"/>
      <c r="R18" s="94">
        <v>415.18066999999991</v>
      </c>
      <c r="S18" s="95">
        <v>1.6271207039715737E-4</v>
      </c>
      <c r="T18" s="95">
        <f t="shared" si="0"/>
        <v>2.2526983319441987E-2</v>
      </c>
      <c r="U18" s="95">
        <f>R18/'סכום נכסי הקרן'!$C$42</f>
        <v>3.9522684812592287E-3</v>
      </c>
      <c r="AJ18" s="146"/>
    </row>
    <row r="19" spans="2:36" s="144" customFormat="1">
      <c r="B19" s="87" t="s">
        <v>327</v>
      </c>
      <c r="C19" s="84" t="s">
        <v>328</v>
      </c>
      <c r="D19" s="97" t="s">
        <v>123</v>
      </c>
      <c r="E19" s="97" t="s">
        <v>311</v>
      </c>
      <c r="F19" s="84" t="s">
        <v>322</v>
      </c>
      <c r="G19" s="97" t="s">
        <v>317</v>
      </c>
      <c r="H19" s="84" t="s">
        <v>312</v>
      </c>
      <c r="I19" s="84" t="s">
        <v>163</v>
      </c>
      <c r="J19" s="84"/>
      <c r="K19" s="94">
        <v>8.58</v>
      </c>
      <c r="L19" s="97" t="s">
        <v>167</v>
      </c>
      <c r="M19" s="98">
        <v>1.2199999999999999E-2</v>
      </c>
      <c r="N19" s="98">
        <v>1.1899999999999999E-2</v>
      </c>
      <c r="O19" s="94">
        <v>99999.999999999985</v>
      </c>
      <c r="P19" s="96">
        <v>101.49</v>
      </c>
      <c r="Q19" s="84"/>
      <c r="R19" s="94">
        <v>101.48999999999998</v>
      </c>
      <c r="S19" s="95">
        <v>1.2474925399946107E-4</v>
      </c>
      <c r="T19" s="95">
        <f t="shared" si="0"/>
        <v>5.5066714379794404E-3</v>
      </c>
      <c r="U19" s="95">
        <f>R19/'סכום נכסי הקרן'!$C$42</f>
        <v>9.6612332207807053E-4</v>
      </c>
    </row>
    <row r="20" spans="2:36" s="144" customFormat="1">
      <c r="B20" s="87" t="s">
        <v>329</v>
      </c>
      <c r="C20" s="84" t="s">
        <v>330</v>
      </c>
      <c r="D20" s="97" t="s">
        <v>123</v>
      </c>
      <c r="E20" s="97" t="s">
        <v>311</v>
      </c>
      <c r="F20" s="84" t="s">
        <v>322</v>
      </c>
      <c r="G20" s="97" t="s">
        <v>317</v>
      </c>
      <c r="H20" s="84" t="s">
        <v>312</v>
      </c>
      <c r="I20" s="84" t="s">
        <v>163</v>
      </c>
      <c r="J20" s="84"/>
      <c r="K20" s="94">
        <v>11.18</v>
      </c>
      <c r="L20" s="97" t="s">
        <v>167</v>
      </c>
      <c r="M20" s="98">
        <v>9.8999999999999991E-3</v>
      </c>
      <c r="N20" s="98">
        <v>8.0999999999999996E-3</v>
      </c>
      <c r="O20" s="94">
        <v>116769.99999999999</v>
      </c>
      <c r="P20" s="96">
        <v>102.15</v>
      </c>
      <c r="Q20" s="84"/>
      <c r="R20" s="94">
        <v>119.28055999999998</v>
      </c>
      <c r="S20" s="95">
        <v>1.6635633050160483E-4</v>
      </c>
      <c r="T20" s="95">
        <f t="shared" si="0"/>
        <v>6.4719563785416582E-3</v>
      </c>
      <c r="U20" s="95">
        <f>R20/'סכום נכסי הקרן'!$C$42</f>
        <v>1.1354786765842213E-3</v>
      </c>
    </row>
    <row r="21" spans="2:36" s="144" customFormat="1">
      <c r="B21" s="87" t="s">
        <v>331</v>
      </c>
      <c r="C21" s="84" t="s">
        <v>332</v>
      </c>
      <c r="D21" s="97" t="s">
        <v>123</v>
      </c>
      <c r="E21" s="97" t="s">
        <v>311</v>
      </c>
      <c r="F21" s="84" t="s">
        <v>322</v>
      </c>
      <c r="G21" s="97" t="s">
        <v>317</v>
      </c>
      <c r="H21" s="84" t="s">
        <v>312</v>
      </c>
      <c r="I21" s="84" t="s">
        <v>163</v>
      </c>
      <c r="J21" s="84"/>
      <c r="K21" s="94">
        <v>1.9499999999999995</v>
      </c>
      <c r="L21" s="97" t="s">
        <v>167</v>
      </c>
      <c r="M21" s="98">
        <v>4.0999999999999995E-3</v>
      </c>
      <c r="N21" s="98">
        <v>-1.7999999999999993E-3</v>
      </c>
      <c r="O21" s="94">
        <v>66003.079999999987</v>
      </c>
      <c r="P21" s="96">
        <v>101.06</v>
      </c>
      <c r="Q21" s="84"/>
      <c r="R21" s="94">
        <v>66.70271000000001</v>
      </c>
      <c r="S21" s="95">
        <v>5.353755423581764E-5</v>
      </c>
      <c r="T21" s="95">
        <f t="shared" si="0"/>
        <v>3.6191733963230437E-3</v>
      </c>
      <c r="U21" s="95">
        <f>R21/'סכום נכסי הקרן'!$C$42</f>
        <v>6.3496939380047453E-4</v>
      </c>
    </row>
    <row r="22" spans="2:36" s="144" customFormat="1">
      <c r="B22" s="87" t="s">
        <v>333</v>
      </c>
      <c r="C22" s="84" t="s">
        <v>334</v>
      </c>
      <c r="D22" s="97" t="s">
        <v>123</v>
      </c>
      <c r="E22" s="97" t="s">
        <v>311</v>
      </c>
      <c r="F22" s="84" t="s">
        <v>322</v>
      </c>
      <c r="G22" s="97" t="s">
        <v>317</v>
      </c>
      <c r="H22" s="84" t="s">
        <v>312</v>
      </c>
      <c r="I22" s="84" t="s">
        <v>163</v>
      </c>
      <c r="J22" s="84"/>
      <c r="K22" s="94">
        <v>1.34</v>
      </c>
      <c r="L22" s="97" t="s">
        <v>167</v>
      </c>
      <c r="M22" s="98">
        <v>6.4000000000000003E-3</v>
      </c>
      <c r="N22" s="98">
        <v>-3.3999999999999998E-3</v>
      </c>
      <c r="O22" s="94">
        <v>219999.99999999997</v>
      </c>
      <c r="P22" s="96">
        <v>101.93</v>
      </c>
      <c r="Q22" s="84"/>
      <c r="R22" s="94">
        <v>224.24597999999995</v>
      </c>
      <c r="S22" s="95">
        <v>6.9839163580780886E-5</v>
      </c>
      <c r="T22" s="95">
        <f t="shared" si="0"/>
        <v>1.2167198080083838E-2</v>
      </c>
      <c r="U22" s="95">
        <f>R22/'סכום נכסי הקרן'!$C$42</f>
        <v>2.1346858918144898E-3</v>
      </c>
    </row>
    <row r="23" spans="2:36" s="144" customFormat="1">
      <c r="B23" s="87" t="s">
        <v>335</v>
      </c>
      <c r="C23" s="84" t="s">
        <v>336</v>
      </c>
      <c r="D23" s="97" t="s">
        <v>123</v>
      </c>
      <c r="E23" s="97" t="s">
        <v>311</v>
      </c>
      <c r="F23" s="84" t="s">
        <v>337</v>
      </c>
      <c r="G23" s="97" t="s">
        <v>317</v>
      </c>
      <c r="H23" s="84" t="s">
        <v>312</v>
      </c>
      <c r="I23" s="84" t="s">
        <v>163</v>
      </c>
      <c r="J23" s="84"/>
      <c r="K23" s="94">
        <v>3.58</v>
      </c>
      <c r="L23" s="97" t="s">
        <v>167</v>
      </c>
      <c r="M23" s="98">
        <v>0.05</v>
      </c>
      <c r="N23" s="98">
        <v>1.1999999999999999E-3</v>
      </c>
      <c r="O23" s="94">
        <v>47006.999999999993</v>
      </c>
      <c r="P23" s="96">
        <v>123.62</v>
      </c>
      <c r="Q23" s="84"/>
      <c r="R23" s="94">
        <v>58.11005999999999</v>
      </c>
      <c r="S23" s="95">
        <v>1.4915247998878031E-5</v>
      </c>
      <c r="T23" s="95">
        <f t="shared" si="0"/>
        <v>3.1529511051460396E-3</v>
      </c>
      <c r="U23" s="95">
        <f>R23/'סכום נכסי הקרן'!$C$42</f>
        <v>5.5317257082821954E-4</v>
      </c>
    </row>
    <row r="24" spans="2:36" s="144" customFormat="1">
      <c r="B24" s="87" t="s">
        <v>338</v>
      </c>
      <c r="C24" s="84" t="s">
        <v>339</v>
      </c>
      <c r="D24" s="97" t="s">
        <v>123</v>
      </c>
      <c r="E24" s="97" t="s">
        <v>311</v>
      </c>
      <c r="F24" s="84" t="s">
        <v>337</v>
      </c>
      <c r="G24" s="97" t="s">
        <v>317</v>
      </c>
      <c r="H24" s="84" t="s">
        <v>312</v>
      </c>
      <c r="I24" s="84" t="s">
        <v>163</v>
      </c>
      <c r="J24" s="84"/>
      <c r="K24" s="94">
        <v>5</v>
      </c>
      <c r="L24" s="97" t="s">
        <v>167</v>
      </c>
      <c r="M24" s="98">
        <v>6.0000000000000001E-3</v>
      </c>
      <c r="N24" s="98">
        <v>5.3E-3</v>
      </c>
      <c r="O24" s="94">
        <v>8953.9999999999982</v>
      </c>
      <c r="P24" s="96">
        <v>101.6</v>
      </c>
      <c r="Q24" s="84"/>
      <c r="R24" s="94">
        <v>9.0972699999999982</v>
      </c>
      <c r="S24" s="95">
        <v>4.0258166621330885E-6</v>
      </c>
      <c r="T24" s="95">
        <f t="shared" si="0"/>
        <v>4.9360209747351677E-4</v>
      </c>
      <c r="U24" s="95">
        <f>R24/'סכום נכסי הקרן'!$C$42</f>
        <v>8.6600499696927463E-5</v>
      </c>
    </row>
    <row r="25" spans="2:36" s="144" customFormat="1">
      <c r="B25" s="87" t="s">
        <v>340</v>
      </c>
      <c r="C25" s="84" t="s">
        <v>341</v>
      </c>
      <c r="D25" s="97" t="s">
        <v>123</v>
      </c>
      <c r="E25" s="97" t="s">
        <v>311</v>
      </c>
      <c r="F25" s="84" t="s">
        <v>316</v>
      </c>
      <c r="G25" s="97" t="s">
        <v>317</v>
      </c>
      <c r="H25" s="84" t="s">
        <v>342</v>
      </c>
      <c r="I25" s="84" t="s">
        <v>163</v>
      </c>
      <c r="J25" s="84"/>
      <c r="K25" s="94">
        <v>2.0299999999999998</v>
      </c>
      <c r="L25" s="97" t="s">
        <v>167</v>
      </c>
      <c r="M25" s="98">
        <v>3.4000000000000002E-2</v>
      </c>
      <c r="N25" s="98">
        <v>-3.0999999999999995E-3</v>
      </c>
      <c r="O25" s="94">
        <v>233589.99999999997</v>
      </c>
      <c r="P25" s="96">
        <v>114.75</v>
      </c>
      <c r="Q25" s="84"/>
      <c r="R25" s="94">
        <v>268.04453000000001</v>
      </c>
      <c r="S25" s="95">
        <v>1.2486469294318572E-4</v>
      </c>
      <c r="T25" s="95">
        <f t="shared" si="0"/>
        <v>1.4543631465736758E-2</v>
      </c>
      <c r="U25" s="95">
        <f>R25/'סכום נכסי הקרן'!$C$42</f>
        <v>2.5516215566898717E-3</v>
      </c>
    </row>
    <row r="26" spans="2:36" s="144" customFormat="1">
      <c r="B26" s="87" t="s">
        <v>343</v>
      </c>
      <c r="C26" s="84" t="s">
        <v>344</v>
      </c>
      <c r="D26" s="97" t="s">
        <v>123</v>
      </c>
      <c r="E26" s="97" t="s">
        <v>311</v>
      </c>
      <c r="F26" s="84" t="s">
        <v>345</v>
      </c>
      <c r="G26" s="97" t="s">
        <v>346</v>
      </c>
      <c r="H26" s="84" t="s">
        <v>342</v>
      </c>
      <c r="I26" s="84" t="s">
        <v>163</v>
      </c>
      <c r="J26" s="84"/>
      <c r="K26" s="94">
        <v>6.68</v>
      </c>
      <c r="L26" s="97" t="s">
        <v>167</v>
      </c>
      <c r="M26" s="98">
        <v>8.3000000000000001E-3</v>
      </c>
      <c r="N26" s="98">
        <v>0.01</v>
      </c>
      <c r="O26" s="94">
        <v>245999.99999999997</v>
      </c>
      <c r="P26" s="96">
        <v>100.28</v>
      </c>
      <c r="Q26" s="84"/>
      <c r="R26" s="94">
        <v>246.68879999999996</v>
      </c>
      <c r="S26" s="95">
        <v>1.6063501765026228E-4</v>
      </c>
      <c r="T26" s="95">
        <f t="shared" si="0"/>
        <v>1.338490658221916E-2</v>
      </c>
      <c r="U26" s="95">
        <f>R26/'סכום נכסי הקרן'!$C$42</f>
        <v>2.3483279433978987E-3</v>
      </c>
    </row>
    <row r="27" spans="2:36" s="144" customFormat="1">
      <c r="B27" s="87" t="s">
        <v>347</v>
      </c>
      <c r="C27" s="84" t="s">
        <v>348</v>
      </c>
      <c r="D27" s="97" t="s">
        <v>123</v>
      </c>
      <c r="E27" s="97" t="s">
        <v>311</v>
      </c>
      <c r="F27" s="84" t="s">
        <v>345</v>
      </c>
      <c r="G27" s="97" t="s">
        <v>346</v>
      </c>
      <c r="H27" s="84" t="s">
        <v>342</v>
      </c>
      <c r="I27" s="84" t="s">
        <v>163</v>
      </c>
      <c r="J27" s="84"/>
      <c r="K27" s="94">
        <v>10.240000000000002</v>
      </c>
      <c r="L27" s="97" t="s">
        <v>167</v>
      </c>
      <c r="M27" s="98">
        <v>1.6500000000000001E-2</v>
      </c>
      <c r="N27" s="98">
        <v>1.7400000000000002E-2</v>
      </c>
      <c r="O27" s="94">
        <v>36999.999999999993</v>
      </c>
      <c r="P27" s="96">
        <v>100.87</v>
      </c>
      <c r="Q27" s="84"/>
      <c r="R27" s="94">
        <v>37.321889999999989</v>
      </c>
      <c r="S27" s="95">
        <v>8.749837418561478E-5</v>
      </c>
      <c r="T27" s="95">
        <f t="shared" si="0"/>
        <v>2.0250210432004186E-3</v>
      </c>
      <c r="U27" s="95">
        <f>R27/'סכום נכסי הקרן'!$C$42</f>
        <v>3.5528178493479472E-4</v>
      </c>
    </row>
    <row r="28" spans="2:36" s="144" customFormat="1">
      <c r="B28" s="87" t="s">
        <v>349</v>
      </c>
      <c r="C28" s="84" t="s">
        <v>350</v>
      </c>
      <c r="D28" s="97" t="s">
        <v>123</v>
      </c>
      <c r="E28" s="97" t="s">
        <v>311</v>
      </c>
      <c r="F28" s="84" t="s">
        <v>351</v>
      </c>
      <c r="G28" s="97" t="s">
        <v>352</v>
      </c>
      <c r="H28" s="84" t="s">
        <v>342</v>
      </c>
      <c r="I28" s="84" t="s">
        <v>313</v>
      </c>
      <c r="J28" s="84"/>
      <c r="K28" s="94">
        <v>3.4799999999999995</v>
      </c>
      <c r="L28" s="97" t="s">
        <v>167</v>
      </c>
      <c r="M28" s="98">
        <v>6.5000000000000006E-3</v>
      </c>
      <c r="N28" s="98">
        <v>2.5999999999999994E-3</v>
      </c>
      <c r="O28" s="94">
        <v>71077.119999999981</v>
      </c>
      <c r="P28" s="96">
        <v>101.56</v>
      </c>
      <c r="Q28" s="84">
        <v>0.23</v>
      </c>
      <c r="R28" s="94">
        <v>72.417359999999988</v>
      </c>
      <c r="S28" s="95">
        <v>6.7260392059375108E-5</v>
      </c>
      <c r="T28" s="95">
        <f t="shared" si="0"/>
        <v>3.9292403973384057E-3</v>
      </c>
      <c r="U28" s="95">
        <f>R28/'סכום נכסי הקרן'!$C$42</f>
        <v>6.8936940013127979E-4</v>
      </c>
    </row>
    <row r="29" spans="2:36" s="144" customFormat="1">
      <c r="B29" s="87" t="s">
        <v>353</v>
      </c>
      <c r="C29" s="84" t="s">
        <v>354</v>
      </c>
      <c r="D29" s="97" t="s">
        <v>123</v>
      </c>
      <c r="E29" s="97" t="s">
        <v>311</v>
      </c>
      <c r="F29" s="84" t="s">
        <v>351</v>
      </c>
      <c r="G29" s="97" t="s">
        <v>352</v>
      </c>
      <c r="H29" s="84" t="s">
        <v>342</v>
      </c>
      <c r="I29" s="84" t="s">
        <v>313</v>
      </c>
      <c r="J29" s="84"/>
      <c r="K29" s="94">
        <v>4.589999999999999</v>
      </c>
      <c r="L29" s="97" t="s">
        <v>167</v>
      </c>
      <c r="M29" s="98">
        <v>1.6399999999999998E-2</v>
      </c>
      <c r="N29" s="98">
        <v>7.4000000000000003E-3</v>
      </c>
      <c r="O29" s="94">
        <v>233999.99999999997</v>
      </c>
      <c r="P29" s="96">
        <v>104.78</v>
      </c>
      <c r="Q29" s="84"/>
      <c r="R29" s="94">
        <v>245.18518999999998</v>
      </c>
      <c r="S29" s="95">
        <v>2.1956696327911433E-4</v>
      </c>
      <c r="T29" s="95">
        <f t="shared" si="0"/>
        <v>1.3303323310558305E-2</v>
      </c>
      <c r="U29" s="95">
        <f>R29/'סכום נכסי הקרן'!$C$42</f>
        <v>2.3340144870149073E-3</v>
      </c>
    </row>
    <row r="30" spans="2:36" s="144" customFormat="1">
      <c r="B30" s="87" t="s">
        <v>355</v>
      </c>
      <c r="C30" s="84" t="s">
        <v>356</v>
      </c>
      <c r="D30" s="97" t="s">
        <v>123</v>
      </c>
      <c r="E30" s="97" t="s">
        <v>311</v>
      </c>
      <c r="F30" s="84" t="s">
        <v>351</v>
      </c>
      <c r="G30" s="97" t="s">
        <v>352</v>
      </c>
      <c r="H30" s="84" t="s">
        <v>342</v>
      </c>
      <c r="I30" s="84" t="s">
        <v>163</v>
      </c>
      <c r="J30" s="84"/>
      <c r="K30" s="94">
        <v>5.73</v>
      </c>
      <c r="L30" s="97" t="s">
        <v>167</v>
      </c>
      <c r="M30" s="98">
        <v>1.34E-2</v>
      </c>
      <c r="N30" s="98">
        <v>1.23E-2</v>
      </c>
      <c r="O30" s="94">
        <v>898951.0399999998</v>
      </c>
      <c r="P30" s="96">
        <v>102.49</v>
      </c>
      <c r="Q30" s="84"/>
      <c r="R30" s="94">
        <v>921.33492999999987</v>
      </c>
      <c r="S30" s="95">
        <v>2.0604236582780528E-4</v>
      </c>
      <c r="T30" s="95">
        <f t="shared" si="0"/>
        <v>4.9990035903476081E-2</v>
      </c>
      <c r="U30" s="95">
        <f>R30/'סכום נכסי הקרן'!$C$42</f>
        <v>8.770550431748611E-3</v>
      </c>
    </row>
    <row r="31" spans="2:36" s="144" customFormat="1">
      <c r="B31" s="87" t="s">
        <v>357</v>
      </c>
      <c r="C31" s="84" t="s">
        <v>358</v>
      </c>
      <c r="D31" s="97" t="s">
        <v>123</v>
      </c>
      <c r="E31" s="97" t="s">
        <v>311</v>
      </c>
      <c r="F31" s="84" t="s">
        <v>337</v>
      </c>
      <c r="G31" s="97" t="s">
        <v>317</v>
      </c>
      <c r="H31" s="84" t="s">
        <v>342</v>
      </c>
      <c r="I31" s="84" t="s">
        <v>163</v>
      </c>
      <c r="J31" s="84"/>
      <c r="K31" s="94">
        <v>3.4699999999999998</v>
      </c>
      <c r="L31" s="97" t="s">
        <v>167</v>
      </c>
      <c r="M31" s="98">
        <v>4.2000000000000003E-2</v>
      </c>
      <c r="N31" s="98">
        <v>1E-3</v>
      </c>
      <c r="O31" s="94">
        <v>149999.99999999997</v>
      </c>
      <c r="P31" s="96">
        <v>118.95</v>
      </c>
      <c r="Q31" s="84"/>
      <c r="R31" s="94">
        <v>178.42499999999998</v>
      </c>
      <c r="S31" s="95">
        <v>1.5034067196266737E-4</v>
      </c>
      <c r="T31" s="95">
        <f t="shared" si="0"/>
        <v>9.6810311490933259E-3</v>
      </c>
      <c r="U31" s="95">
        <f>R31/'סכום נכסי הקרן'!$C$42</f>
        <v>1.6984979184331435E-3</v>
      </c>
    </row>
    <row r="32" spans="2:36" s="144" customFormat="1">
      <c r="B32" s="87" t="s">
        <v>359</v>
      </c>
      <c r="C32" s="84" t="s">
        <v>360</v>
      </c>
      <c r="D32" s="97" t="s">
        <v>123</v>
      </c>
      <c r="E32" s="97" t="s">
        <v>311</v>
      </c>
      <c r="F32" s="84" t="s">
        <v>337</v>
      </c>
      <c r="G32" s="97" t="s">
        <v>317</v>
      </c>
      <c r="H32" s="84" t="s">
        <v>342</v>
      </c>
      <c r="I32" s="84" t="s">
        <v>163</v>
      </c>
      <c r="J32" s="84"/>
      <c r="K32" s="94">
        <v>1.48</v>
      </c>
      <c r="L32" s="97" t="s">
        <v>167</v>
      </c>
      <c r="M32" s="98">
        <v>4.0999999999999995E-2</v>
      </c>
      <c r="N32" s="98">
        <v>-2.0000000000000005E-3</v>
      </c>
      <c r="O32" s="94">
        <v>1411982.2499999998</v>
      </c>
      <c r="P32" s="96">
        <v>131.94</v>
      </c>
      <c r="Q32" s="84"/>
      <c r="R32" s="94">
        <v>1862.9693699999996</v>
      </c>
      <c r="S32" s="95">
        <v>6.0409942660317887E-4</v>
      </c>
      <c r="T32" s="95">
        <f t="shared" si="0"/>
        <v>0.10108148802453001</v>
      </c>
      <c r="U32" s="95">
        <f>R32/'סכום נכסי הקרן'!$C$42</f>
        <v>1.7734339902198148E-2</v>
      </c>
    </row>
    <row r="33" spans="2:21" s="144" customFormat="1">
      <c r="B33" s="87" t="s">
        <v>361</v>
      </c>
      <c r="C33" s="84" t="s">
        <v>362</v>
      </c>
      <c r="D33" s="97" t="s">
        <v>123</v>
      </c>
      <c r="E33" s="97" t="s">
        <v>311</v>
      </c>
      <c r="F33" s="84" t="s">
        <v>337</v>
      </c>
      <c r="G33" s="97" t="s">
        <v>317</v>
      </c>
      <c r="H33" s="84" t="s">
        <v>342</v>
      </c>
      <c r="I33" s="84" t="s">
        <v>163</v>
      </c>
      <c r="J33" s="84"/>
      <c r="K33" s="94">
        <v>2.58</v>
      </c>
      <c r="L33" s="97" t="s">
        <v>167</v>
      </c>
      <c r="M33" s="98">
        <v>0.04</v>
      </c>
      <c r="N33" s="98">
        <v>-1.1999999999999999E-3</v>
      </c>
      <c r="O33" s="94">
        <v>376791.99999999994</v>
      </c>
      <c r="P33" s="96">
        <v>119.31</v>
      </c>
      <c r="Q33" s="84"/>
      <c r="R33" s="94">
        <v>449.55054999999993</v>
      </c>
      <c r="S33" s="95">
        <v>1.2971960621965009E-4</v>
      </c>
      <c r="T33" s="95">
        <f t="shared" si="0"/>
        <v>2.4391833418198328E-2</v>
      </c>
      <c r="U33" s="95">
        <f>R33/'סכום נכסי הקרן'!$C$42</f>
        <v>4.27944891918439E-3</v>
      </c>
    </row>
    <row r="34" spans="2:21" s="144" customFormat="1">
      <c r="B34" s="87" t="s">
        <v>363</v>
      </c>
      <c r="C34" s="84" t="s">
        <v>364</v>
      </c>
      <c r="D34" s="97" t="s">
        <v>123</v>
      </c>
      <c r="E34" s="97" t="s">
        <v>311</v>
      </c>
      <c r="F34" s="84" t="s">
        <v>365</v>
      </c>
      <c r="G34" s="97" t="s">
        <v>352</v>
      </c>
      <c r="H34" s="84" t="s">
        <v>366</v>
      </c>
      <c r="I34" s="84" t="s">
        <v>313</v>
      </c>
      <c r="J34" s="84"/>
      <c r="K34" s="94">
        <v>5.4400000000000013</v>
      </c>
      <c r="L34" s="97" t="s">
        <v>167</v>
      </c>
      <c r="M34" s="98">
        <v>2.3399999999999997E-2</v>
      </c>
      <c r="N34" s="98">
        <v>1.2800000000000001E-2</v>
      </c>
      <c r="O34" s="94">
        <v>500571.18999999994</v>
      </c>
      <c r="P34" s="96">
        <v>107.17</v>
      </c>
      <c r="Q34" s="84"/>
      <c r="R34" s="94">
        <v>536.46212999999989</v>
      </c>
      <c r="S34" s="95">
        <v>2.4133443155015564E-4</v>
      </c>
      <c r="T34" s="95">
        <f t="shared" si="0"/>
        <v>2.9107505062849672E-2</v>
      </c>
      <c r="U34" s="95">
        <f>R34/'סכום נכסי הקרן'!$C$42</f>
        <v>5.1067945137912869E-3</v>
      </c>
    </row>
    <row r="35" spans="2:21" s="144" customFormat="1">
      <c r="B35" s="87" t="s">
        <v>367</v>
      </c>
      <c r="C35" s="84" t="s">
        <v>368</v>
      </c>
      <c r="D35" s="97" t="s">
        <v>123</v>
      </c>
      <c r="E35" s="97" t="s">
        <v>311</v>
      </c>
      <c r="F35" s="84" t="s">
        <v>369</v>
      </c>
      <c r="G35" s="97" t="s">
        <v>352</v>
      </c>
      <c r="H35" s="84" t="s">
        <v>366</v>
      </c>
      <c r="I35" s="84" t="s">
        <v>163</v>
      </c>
      <c r="J35" s="84"/>
      <c r="K35" s="94">
        <v>2.4799999999999995</v>
      </c>
      <c r="L35" s="97" t="s">
        <v>167</v>
      </c>
      <c r="M35" s="98">
        <v>4.8000000000000001E-2</v>
      </c>
      <c r="N35" s="98">
        <v>3.9999999999999996E-4</v>
      </c>
      <c r="O35" s="94">
        <v>227212.99999999997</v>
      </c>
      <c r="P35" s="96">
        <v>115.81</v>
      </c>
      <c r="Q35" s="84"/>
      <c r="R35" s="94">
        <v>263.13535999999999</v>
      </c>
      <c r="S35" s="95">
        <v>1.6712417233399971E-4</v>
      </c>
      <c r="T35" s="95">
        <f t="shared" si="0"/>
        <v>1.4277268412990816E-2</v>
      </c>
      <c r="U35" s="95">
        <f>R35/'סכום נכסי הקרן'!$C$42</f>
        <v>2.5048892320367433E-3</v>
      </c>
    </row>
    <row r="36" spans="2:21" s="144" customFormat="1">
      <c r="B36" s="87" t="s">
        <v>370</v>
      </c>
      <c r="C36" s="84" t="s">
        <v>371</v>
      </c>
      <c r="D36" s="97" t="s">
        <v>123</v>
      </c>
      <c r="E36" s="97" t="s">
        <v>311</v>
      </c>
      <c r="F36" s="84" t="s">
        <v>369</v>
      </c>
      <c r="G36" s="97" t="s">
        <v>352</v>
      </c>
      <c r="H36" s="84" t="s">
        <v>366</v>
      </c>
      <c r="I36" s="84" t="s">
        <v>163</v>
      </c>
      <c r="J36" s="84"/>
      <c r="K36" s="94">
        <v>6.44</v>
      </c>
      <c r="L36" s="97" t="s">
        <v>167</v>
      </c>
      <c r="M36" s="98">
        <v>3.2000000000000001E-2</v>
      </c>
      <c r="N36" s="98">
        <v>1.4300000000000002E-2</v>
      </c>
      <c r="O36" s="94">
        <v>401750.99999999994</v>
      </c>
      <c r="P36" s="96">
        <v>112.5</v>
      </c>
      <c r="Q36" s="84"/>
      <c r="R36" s="94">
        <v>451.96986999999996</v>
      </c>
      <c r="S36" s="95">
        <v>2.4354213344196464E-4</v>
      </c>
      <c r="T36" s="95">
        <f t="shared" si="0"/>
        <v>2.4523101526813289E-2</v>
      </c>
      <c r="U36" s="95">
        <f>R36/'סכום נכסי הקרן'!$C$42</f>
        <v>4.3024793800728513E-3</v>
      </c>
    </row>
    <row r="37" spans="2:21" s="144" customFormat="1">
      <c r="B37" s="87" t="s">
        <v>372</v>
      </c>
      <c r="C37" s="84" t="s">
        <v>373</v>
      </c>
      <c r="D37" s="97" t="s">
        <v>123</v>
      </c>
      <c r="E37" s="97" t="s">
        <v>311</v>
      </c>
      <c r="F37" s="84" t="s">
        <v>369</v>
      </c>
      <c r="G37" s="97" t="s">
        <v>352</v>
      </c>
      <c r="H37" s="84" t="s">
        <v>366</v>
      </c>
      <c r="I37" s="84" t="s">
        <v>163</v>
      </c>
      <c r="J37" s="84"/>
      <c r="K37" s="94">
        <v>1.23</v>
      </c>
      <c r="L37" s="97" t="s">
        <v>167</v>
      </c>
      <c r="M37" s="98">
        <v>4.9000000000000002E-2</v>
      </c>
      <c r="N37" s="98">
        <v>-1.9E-3</v>
      </c>
      <c r="O37" s="94">
        <v>12496.499999999998</v>
      </c>
      <c r="P37" s="96">
        <v>119.44</v>
      </c>
      <c r="Q37" s="84"/>
      <c r="R37" s="94">
        <v>14.925829999999998</v>
      </c>
      <c r="S37" s="95">
        <v>4.2053725529835963E-5</v>
      </c>
      <c r="T37" s="95">
        <f t="shared" si="0"/>
        <v>8.0984965759322766E-4</v>
      </c>
      <c r="U37" s="95">
        <f>R37/'סכום נכסי הקרן'!$C$42</f>
        <v>1.4208486022635261E-4</v>
      </c>
    </row>
    <row r="38" spans="2:21" s="144" customFormat="1">
      <c r="B38" s="87" t="s">
        <v>374</v>
      </c>
      <c r="C38" s="84" t="s">
        <v>375</v>
      </c>
      <c r="D38" s="97" t="s">
        <v>123</v>
      </c>
      <c r="E38" s="97" t="s">
        <v>311</v>
      </c>
      <c r="F38" s="84" t="s">
        <v>376</v>
      </c>
      <c r="G38" s="97" t="s">
        <v>377</v>
      </c>
      <c r="H38" s="84" t="s">
        <v>366</v>
      </c>
      <c r="I38" s="84" t="s">
        <v>163</v>
      </c>
      <c r="J38" s="84"/>
      <c r="K38" s="94">
        <v>2.13</v>
      </c>
      <c r="L38" s="97" t="s">
        <v>167</v>
      </c>
      <c r="M38" s="98">
        <v>3.7000000000000005E-2</v>
      </c>
      <c r="N38" s="98">
        <v>-9.9999999999999991E-5</v>
      </c>
      <c r="O38" s="94">
        <v>411635.99999999994</v>
      </c>
      <c r="P38" s="96">
        <v>113.5</v>
      </c>
      <c r="Q38" s="84"/>
      <c r="R38" s="94">
        <v>467.20687999999996</v>
      </c>
      <c r="S38" s="95">
        <v>1.372128411604539E-4</v>
      </c>
      <c r="T38" s="95">
        <f t="shared" si="0"/>
        <v>2.5349835271686747E-2</v>
      </c>
      <c r="U38" s="95">
        <f>R38/'סכום נכסי הקרן'!$C$42</f>
        <v>4.4475264854008326E-3</v>
      </c>
    </row>
    <row r="39" spans="2:21" s="144" customFormat="1">
      <c r="B39" s="87" t="s">
        <v>378</v>
      </c>
      <c r="C39" s="84" t="s">
        <v>379</v>
      </c>
      <c r="D39" s="97" t="s">
        <v>123</v>
      </c>
      <c r="E39" s="97" t="s">
        <v>311</v>
      </c>
      <c r="F39" s="84" t="s">
        <v>376</v>
      </c>
      <c r="G39" s="97" t="s">
        <v>377</v>
      </c>
      <c r="H39" s="84" t="s">
        <v>366</v>
      </c>
      <c r="I39" s="84" t="s">
        <v>163</v>
      </c>
      <c r="J39" s="84"/>
      <c r="K39" s="94">
        <v>5.6100000000000012</v>
      </c>
      <c r="L39" s="97" t="s">
        <v>167</v>
      </c>
      <c r="M39" s="98">
        <v>2.2000000000000002E-2</v>
      </c>
      <c r="N39" s="98">
        <v>1.3100000000000002E-2</v>
      </c>
      <c r="O39" s="94">
        <v>149437.99999999997</v>
      </c>
      <c r="P39" s="96">
        <v>106.26</v>
      </c>
      <c r="Q39" s="84"/>
      <c r="R39" s="94">
        <v>158.79282999999995</v>
      </c>
      <c r="S39" s="95">
        <v>1.6949160078031053E-4</v>
      </c>
      <c r="T39" s="95">
        <f t="shared" si="0"/>
        <v>8.6158236428901837E-3</v>
      </c>
      <c r="U39" s="95">
        <f>R39/'סכום נכסי הקרן'!$C$42</f>
        <v>1.5116115522886815E-3</v>
      </c>
    </row>
    <row r="40" spans="2:21" s="144" customFormat="1">
      <c r="B40" s="87" t="s">
        <v>380</v>
      </c>
      <c r="C40" s="84" t="s">
        <v>381</v>
      </c>
      <c r="D40" s="97" t="s">
        <v>123</v>
      </c>
      <c r="E40" s="97" t="s">
        <v>311</v>
      </c>
      <c r="F40" s="84" t="s">
        <v>382</v>
      </c>
      <c r="G40" s="97" t="s">
        <v>352</v>
      </c>
      <c r="H40" s="84" t="s">
        <v>366</v>
      </c>
      <c r="I40" s="84" t="s">
        <v>313</v>
      </c>
      <c r="J40" s="84"/>
      <c r="K40" s="94">
        <v>6.9800000000000013</v>
      </c>
      <c r="L40" s="97" t="s">
        <v>167</v>
      </c>
      <c r="M40" s="98">
        <v>1.8200000000000001E-2</v>
      </c>
      <c r="N40" s="98">
        <v>1.7900000000000003E-2</v>
      </c>
      <c r="O40" s="94">
        <v>56999.999999999993</v>
      </c>
      <c r="P40" s="96">
        <v>100.65</v>
      </c>
      <c r="Q40" s="84"/>
      <c r="R40" s="94">
        <v>57.370499999999993</v>
      </c>
      <c r="S40" s="95">
        <v>2.1673003802281365E-4</v>
      </c>
      <c r="T40" s="95">
        <f t="shared" si="0"/>
        <v>3.1128238617853924E-3</v>
      </c>
      <c r="U40" s="95">
        <f>R40/'סכום נכסי הקרן'!$C$42</f>
        <v>5.4613240761927227E-4</v>
      </c>
    </row>
    <row r="41" spans="2:21" s="144" customFormat="1">
      <c r="B41" s="87" t="s">
        <v>383</v>
      </c>
      <c r="C41" s="84" t="s">
        <v>384</v>
      </c>
      <c r="D41" s="97" t="s">
        <v>123</v>
      </c>
      <c r="E41" s="97" t="s">
        <v>311</v>
      </c>
      <c r="F41" s="84" t="s">
        <v>316</v>
      </c>
      <c r="G41" s="97" t="s">
        <v>317</v>
      </c>
      <c r="H41" s="84" t="s">
        <v>366</v>
      </c>
      <c r="I41" s="84" t="s">
        <v>163</v>
      </c>
      <c r="J41" s="84"/>
      <c r="K41" s="94">
        <v>2.2499999999999996</v>
      </c>
      <c r="L41" s="97" t="s">
        <v>167</v>
      </c>
      <c r="M41" s="98">
        <v>0.04</v>
      </c>
      <c r="N41" s="98">
        <v>-1.9E-3</v>
      </c>
      <c r="O41" s="94">
        <v>389605.99999999994</v>
      </c>
      <c r="P41" s="96">
        <v>119.89</v>
      </c>
      <c r="Q41" s="84"/>
      <c r="R41" s="94">
        <v>467.09862999999996</v>
      </c>
      <c r="S41" s="95">
        <v>2.885974645888364E-4</v>
      </c>
      <c r="T41" s="95">
        <f t="shared" si="0"/>
        <v>2.5343961814369168E-2</v>
      </c>
      <c r="U41" s="95">
        <f>R41/'סכום נכסי הקרן'!$C$42</f>
        <v>4.4464960109736476E-3</v>
      </c>
    </row>
    <row r="42" spans="2:21" s="144" customFormat="1">
      <c r="B42" s="87" t="s">
        <v>385</v>
      </c>
      <c r="C42" s="84" t="s">
        <v>386</v>
      </c>
      <c r="D42" s="97" t="s">
        <v>123</v>
      </c>
      <c r="E42" s="97" t="s">
        <v>311</v>
      </c>
      <c r="F42" s="84" t="s">
        <v>387</v>
      </c>
      <c r="G42" s="97" t="s">
        <v>352</v>
      </c>
      <c r="H42" s="84" t="s">
        <v>366</v>
      </c>
      <c r="I42" s="84" t="s">
        <v>163</v>
      </c>
      <c r="J42" s="84"/>
      <c r="K42" s="94">
        <v>4.6000000000000005</v>
      </c>
      <c r="L42" s="97" t="s">
        <v>167</v>
      </c>
      <c r="M42" s="98">
        <v>4.7500000000000001E-2</v>
      </c>
      <c r="N42" s="98">
        <v>8.8999999999999999E-3</v>
      </c>
      <c r="O42" s="94">
        <v>354224.99999999994</v>
      </c>
      <c r="P42" s="96">
        <v>144.4</v>
      </c>
      <c r="Q42" s="84"/>
      <c r="R42" s="94">
        <v>511.50089999999989</v>
      </c>
      <c r="S42" s="95">
        <v>1.8768876172309645E-4</v>
      </c>
      <c r="T42" s="95">
        <f t="shared" si="0"/>
        <v>2.7753152000500322E-2</v>
      </c>
      <c r="U42" s="95">
        <f>R42/'סכום נכסי הקרן'!$C$42</f>
        <v>4.8691787245435303E-3</v>
      </c>
    </row>
    <row r="43" spans="2:21" s="144" customFormat="1">
      <c r="B43" s="87" t="s">
        <v>388</v>
      </c>
      <c r="C43" s="84" t="s">
        <v>389</v>
      </c>
      <c r="D43" s="97" t="s">
        <v>123</v>
      </c>
      <c r="E43" s="97" t="s">
        <v>311</v>
      </c>
      <c r="F43" s="84" t="s">
        <v>390</v>
      </c>
      <c r="G43" s="97" t="s">
        <v>317</v>
      </c>
      <c r="H43" s="84" t="s">
        <v>366</v>
      </c>
      <c r="I43" s="84" t="s">
        <v>313</v>
      </c>
      <c r="J43" s="84"/>
      <c r="K43" s="94">
        <v>2.7799999999999994</v>
      </c>
      <c r="L43" s="97" t="s">
        <v>167</v>
      </c>
      <c r="M43" s="98">
        <v>3.5499999999999997E-2</v>
      </c>
      <c r="N43" s="98">
        <v>-1.2999999999999997E-3</v>
      </c>
      <c r="O43" s="94">
        <v>79999.999999999985</v>
      </c>
      <c r="P43" s="96">
        <v>120.06</v>
      </c>
      <c r="Q43" s="84"/>
      <c r="R43" s="94">
        <v>96.047989999999999</v>
      </c>
      <c r="S43" s="95">
        <v>2.2448775577135215E-4</v>
      </c>
      <c r="T43" s="95">
        <f t="shared" si="0"/>
        <v>5.2113974106644499E-3</v>
      </c>
      <c r="U43" s="95">
        <f>R43/'סכום נכסי הקרן'!$C$42</f>
        <v>9.143186833946331E-4</v>
      </c>
    </row>
    <row r="44" spans="2:21" s="144" customFormat="1">
      <c r="B44" s="87" t="s">
        <v>391</v>
      </c>
      <c r="C44" s="84" t="s">
        <v>392</v>
      </c>
      <c r="D44" s="97" t="s">
        <v>123</v>
      </c>
      <c r="E44" s="97" t="s">
        <v>311</v>
      </c>
      <c r="F44" s="84" t="s">
        <v>390</v>
      </c>
      <c r="G44" s="97" t="s">
        <v>317</v>
      </c>
      <c r="H44" s="84" t="s">
        <v>366</v>
      </c>
      <c r="I44" s="84" t="s">
        <v>313</v>
      </c>
      <c r="J44" s="84"/>
      <c r="K44" s="94">
        <v>5.61</v>
      </c>
      <c r="L44" s="97" t="s">
        <v>167</v>
      </c>
      <c r="M44" s="98">
        <v>1.4999999999999999E-2</v>
      </c>
      <c r="N44" s="98">
        <v>6.3E-3</v>
      </c>
      <c r="O44" s="94">
        <v>2948.59</v>
      </c>
      <c r="P44" s="96">
        <v>106.12</v>
      </c>
      <c r="Q44" s="84"/>
      <c r="R44" s="94">
        <v>3.1290399999999994</v>
      </c>
      <c r="S44" s="95">
        <v>5.2881599528218346E-6</v>
      </c>
      <c r="T44" s="95">
        <f t="shared" si="0"/>
        <v>1.6977628531180596E-4</v>
      </c>
      <c r="U44" s="95">
        <f>R44/'סכום נכסי הקרן'!$C$42</f>
        <v>2.9786565373092577E-5</v>
      </c>
    </row>
    <row r="45" spans="2:21" s="144" customFormat="1">
      <c r="B45" s="87" t="s">
        <v>393</v>
      </c>
      <c r="C45" s="84" t="s">
        <v>394</v>
      </c>
      <c r="D45" s="97" t="s">
        <v>123</v>
      </c>
      <c r="E45" s="97" t="s">
        <v>311</v>
      </c>
      <c r="F45" s="84" t="s">
        <v>395</v>
      </c>
      <c r="G45" s="97" t="s">
        <v>396</v>
      </c>
      <c r="H45" s="84" t="s">
        <v>366</v>
      </c>
      <c r="I45" s="84" t="s">
        <v>163</v>
      </c>
      <c r="J45" s="84"/>
      <c r="K45" s="94">
        <v>7.910000000000001</v>
      </c>
      <c r="L45" s="97" t="s">
        <v>167</v>
      </c>
      <c r="M45" s="98">
        <v>3.85E-2</v>
      </c>
      <c r="N45" s="98">
        <v>1.5199999999999998E-2</v>
      </c>
      <c r="O45" s="94">
        <v>98916.309999999983</v>
      </c>
      <c r="P45" s="96">
        <v>122.89</v>
      </c>
      <c r="Q45" s="84"/>
      <c r="R45" s="94">
        <v>121.55825999999998</v>
      </c>
      <c r="S45" s="95">
        <v>3.6346479738944046E-5</v>
      </c>
      <c r="T45" s="95">
        <f t="shared" si="0"/>
        <v>6.5955404314955038E-3</v>
      </c>
      <c r="U45" s="95">
        <f>R45/'סכום נכסי הקרן'!$C$42</f>
        <v>1.1571610008594918E-3</v>
      </c>
    </row>
    <row r="46" spans="2:21" s="144" customFormat="1">
      <c r="B46" s="87" t="s">
        <v>397</v>
      </c>
      <c r="C46" s="84" t="s">
        <v>398</v>
      </c>
      <c r="D46" s="97" t="s">
        <v>123</v>
      </c>
      <c r="E46" s="97" t="s">
        <v>311</v>
      </c>
      <c r="F46" s="84" t="s">
        <v>395</v>
      </c>
      <c r="G46" s="97" t="s">
        <v>396</v>
      </c>
      <c r="H46" s="84" t="s">
        <v>366</v>
      </c>
      <c r="I46" s="84" t="s">
        <v>163</v>
      </c>
      <c r="J46" s="84"/>
      <c r="K46" s="94">
        <v>6.1099999999999994</v>
      </c>
      <c r="L46" s="97" t="s">
        <v>167</v>
      </c>
      <c r="M46" s="98">
        <v>4.4999999999999998E-2</v>
      </c>
      <c r="N46" s="98">
        <v>1.1899999999999999E-2</v>
      </c>
      <c r="O46" s="94">
        <v>811869.99999999988</v>
      </c>
      <c r="P46" s="96">
        <v>124.25</v>
      </c>
      <c r="Q46" s="84"/>
      <c r="R46" s="94">
        <v>1008.7484999999999</v>
      </c>
      <c r="S46" s="95">
        <v>2.7600694071427885E-4</v>
      </c>
      <c r="T46" s="95">
        <f t="shared" si="0"/>
        <v>5.4732944655183802E-2</v>
      </c>
      <c r="U46" s="95">
        <f>R46/'סכום נכסי הקרן'!$C$42</f>
        <v>9.6026746670733135E-3</v>
      </c>
    </row>
    <row r="47" spans="2:21" s="144" customFormat="1">
      <c r="B47" s="87" t="s">
        <v>399</v>
      </c>
      <c r="C47" s="84" t="s">
        <v>400</v>
      </c>
      <c r="D47" s="97" t="s">
        <v>123</v>
      </c>
      <c r="E47" s="97" t="s">
        <v>311</v>
      </c>
      <c r="F47" s="84" t="s">
        <v>316</v>
      </c>
      <c r="G47" s="97" t="s">
        <v>317</v>
      </c>
      <c r="H47" s="84" t="s">
        <v>366</v>
      </c>
      <c r="I47" s="84" t="s">
        <v>313</v>
      </c>
      <c r="J47" s="84"/>
      <c r="K47" s="94">
        <v>4.6500000000000004</v>
      </c>
      <c r="L47" s="97" t="s">
        <v>167</v>
      </c>
      <c r="M47" s="98">
        <v>1.6399999999999998E-2</v>
      </c>
      <c r="N47" s="98">
        <v>1.4100000000000001E-2</v>
      </c>
      <c r="O47" s="94">
        <f>150000/50000</f>
        <v>3</v>
      </c>
      <c r="P47" s="96">
        <v>5085000</v>
      </c>
      <c r="Q47" s="84"/>
      <c r="R47" s="94">
        <v>152.54999999999998</v>
      </c>
      <c r="S47" s="95">
        <f>1221.89638318671%/50000</f>
        <v>2.4437927663734202E-4</v>
      </c>
      <c r="T47" s="95">
        <f t="shared" si="0"/>
        <v>8.277098510826324E-3</v>
      </c>
      <c r="U47" s="95">
        <f>R47/'סכום נכסי הקרן'!$C$42</f>
        <v>1.4521835923047557E-3</v>
      </c>
    </row>
    <row r="48" spans="2:21" s="144" customFormat="1">
      <c r="B48" s="87" t="s">
        <v>401</v>
      </c>
      <c r="C48" s="84" t="s">
        <v>402</v>
      </c>
      <c r="D48" s="97" t="s">
        <v>123</v>
      </c>
      <c r="E48" s="97" t="s">
        <v>311</v>
      </c>
      <c r="F48" s="84" t="s">
        <v>316</v>
      </c>
      <c r="G48" s="97" t="s">
        <v>317</v>
      </c>
      <c r="H48" s="84" t="s">
        <v>366</v>
      </c>
      <c r="I48" s="84" t="s">
        <v>313</v>
      </c>
      <c r="J48" s="84"/>
      <c r="K48" s="94">
        <v>8.6</v>
      </c>
      <c r="L48" s="97" t="s">
        <v>167</v>
      </c>
      <c r="M48" s="98">
        <v>2.7799999999999998E-2</v>
      </c>
      <c r="N48" s="98">
        <v>2.7000000000000007E-2</v>
      </c>
      <c r="O48" s="94">
        <f>50000/50000</f>
        <v>1</v>
      </c>
      <c r="P48" s="96">
        <v>5086469</v>
      </c>
      <c r="Q48" s="84"/>
      <c r="R48" s="94">
        <v>50.864689999999989</v>
      </c>
      <c r="S48" s="95">
        <f>1195.60019129603%/50000</f>
        <v>2.39120038259206E-4</v>
      </c>
      <c r="T48" s="95">
        <f t="shared" si="0"/>
        <v>2.7598298908727802E-3</v>
      </c>
      <c r="U48" s="95">
        <f>R48/'סכום נכסי הקרן'!$C$42</f>
        <v>4.8420103733639973E-4</v>
      </c>
    </row>
    <row r="49" spans="2:21" s="144" customFormat="1">
      <c r="B49" s="87" t="s">
        <v>403</v>
      </c>
      <c r="C49" s="84" t="s">
        <v>404</v>
      </c>
      <c r="D49" s="97" t="s">
        <v>123</v>
      </c>
      <c r="E49" s="97" t="s">
        <v>311</v>
      </c>
      <c r="F49" s="84" t="s">
        <v>316</v>
      </c>
      <c r="G49" s="97" t="s">
        <v>317</v>
      </c>
      <c r="H49" s="84" t="s">
        <v>366</v>
      </c>
      <c r="I49" s="84" t="s">
        <v>163</v>
      </c>
      <c r="J49" s="84"/>
      <c r="K49" s="94">
        <v>1.79</v>
      </c>
      <c r="L49" s="97" t="s">
        <v>167</v>
      </c>
      <c r="M49" s="98">
        <v>0.05</v>
      </c>
      <c r="N49" s="98">
        <v>-2.5000000000000001E-3</v>
      </c>
      <c r="O49" s="94">
        <v>99999.999999999985</v>
      </c>
      <c r="P49" s="96">
        <v>122.01</v>
      </c>
      <c r="Q49" s="84"/>
      <c r="R49" s="94">
        <v>122.00999999999999</v>
      </c>
      <c r="S49" s="95">
        <v>1.0000010000009999E-4</v>
      </c>
      <c r="T49" s="95">
        <f t="shared" si="0"/>
        <v>6.6200510606746633E-3</v>
      </c>
      <c r="U49" s="95">
        <f>R49/'סכום נכסי הקרן'!$C$42</f>
        <v>1.1614612920164095E-3</v>
      </c>
    </row>
    <row r="50" spans="2:21" s="144" customFormat="1">
      <c r="B50" s="87" t="s">
        <v>405</v>
      </c>
      <c r="C50" s="84" t="s">
        <v>406</v>
      </c>
      <c r="D50" s="97" t="s">
        <v>123</v>
      </c>
      <c r="E50" s="97" t="s">
        <v>311</v>
      </c>
      <c r="F50" s="84" t="s">
        <v>407</v>
      </c>
      <c r="G50" s="97" t="s">
        <v>352</v>
      </c>
      <c r="H50" s="84" t="s">
        <v>366</v>
      </c>
      <c r="I50" s="84" t="s">
        <v>313</v>
      </c>
      <c r="J50" s="84"/>
      <c r="K50" s="94">
        <v>7.1700000000000008</v>
      </c>
      <c r="L50" s="97" t="s">
        <v>167</v>
      </c>
      <c r="M50" s="98">
        <v>2.35E-2</v>
      </c>
      <c r="N50" s="98">
        <v>1.8000000000000002E-2</v>
      </c>
      <c r="O50" s="94">
        <f>95550-985.05</f>
        <v>94564.95</v>
      </c>
      <c r="P50" s="96">
        <v>105.47</v>
      </c>
      <c r="Q50" s="96">
        <f>2137.27/1000</f>
        <v>2.13727</v>
      </c>
      <c r="R50" s="94">
        <v>101.91500999999998</v>
      </c>
      <c r="S50" s="95">
        <v>1.1793712133806254E-4</v>
      </c>
      <c r="T50" s="95">
        <f t="shared" si="0"/>
        <v>5.5297317437027196E-3</v>
      </c>
      <c r="U50" s="95">
        <f>R50/'סכום נכסי הקרן'!$C$42</f>
        <v>9.7016915982677877E-4</v>
      </c>
    </row>
    <row r="51" spans="2:21" s="144" customFormat="1">
      <c r="B51" s="87" t="s">
        <v>408</v>
      </c>
      <c r="C51" s="84" t="s">
        <v>409</v>
      </c>
      <c r="D51" s="97" t="s">
        <v>123</v>
      </c>
      <c r="E51" s="97" t="s">
        <v>311</v>
      </c>
      <c r="F51" s="84" t="s">
        <v>407</v>
      </c>
      <c r="G51" s="97" t="s">
        <v>352</v>
      </c>
      <c r="H51" s="84" t="s">
        <v>366</v>
      </c>
      <c r="I51" s="84" t="s">
        <v>313</v>
      </c>
      <c r="J51" s="84"/>
      <c r="K51" s="94">
        <v>6.4399999999999995</v>
      </c>
      <c r="L51" s="97" t="s">
        <v>167</v>
      </c>
      <c r="M51" s="98">
        <v>2.1499999999999998E-2</v>
      </c>
      <c r="N51" s="98">
        <v>1.66E-2</v>
      </c>
      <c r="O51" s="94">
        <v>165451.97999999998</v>
      </c>
      <c r="P51" s="96">
        <v>106.26</v>
      </c>
      <c r="Q51" s="84"/>
      <c r="R51" s="94">
        <v>175.80927999999997</v>
      </c>
      <c r="S51" s="95">
        <v>2.0662807603095355E-4</v>
      </c>
      <c r="T51" s="95">
        <f t="shared" si="0"/>
        <v>9.5391067169940894E-3</v>
      </c>
      <c r="U51" s="95">
        <f>R51/'סכום נכסי הקרן'!$C$42</f>
        <v>1.6735978485146682E-3</v>
      </c>
    </row>
    <row r="52" spans="2:21" s="144" customFormat="1">
      <c r="B52" s="87" t="s">
        <v>410</v>
      </c>
      <c r="C52" s="84" t="s">
        <v>411</v>
      </c>
      <c r="D52" s="97" t="s">
        <v>123</v>
      </c>
      <c r="E52" s="97" t="s">
        <v>311</v>
      </c>
      <c r="F52" s="84" t="s">
        <v>337</v>
      </c>
      <c r="G52" s="97" t="s">
        <v>317</v>
      </c>
      <c r="H52" s="84" t="s">
        <v>366</v>
      </c>
      <c r="I52" s="84" t="s">
        <v>313</v>
      </c>
      <c r="J52" s="84"/>
      <c r="K52" s="94">
        <v>1.6800000000000002</v>
      </c>
      <c r="L52" s="97" t="s">
        <v>167</v>
      </c>
      <c r="M52" s="98">
        <v>6.5000000000000002E-2</v>
      </c>
      <c r="N52" s="98">
        <v>-2.7000000000000001E-3</v>
      </c>
      <c r="O52" s="94">
        <v>51971.999999999993</v>
      </c>
      <c r="P52" s="96">
        <v>124.62</v>
      </c>
      <c r="Q52" s="94">
        <v>0.94072999999999996</v>
      </c>
      <c r="R52" s="94">
        <v>65.708249999999992</v>
      </c>
      <c r="S52" s="95">
        <v>3.2998095238095234E-5</v>
      </c>
      <c r="T52" s="95">
        <f t="shared" si="0"/>
        <v>3.5652157209046464E-3</v>
      </c>
      <c r="U52" s="95">
        <f>R52/'סכום נכסי הקרן'!$C$42</f>
        <v>6.2550273699809222E-4</v>
      </c>
    </row>
    <row r="53" spans="2:21" s="144" customFormat="1">
      <c r="B53" s="87" t="s">
        <v>412</v>
      </c>
      <c r="C53" s="84" t="s">
        <v>413</v>
      </c>
      <c r="D53" s="97" t="s">
        <v>123</v>
      </c>
      <c r="E53" s="97" t="s">
        <v>311</v>
      </c>
      <c r="F53" s="84" t="s">
        <v>414</v>
      </c>
      <c r="G53" s="97" t="s">
        <v>352</v>
      </c>
      <c r="H53" s="84" t="s">
        <v>366</v>
      </c>
      <c r="I53" s="84" t="s">
        <v>313</v>
      </c>
      <c r="J53" s="84"/>
      <c r="K53" s="94">
        <v>8.16</v>
      </c>
      <c r="L53" s="97" t="s">
        <v>167</v>
      </c>
      <c r="M53" s="98">
        <v>3.5000000000000003E-2</v>
      </c>
      <c r="N53" s="98">
        <v>2.0700000000000003E-2</v>
      </c>
      <c r="O53" s="94">
        <v>86865.299999999988</v>
      </c>
      <c r="P53" s="96">
        <v>114.24</v>
      </c>
      <c r="Q53" s="84"/>
      <c r="R53" s="94">
        <v>99.234919999999988</v>
      </c>
      <c r="S53" s="95">
        <v>3.207050354559393E-4</v>
      </c>
      <c r="T53" s="95">
        <f t="shared" si="0"/>
        <v>5.3843147070073384E-3</v>
      </c>
      <c r="U53" s="95">
        <f>R53/'סכום נכסי הקרן'!$C$42</f>
        <v>9.4465632650065593E-4</v>
      </c>
    </row>
    <row r="54" spans="2:21" s="144" customFormat="1">
      <c r="B54" s="87" t="s">
        <v>415</v>
      </c>
      <c r="C54" s="84" t="s">
        <v>416</v>
      </c>
      <c r="D54" s="97" t="s">
        <v>123</v>
      </c>
      <c r="E54" s="97" t="s">
        <v>311</v>
      </c>
      <c r="F54" s="84" t="s">
        <v>414</v>
      </c>
      <c r="G54" s="97" t="s">
        <v>352</v>
      </c>
      <c r="H54" s="84" t="s">
        <v>366</v>
      </c>
      <c r="I54" s="84" t="s">
        <v>313</v>
      </c>
      <c r="J54" s="84"/>
      <c r="K54" s="94">
        <v>4.1100000000000003</v>
      </c>
      <c r="L54" s="97" t="s">
        <v>167</v>
      </c>
      <c r="M54" s="98">
        <v>0.04</v>
      </c>
      <c r="N54" s="98">
        <v>4.3999999999999994E-3</v>
      </c>
      <c r="O54" s="94">
        <v>69789.09</v>
      </c>
      <c r="P54" s="96">
        <v>115.51</v>
      </c>
      <c r="Q54" s="84"/>
      <c r="R54" s="94">
        <v>80.613379999999992</v>
      </c>
      <c r="S54" s="95">
        <v>1.0205511140879855E-4</v>
      </c>
      <c r="T54" s="95">
        <f t="shared" si="0"/>
        <v>4.3739422323872609E-3</v>
      </c>
      <c r="U54" s="95">
        <f>R54/'סכום נכסי הקרן'!$C$42</f>
        <v>7.6739054576354217E-4</v>
      </c>
    </row>
    <row r="55" spans="2:21" s="144" customFormat="1">
      <c r="B55" s="87" t="s">
        <v>417</v>
      </c>
      <c r="C55" s="84" t="s">
        <v>418</v>
      </c>
      <c r="D55" s="97" t="s">
        <v>123</v>
      </c>
      <c r="E55" s="97" t="s">
        <v>311</v>
      </c>
      <c r="F55" s="84" t="s">
        <v>414</v>
      </c>
      <c r="G55" s="97" t="s">
        <v>352</v>
      </c>
      <c r="H55" s="84" t="s">
        <v>366</v>
      </c>
      <c r="I55" s="84" t="s">
        <v>313</v>
      </c>
      <c r="J55" s="84"/>
      <c r="K55" s="94">
        <v>6.8100000000000005</v>
      </c>
      <c r="L55" s="97" t="s">
        <v>167</v>
      </c>
      <c r="M55" s="98">
        <v>0.04</v>
      </c>
      <c r="N55" s="98">
        <v>1.4800000000000002E-2</v>
      </c>
      <c r="O55" s="94">
        <v>140941.42000000001</v>
      </c>
      <c r="P55" s="96">
        <v>119.27</v>
      </c>
      <c r="Q55" s="84"/>
      <c r="R55" s="94">
        <v>168.10082999999995</v>
      </c>
      <c r="S55" s="95">
        <v>1.9459226233796884E-4</v>
      </c>
      <c r="T55" s="95">
        <f t="shared" si="0"/>
        <v>9.1208595848028106E-3</v>
      </c>
      <c r="U55" s="95">
        <f>R55/'סכום נכסי הקרן'!$C$42</f>
        <v>1.6002180739351755E-3</v>
      </c>
    </row>
    <row r="56" spans="2:21" s="144" customFormat="1">
      <c r="B56" s="87" t="s">
        <v>419</v>
      </c>
      <c r="C56" s="84" t="s">
        <v>420</v>
      </c>
      <c r="D56" s="97" t="s">
        <v>123</v>
      </c>
      <c r="E56" s="97" t="s">
        <v>311</v>
      </c>
      <c r="F56" s="84" t="s">
        <v>421</v>
      </c>
      <c r="G56" s="97" t="s">
        <v>422</v>
      </c>
      <c r="H56" s="84" t="s">
        <v>423</v>
      </c>
      <c r="I56" s="84" t="s">
        <v>313</v>
      </c>
      <c r="J56" s="84"/>
      <c r="K56" s="94">
        <v>8.1900000000000013</v>
      </c>
      <c r="L56" s="97" t="s">
        <v>167</v>
      </c>
      <c r="M56" s="98">
        <v>5.1500000000000004E-2</v>
      </c>
      <c r="N56" s="98">
        <v>2.5100000000000001E-2</v>
      </c>
      <c r="O56" s="94">
        <v>423631.99999999994</v>
      </c>
      <c r="P56" s="96">
        <v>150.72999999999999</v>
      </c>
      <c r="Q56" s="84"/>
      <c r="R56" s="94">
        <v>638.54049999999984</v>
      </c>
      <c r="S56" s="95">
        <v>1.1929861318797798E-4</v>
      </c>
      <c r="T56" s="95">
        <f t="shared" si="0"/>
        <v>3.4646100436920985E-2</v>
      </c>
      <c r="U56" s="95">
        <f>R56/'סכום נכסי הקרן'!$C$42</f>
        <v>6.0785187618621747E-3</v>
      </c>
    </row>
    <row r="57" spans="2:21" s="144" customFormat="1">
      <c r="B57" s="87" t="s">
        <v>424</v>
      </c>
      <c r="C57" s="84" t="s">
        <v>425</v>
      </c>
      <c r="D57" s="97" t="s">
        <v>123</v>
      </c>
      <c r="E57" s="97" t="s">
        <v>311</v>
      </c>
      <c r="F57" s="84" t="s">
        <v>382</v>
      </c>
      <c r="G57" s="97" t="s">
        <v>352</v>
      </c>
      <c r="H57" s="84" t="s">
        <v>423</v>
      </c>
      <c r="I57" s="84" t="s">
        <v>163</v>
      </c>
      <c r="J57" s="84"/>
      <c r="K57" s="94">
        <v>4.84</v>
      </c>
      <c r="L57" s="97" t="s">
        <v>167</v>
      </c>
      <c r="M57" s="98">
        <v>2.5000000000000001E-2</v>
      </c>
      <c r="N57" s="98">
        <v>1.1899999999999999E-2</v>
      </c>
      <c r="O57" s="94">
        <v>2045.6599999999996</v>
      </c>
      <c r="P57" s="96">
        <v>107.88</v>
      </c>
      <c r="Q57" s="84"/>
      <c r="R57" s="94">
        <v>2.2068599999999998</v>
      </c>
      <c r="S57" s="95">
        <v>4.3706234036467651E-6</v>
      </c>
      <c r="T57" s="95">
        <f t="shared" si="0"/>
        <v>1.197403973753011E-4</v>
      </c>
      <c r="U57" s="95">
        <f>R57/'סכום נכסי הקרן'!$C$42</f>
        <v>2.1007970386848072E-5</v>
      </c>
    </row>
    <row r="58" spans="2:21" s="144" customFormat="1">
      <c r="B58" s="87" t="s">
        <v>426</v>
      </c>
      <c r="C58" s="84" t="s">
        <v>427</v>
      </c>
      <c r="D58" s="97" t="s">
        <v>123</v>
      </c>
      <c r="E58" s="97" t="s">
        <v>311</v>
      </c>
      <c r="F58" s="84" t="s">
        <v>382</v>
      </c>
      <c r="G58" s="97" t="s">
        <v>352</v>
      </c>
      <c r="H58" s="84" t="s">
        <v>423</v>
      </c>
      <c r="I58" s="84" t="s">
        <v>163</v>
      </c>
      <c r="J58" s="84"/>
      <c r="K58" s="94">
        <v>5.7099999999999991</v>
      </c>
      <c r="L58" s="97" t="s">
        <v>167</v>
      </c>
      <c r="M58" s="98">
        <v>1.34E-2</v>
      </c>
      <c r="N58" s="98">
        <v>1.2399999999999996E-2</v>
      </c>
      <c r="O58" s="94">
        <v>110295.51999999997</v>
      </c>
      <c r="P58" s="96">
        <v>102.39</v>
      </c>
      <c r="Q58" s="84"/>
      <c r="R58" s="94">
        <v>112.93157000000001</v>
      </c>
      <c r="S58" s="95">
        <v>3.2215816768385732E-4</v>
      </c>
      <c r="T58" s="95">
        <f t="shared" si="0"/>
        <v>6.127471188936604E-3</v>
      </c>
      <c r="U58" s="95">
        <f>R58/'סכום נכסי הקרן'!$C$42</f>
        <v>1.0750401377070864E-3</v>
      </c>
    </row>
    <row r="59" spans="2:21" s="144" customFormat="1">
      <c r="B59" s="87" t="s">
        <v>428</v>
      </c>
      <c r="C59" s="84" t="s">
        <v>429</v>
      </c>
      <c r="D59" s="97" t="s">
        <v>123</v>
      </c>
      <c r="E59" s="97" t="s">
        <v>311</v>
      </c>
      <c r="F59" s="84" t="s">
        <v>382</v>
      </c>
      <c r="G59" s="97" t="s">
        <v>352</v>
      </c>
      <c r="H59" s="84" t="s">
        <v>423</v>
      </c>
      <c r="I59" s="84" t="s">
        <v>163</v>
      </c>
      <c r="J59" s="84"/>
      <c r="K59" s="94">
        <v>5.69</v>
      </c>
      <c r="L59" s="97" t="s">
        <v>167</v>
      </c>
      <c r="M59" s="98">
        <v>1.95E-2</v>
      </c>
      <c r="N59" s="98">
        <v>1.5799999999999998E-2</v>
      </c>
      <c r="O59" s="94">
        <v>23105.999999999996</v>
      </c>
      <c r="P59" s="96">
        <v>103.8</v>
      </c>
      <c r="Q59" s="84"/>
      <c r="R59" s="94">
        <v>23.984029999999994</v>
      </c>
      <c r="S59" s="95">
        <v>3.2482037599090174E-5</v>
      </c>
      <c r="T59" s="95">
        <f t="shared" si="0"/>
        <v>1.301331884605794E-3</v>
      </c>
      <c r="U59" s="95">
        <f>R59/'סכום נכסי הקרן'!$C$42</f>
        <v>2.2831343719006901E-4</v>
      </c>
    </row>
    <row r="60" spans="2:21" s="144" customFormat="1">
      <c r="B60" s="87" t="s">
        <v>430</v>
      </c>
      <c r="C60" s="84" t="s">
        <v>431</v>
      </c>
      <c r="D60" s="97" t="s">
        <v>123</v>
      </c>
      <c r="E60" s="97" t="s">
        <v>311</v>
      </c>
      <c r="F60" s="84" t="s">
        <v>432</v>
      </c>
      <c r="G60" s="97" t="s">
        <v>352</v>
      </c>
      <c r="H60" s="84" t="s">
        <v>423</v>
      </c>
      <c r="I60" s="84" t="s">
        <v>163</v>
      </c>
      <c r="J60" s="84"/>
      <c r="K60" s="94">
        <v>6.410000000000001</v>
      </c>
      <c r="L60" s="97" t="s">
        <v>167</v>
      </c>
      <c r="M60" s="98">
        <v>0.04</v>
      </c>
      <c r="N60" s="98">
        <v>2.3099999999999999E-2</v>
      </c>
      <c r="O60" s="94">
        <v>31255.999999999996</v>
      </c>
      <c r="P60" s="96">
        <v>112.32</v>
      </c>
      <c r="Q60" s="84"/>
      <c r="R60" s="94">
        <v>35.106739999999988</v>
      </c>
      <c r="S60" s="95">
        <v>1.0567309971157626E-5</v>
      </c>
      <c r="T60" s="95">
        <f t="shared" si="0"/>
        <v>1.9048308447982096E-3</v>
      </c>
      <c r="U60" s="95">
        <f>R60/'סכום נכסי הקרן'!$C$42</f>
        <v>3.3419489876964308E-4</v>
      </c>
    </row>
    <row r="61" spans="2:21" s="144" customFormat="1">
      <c r="B61" s="87" t="s">
        <v>433</v>
      </c>
      <c r="C61" s="84" t="s">
        <v>434</v>
      </c>
      <c r="D61" s="97" t="s">
        <v>123</v>
      </c>
      <c r="E61" s="97" t="s">
        <v>311</v>
      </c>
      <c r="F61" s="84" t="s">
        <v>432</v>
      </c>
      <c r="G61" s="97" t="s">
        <v>352</v>
      </c>
      <c r="H61" s="84" t="s">
        <v>423</v>
      </c>
      <c r="I61" s="84" t="s">
        <v>163</v>
      </c>
      <c r="J61" s="84"/>
      <c r="K61" s="94">
        <v>6.7000000000000011</v>
      </c>
      <c r="L61" s="97" t="s">
        <v>167</v>
      </c>
      <c r="M61" s="98">
        <v>2.7799999999999998E-2</v>
      </c>
      <c r="N61" s="98">
        <v>2.5300000000000003E-2</v>
      </c>
      <c r="O61" s="94">
        <v>73419.999999999985</v>
      </c>
      <c r="P61" s="96">
        <v>104.02</v>
      </c>
      <c r="Q61" s="84"/>
      <c r="R61" s="94">
        <v>76.371479999999977</v>
      </c>
      <c r="S61" s="95">
        <v>5.8248668341190254E-5</v>
      </c>
      <c r="T61" s="95">
        <f t="shared" si="0"/>
        <v>4.1437840929374123E-3</v>
      </c>
      <c r="U61" s="95">
        <f>R61/'סכום נכסי הקרן'!$C$42</f>
        <v>7.2701022730928082E-4</v>
      </c>
    </row>
    <row r="62" spans="2:21" s="144" customFormat="1">
      <c r="B62" s="87" t="s">
        <v>435</v>
      </c>
      <c r="C62" s="84" t="s">
        <v>436</v>
      </c>
      <c r="D62" s="97" t="s">
        <v>123</v>
      </c>
      <c r="E62" s="97" t="s">
        <v>311</v>
      </c>
      <c r="F62" s="84" t="s">
        <v>432</v>
      </c>
      <c r="G62" s="97" t="s">
        <v>352</v>
      </c>
      <c r="H62" s="84" t="s">
        <v>423</v>
      </c>
      <c r="I62" s="84" t="s">
        <v>163</v>
      </c>
      <c r="J62" s="84"/>
      <c r="K62" s="94">
        <v>1.57</v>
      </c>
      <c r="L62" s="97" t="s">
        <v>167</v>
      </c>
      <c r="M62" s="98">
        <v>5.0999999999999997E-2</v>
      </c>
      <c r="N62" s="98">
        <v>2.4000000000000002E-3</v>
      </c>
      <c r="O62" s="94">
        <v>5361.9999999999991</v>
      </c>
      <c r="P62" s="96">
        <v>131.21</v>
      </c>
      <c r="Q62" s="84"/>
      <c r="R62" s="94">
        <v>7.0354899999999985</v>
      </c>
      <c r="S62" s="95">
        <v>3.1550594879935093E-6</v>
      </c>
      <c r="T62" s="95">
        <f t="shared" si="0"/>
        <v>3.8173348936042933E-4</v>
      </c>
      <c r="U62" s="95">
        <f>R62/'סכום נכסי הקרן'!$C$42</f>
        <v>6.6973603027362742E-5</v>
      </c>
    </row>
    <row r="63" spans="2:21" s="144" customFormat="1">
      <c r="B63" s="87" t="s">
        <v>437</v>
      </c>
      <c r="C63" s="84" t="s">
        <v>438</v>
      </c>
      <c r="D63" s="97" t="s">
        <v>123</v>
      </c>
      <c r="E63" s="97" t="s">
        <v>311</v>
      </c>
      <c r="F63" s="84" t="s">
        <v>439</v>
      </c>
      <c r="G63" s="97" t="s">
        <v>352</v>
      </c>
      <c r="H63" s="84" t="s">
        <v>423</v>
      </c>
      <c r="I63" s="84" t="s">
        <v>163</v>
      </c>
      <c r="J63" s="84"/>
      <c r="K63" s="94">
        <v>6.26</v>
      </c>
      <c r="L63" s="97" t="s">
        <v>167</v>
      </c>
      <c r="M63" s="98">
        <v>1.5800000000000002E-2</v>
      </c>
      <c r="N63" s="98">
        <v>1.29E-2</v>
      </c>
      <c r="O63" s="94">
        <v>61140.739999999991</v>
      </c>
      <c r="P63" s="96">
        <v>103.65</v>
      </c>
      <c r="Q63" s="84"/>
      <c r="R63" s="94">
        <v>63.372369999999989</v>
      </c>
      <c r="S63" s="95">
        <v>1.5124711807720087E-4</v>
      </c>
      <c r="T63" s="95">
        <f t="shared" si="0"/>
        <v>3.438474922022516E-3</v>
      </c>
      <c r="U63" s="95">
        <f>R63/'סכום נכסי הקרן'!$C$42</f>
        <v>6.0326657436555965E-4</v>
      </c>
    </row>
    <row r="64" spans="2:21" s="144" customFormat="1">
      <c r="B64" s="87" t="s">
        <v>440</v>
      </c>
      <c r="C64" s="84" t="s">
        <v>441</v>
      </c>
      <c r="D64" s="97" t="s">
        <v>123</v>
      </c>
      <c r="E64" s="97" t="s">
        <v>311</v>
      </c>
      <c r="F64" s="84" t="s">
        <v>439</v>
      </c>
      <c r="G64" s="97" t="s">
        <v>352</v>
      </c>
      <c r="H64" s="84" t="s">
        <v>423</v>
      </c>
      <c r="I64" s="84" t="s">
        <v>163</v>
      </c>
      <c r="J64" s="84"/>
      <c r="K64" s="94">
        <v>7.1599999999999993</v>
      </c>
      <c r="L64" s="97" t="s">
        <v>167</v>
      </c>
      <c r="M64" s="98">
        <v>2.4E-2</v>
      </c>
      <c r="N64" s="98">
        <v>2.3E-2</v>
      </c>
      <c r="O64" s="94">
        <v>96731.999999999985</v>
      </c>
      <c r="P64" s="96">
        <v>102.27</v>
      </c>
      <c r="Q64" s="84"/>
      <c r="R64" s="94">
        <v>98.927799999999991</v>
      </c>
      <c r="S64" s="95">
        <v>2.0997093747999204E-4</v>
      </c>
      <c r="T64" s="95">
        <f t="shared" si="0"/>
        <v>5.3676509082879352E-3</v>
      </c>
      <c r="U64" s="95">
        <f>R64/'סכום נכסי הקרן'!$C$42</f>
        <v>9.4173273013966848E-4</v>
      </c>
    </row>
    <row r="65" spans="2:21" s="144" customFormat="1">
      <c r="B65" s="87" t="s">
        <v>442</v>
      </c>
      <c r="C65" s="84" t="s">
        <v>443</v>
      </c>
      <c r="D65" s="97" t="s">
        <v>123</v>
      </c>
      <c r="E65" s="97" t="s">
        <v>311</v>
      </c>
      <c r="F65" s="84" t="s">
        <v>444</v>
      </c>
      <c r="G65" s="97" t="s">
        <v>352</v>
      </c>
      <c r="H65" s="84" t="s">
        <v>423</v>
      </c>
      <c r="I65" s="84" t="s">
        <v>313</v>
      </c>
      <c r="J65" s="84"/>
      <c r="K65" s="94">
        <v>4.8899999999999997</v>
      </c>
      <c r="L65" s="97" t="s">
        <v>167</v>
      </c>
      <c r="M65" s="98">
        <v>2.8500000000000001E-2</v>
      </c>
      <c r="N65" s="98">
        <v>1.04E-2</v>
      </c>
      <c r="O65" s="94">
        <v>169999.99999999997</v>
      </c>
      <c r="P65" s="96">
        <v>112.89</v>
      </c>
      <c r="Q65" s="84"/>
      <c r="R65" s="94">
        <v>191.91299999999998</v>
      </c>
      <c r="S65" s="95">
        <v>2.4890190336749631E-4</v>
      </c>
      <c r="T65" s="95">
        <f t="shared" si="0"/>
        <v>1.0412866643777203E-2</v>
      </c>
      <c r="U65" s="95">
        <f>R65/'סכום נכסי הקרן'!$C$42</f>
        <v>1.8268955080300399E-3</v>
      </c>
    </row>
    <row r="66" spans="2:21" s="144" customFormat="1">
      <c r="B66" s="87" t="s">
        <v>445</v>
      </c>
      <c r="C66" s="84" t="s">
        <v>446</v>
      </c>
      <c r="D66" s="97" t="s">
        <v>123</v>
      </c>
      <c r="E66" s="97" t="s">
        <v>311</v>
      </c>
      <c r="F66" s="84" t="s">
        <v>447</v>
      </c>
      <c r="G66" s="97" t="s">
        <v>352</v>
      </c>
      <c r="H66" s="84" t="s">
        <v>423</v>
      </c>
      <c r="I66" s="84" t="s">
        <v>313</v>
      </c>
      <c r="J66" s="84"/>
      <c r="K66" s="94">
        <v>6.96</v>
      </c>
      <c r="L66" s="97" t="s">
        <v>167</v>
      </c>
      <c r="M66" s="98">
        <v>1.3999999999999999E-2</v>
      </c>
      <c r="N66" s="98">
        <v>1.4500000000000002E-2</v>
      </c>
      <c r="O66" s="94">
        <v>51999.999999999993</v>
      </c>
      <c r="P66" s="96">
        <v>100.34</v>
      </c>
      <c r="Q66" s="84"/>
      <c r="R66" s="94">
        <v>52.176809999999989</v>
      </c>
      <c r="S66" s="95">
        <v>2.0504731861198736E-4</v>
      </c>
      <c r="T66" s="95">
        <f t="shared" si="0"/>
        <v>2.8310232471364669E-3</v>
      </c>
      <c r="U66" s="95">
        <f>R66/'סכום נכסי הקרן'!$C$42</f>
        <v>4.9669162491512752E-4</v>
      </c>
    </row>
    <row r="67" spans="2:21" s="144" customFormat="1">
      <c r="B67" s="87" t="s">
        <v>448</v>
      </c>
      <c r="C67" s="84" t="s">
        <v>449</v>
      </c>
      <c r="D67" s="97" t="s">
        <v>123</v>
      </c>
      <c r="E67" s="97" t="s">
        <v>311</v>
      </c>
      <c r="F67" s="84" t="s">
        <v>322</v>
      </c>
      <c r="G67" s="97" t="s">
        <v>317</v>
      </c>
      <c r="H67" s="84" t="s">
        <v>423</v>
      </c>
      <c r="I67" s="84" t="s">
        <v>163</v>
      </c>
      <c r="J67" s="84"/>
      <c r="K67" s="94">
        <v>4.12</v>
      </c>
      <c r="L67" s="97" t="s">
        <v>167</v>
      </c>
      <c r="M67" s="98">
        <v>1.06E-2</v>
      </c>
      <c r="N67" s="98">
        <v>1.3700000000000004E-2</v>
      </c>
      <c r="O67" s="94">
        <f>50000/50000</f>
        <v>1</v>
      </c>
      <c r="P67" s="96">
        <v>5033000</v>
      </c>
      <c r="Q67" s="84"/>
      <c r="R67" s="94">
        <v>50.329999999999991</v>
      </c>
      <c r="S67" s="95">
        <f>368.215627071213%/50000</f>
        <v>7.3643125414242603E-5</v>
      </c>
      <c r="T67" s="95">
        <f t="shared" si="0"/>
        <v>2.730818538511235E-3</v>
      </c>
      <c r="U67" s="95">
        <f>R67/'סכום נכסי הקרן'!$C$42</f>
        <v>4.7911111242673454E-4</v>
      </c>
    </row>
    <row r="68" spans="2:21" s="144" customFormat="1">
      <c r="B68" s="87" t="s">
        <v>450</v>
      </c>
      <c r="C68" s="84" t="s">
        <v>451</v>
      </c>
      <c r="D68" s="97" t="s">
        <v>123</v>
      </c>
      <c r="E68" s="97" t="s">
        <v>311</v>
      </c>
      <c r="F68" s="84" t="s">
        <v>407</v>
      </c>
      <c r="G68" s="97" t="s">
        <v>352</v>
      </c>
      <c r="H68" s="84" t="s">
        <v>423</v>
      </c>
      <c r="I68" s="84" t="s">
        <v>313</v>
      </c>
      <c r="J68" s="84"/>
      <c r="K68" s="94">
        <v>5.87</v>
      </c>
      <c r="L68" s="97" t="s">
        <v>167</v>
      </c>
      <c r="M68" s="98">
        <v>2.3E-2</v>
      </c>
      <c r="N68" s="98">
        <v>1.8100000000000002E-2</v>
      </c>
      <c r="O68" s="94">
        <v>10565.36</v>
      </c>
      <c r="P68" s="96">
        <v>105.3</v>
      </c>
      <c r="Q68" s="84"/>
      <c r="R68" s="94">
        <v>11.125319999999999</v>
      </c>
      <c r="S68" s="95">
        <v>7.4911913221275564E-6</v>
      </c>
      <c r="T68" s="95">
        <f t="shared" si="0"/>
        <v>6.0364057426723252E-4</v>
      </c>
      <c r="U68" s="95">
        <f>R68/'סכום נכסי הקרן'!$C$42</f>
        <v>1.059063071985575E-4</v>
      </c>
    </row>
    <row r="69" spans="2:21" s="144" customFormat="1">
      <c r="B69" s="87" t="s">
        <v>452</v>
      </c>
      <c r="C69" s="84" t="s">
        <v>453</v>
      </c>
      <c r="D69" s="97" t="s">
        <v>123</v>
      </c>
      <c r="E69" s="97" t="s">
        <v>311</v>
      </c>
      <c r="F69" s="84" t="s">
        <v>407</v>
      </c>
      <c r="G69" s="97" t="s">
        <v>352</v>
      </c>
      <c r="H69" s="84" t="s">
        <v>423</v>
      </c>
      <c r="I69" s="84" t="s">
        <v>313</v>
      </c>
      <c r="J69" s="84"/>
      <c r="K69" s="94">
        <v>2.3199999999999994</v>
      </c>
      <c r="L69" s="97" t="s">
        <v>167</v>
      </c>
      <c r="M69" s="98">
        <v>5.8499999999999996E-2</v>
      </c>
      <c r="N69" s="98">
        <v>3.3999999999999989E-3</v>
      </c>
      <c r="O69" s="94">
        <v>152481.60999999996</v>
      </c>
      <c r="P69" s="96">
        <v>125.02</v>
      </c>
      <c r="Q69" s="84"/>
      <c r="R69" s="94">
        <v>190.63251</v>
      </c>
      <c r="S69" s="95">
        <v>1.2946545117653859E-4</v>
      </c>
      <c r="T69" s="95">
        <f t="shared" si="0"/>
        <v>1.0343389476473841E-2</v>
      </c>
      <c r="U69" s="95">
        <f>R69/'סכום נכסי הקרן'!$C$42</f>
        <v>1.8147060188913294E-3</v>
      </c>
    </row>
    <row r="70" spans="2:21" s="144" customFormat="1">
      <c r="B70" s="87" t="s">
        <v>454</v>
      </c>
      <c r="C70" s="84" t="s">
        <v>455</v>
      </c>
      <c r="D70" s="97" t="s">
        <v>123</v>
      </c>
      <c r="E70" s="97" t="s">
        <v>311</v>
      </c>
      <c r="F70" s="84" t="s">
        <v>407</v>
      </c>
      <c r="G70" s="97" t="s">
        <v>352</v>
      </c>
      <c r="H70" s="84" t="s">
        <v>423</v>
      </c>
      <c r="I70" s="84" t="s">
        <v>313</v>
      </c>
      <c r="J70" s="84"/>
      <c r="K70" s="94">
        <v>7.2700000000000005</v>
      </c>
      <c r="L70" s="97" t="s">
        <v>167</v>
      </c>
      <c r="M70" s="98">
        <v>2.2499999999999999E-2</v>
      </c>
      <c r="N70" s="98">
        <v>2.41E-2</v>
      </c>
      <c r="O70" s="94">
        <v>32999.999999999993</v>
      </c>
      <c r="P70" s="96">
        <v>100.94</v>
      </c>
      <c r="Q70" s="84"/>
      <c r="R70" s="94">
        <v>33.310209999999991</v>
      </c>
      <c r="S70" s="95">
        <v>1.7550110884791495E-4</v>
      </c>
      <c r="T70" s="95">
        <f t="shared" si="0"/>
        <v>1.8073542417981782E-3</v>
      </c>
      <c r="U70" s="95">
        <f>R70/'סכום נכסי הקרן'!$C$42</f>
        <v>3.1709302142396455E-4</v>
      </c>
    </row>
    <row r="71" spans="2:21" s="144" customFormat="1">
      <c r="B71" s="87" t="s">
        <v>456</v>
      </c>
      <c r="C71" s="84" t="s">
        <v>457</v>
      </c>
      <c r="D71" s="97" t="s">
        <v>123</v>
      </c>
      <c r="E71" s="97" t="s">
        <v>311</v>
      </c>
      <c r="F71" s="84" t="s">
        <v>458</v>
      </c>
      <c r="G71" s="97" t="s">
        <v>352</v>
      </c>
      <c r="H71" s="84" t="s">
        <v>423</v>
      </c>
      <c r="I71" s="84" t="s">
        <v>163</v>
      </c>
      <c r="J71" s="84"/>
      <c r="K71" s="94">
        <v>6.8999999999999995</v>
      </c>
      <c r="L71" s="97" t="s">
        <v>167</v>
      </c>
      <c r="M71" s="98">
        <v>1.9599999999999999E-2</v>
      </c>
      <c r="N71" s="98">
        <v>1.8499999999999999E-2</v>
      </c>
      <c r="O71" s="94">
        <v>45623.499999999993</v>
      </c>
      <c r="P71" s="96">
        <v>102.53</v>
      </c>
      <c r="Q71" s="84"/>
      <c r="R71" s="94">
        <v>46.777779999999993</v>
      </c>
      <c r="S71" s="95">
        <v>7.0833758996765358E-5</v>
      </c>
      <c r="T71" s="95">
        <f t="shared" si="0"/>
        <v>2.5380812401033198E-3</v>
      </c>
      <c r="U71" s="95">
        <f>R71/'סכום נכסי הקרן'!$C$42</f>
        <v>4.4529612979640483E-4</v>
      </c>
    </row>
    <row r="72" spans="2:21" s="144" customFormat="1">
      <c r="B72" s="87" t="s">
        <v>459</v>
      </c>
      <c r="C72" s="84" t="s">
        <v>460</v>
      </c>
      <c r="D72" s="97" t="s">
        <v>123</v>
      </c>
      <c r="E72" s="97" t="s">
        <v>311</v>
      </c>
      <c r="F72" s="84" t="s">
        <v>337</v>
      </c>
      <c r="G72" s="97" t="s">
        <v>317</v>
      </c>
      <c r="H72" s="84" t="s">
        <v>423</v>
      </c>
      <c r="I72" s="84" t="s">
        <v>163</v>
      </c>
      <c r="J72" s="84"/>
      <c r="K72" s="94">
        <v>4.46</v>
      </c>
      <c r="L72" s="97" t="s">
        <v>167</v>
      </c>
      <c r="M72" s="98">
        <v>1.4199999999999999E-2</v>
      </c>
      <c r="N72" s="98">
        <v>1.44E-2</v>
      </c>
      <c r="O72" s="94">
        <f>100000/50000</f>
        <v>2</v>
      </c>
      <c r="P72" s="96">
        <v>5070000</v>
      </c>
      <c r="Q72" s="84"/>
      <c r="R72" s="94">
        <v>101.39999999999999</v>
      </c>
      <c r="S72" s="95">
        <f>471.853914028217%/50000</f>
        <v>9.4370782805643392E-5</v>
      </c>
      <c r="T72" s="95">
        <f t="shared" si="0"/>
        <v>5.5017881940202509E-3</v>
      </c>
      <c r="U72" s="95">
        <f>R72/'סכום נכסי הקרן'!$C$42</f>
        <v>9.6526657659588486E-4</v>
      </c>
    </row>
    <row r="73" spans="2:21" s="144" customFormat="1">
      <c r="B73" s="87" t="s">
        <v>461</v>
      </c>
      <c r="C73" s="84" t="s">
        <v>462</v>
      </c>
      <c r="D73" s="97" t="s">
        <v>123</v>
      </c>
      <c r="E73" s="97" t="s">
        <v>311</v>
      </c>
      <c r="F73" s="84" t="s">
        <v>337</v>
      </c>
      <c r="G73" s="97" t="s">
        <v>317</v>
      </c>
      <c r="H73" s="84" t="s">
        <v>423</v>
      </c>
      <c r="I73" s="84" t="s">
        <v>163</v>
      </c>
      <c r="J73" s="84"/>
      <c r="K73" s="94">
        <v>5.07</v>
      </c>
      <c r="L73" s="97" t="s">
        <v>167</v>
      </c>
      <c r="M73" s="98">
        <v>1.5900000000000001E-2</v>
      </c>
      <c r="N73" s="98">
        <v>1.5599999999999998E-2</v>
      </c>
      <c r="O73" s="94">
        <f>100000/50000</f>
        <v>2</v>
      </c>
      <c r="P73" s="96">
        <v>5039000</v>
      </c>
      <c r="Q73" s="84"/>
      <c r="R73" s="94">
        <v>100.77999999999999</v>
      </c>
      <c r="S73" s="95">
        <f>668.002672010688%/50000</f>
        <v>1.3360053440213758E-4</v>
      </c>
      <c r="T73" s="95">
        <f t="shared" si="0"/>
        <v>5.468148068968056E-3</v>
      </c>
      <c r="U73" s="95">
        <f>R73/'סכום נכסי הקרן'!$C$42</f>
        <v>9.5936455216305008E-4</v>
      </c>
    </row>
    <row r="74" spans="2:21" s="144" customFormat="1">
      <c r="B74" s="87" t="s">
        <v>463</v>
      </c>
      <c r="C74" s="84" t="s">
        <v>464</v>
      </c>
      <c r="D74" s="97" t="s">
        <v>123</v>
      </c>
      <c r="E74" s="97" t="s">
        <v>311</v>
      </c>
      <c r="F74" s="84" t="s">
        <v>465</v>
      </c>
      <c r="G74" s="97" t="s">
        <v>466</v>
      </c>
      <c r="H74" s="84" t="s">
        <v>423</v>
      </c>
      <c r="I74" s="84" t="s">
        <v>313</v>
      </c>
      <c r="J74" s="84"/>
      <c r="K74" s="94">
        <v>4.9399999999999995</v>
      </c>
      <c r="L74" s="97" t="s">
        <v>167</v>
      </c>
      <c r="M74" s="98">
        <v>1.9400000000000001E-2</v>
      </c>
      <c r="N74" s="98">
        <v>8.9000000000000017E-3</v>
      </c>
      <c r="O74" s="94">
        <v>111061.86999999998</v>
      </c>
      <c r="P74" s="96">
        <v>106.94</v>
      </c>
      <c r="Q74" s="84"/>
      <c r="R74" s="94">
        <v>118.76955</v>
      </c>
      <c r="S74" s="95">
        <v>1.6766306051828363E-4</v>
      </c>
      <c r="T74" s="95">
        <f t="shared" si="0"/>
        <v>6.4442298619240427E-3</v>
      </c>
      <c r="U74" s="95">
        <f>R74/'סכום נכסי הקרן'!$C$42</f>
        <v>1.1306141709303136E-3</v>
      </c>
    </row>
    <row r="75" spans="2:21" s="144" customFormat="1">
      <c r="B75" s="87" t="s">
        <v>467</v>
      </c>
      <c r="C75" s="84" t="s">
        <v>468</v>
      </c>
      <c r="D75" s="97" t="s">
        <v>123</v>
      </c>
      <c r="E75" s="97" t="s">
        <v>311</v>
      </c>
      <c r="F75" s="84" t="s">
        <v>465</v>
      </c>
      <c r="G75" s="97" t="s">
        <v>466</v>
      </c>
      <c r="H75" s="84" t="s">
        <v>423</v>
      </c>
      <c r="I75" s="84" t="s">
        <v>313</v>
      </c>
      <c r="J75" s="84"/>
      <c r="K75" s="94">
        <v>6.8399999999999972</v>
      </c>
      <c r="L75" s="97" t="s">
        <v>167</v>
      </c>
      <c r="M75" s="98">
        <v>1.23E-2</v>
      </c>
      <c r="N75" s="98">
        <v>1.3999999999999997E-2</v>
      </c>
      <c r="O75" s="94">
        <v>312177.99999999994</v>
      </c>
      <c r="P75" s="96">
        <v>100.07</v>
      </c>
      <c r="Q75" s="84"/>
      <c r="R75" s="94">
        <v>312.39653000000004</v>
      </c>
      <c r="S75" s="95">
        <v>2.946240070367437E-4</v>
      </c>
      <c r="T75" s="95">
        <f t="shared" si="0"/>
        <v>1.695009408882538E-2</v>
      </c>
      <c r="U75" s="95">
        <f>R75/'סכום נכסי הקרן'!$C$42</f>
        <v>2.9738257303109834E-3</v>
      </c>
    </row>
    <row r="76" spans="2:21" s="144" customFormat="1">
      <c r="B76" s="87" t="s">
        <v>469</v>
      </c>
      <c r="C76" s="84" t="s">
        <v>470</v>
      </c>
      <c r="D76" s="97" t="s">
        <v>123</v>
      </c>
      <c r="E76" s="97" t="s">
        <v>311</v>
      </c>
      <c r="F76" s="84" t="s">
        <v>471</v>
      </c>
      <c r="G76" s="97" t="s">
        <v>472</v>
      </c>
      <c r="H76" s="84" t="s">
        <v>423</v>
      </c>
      <c r="I76" s="84" t="s">
        <v>163</v>
      </c>
      <c r="J76" s="84"/>
      <c r="K76" s="94">
        <v>1</v>
      </c>
      <c r="L76" s="97" t="s">
        <v>167</v>
      </c>
      <c r="M76" s="98">
        <v>3.6000000000000004E-2</v>
      </c>
      <c r="N76" s="98">
        <v>-9.8000000000000014E-3</v>
      </c>
      <c r="O76" s="94">
        <v>10658.999999999998</v>
      </c>
      <c r="P76" s="96">
        <v>111.75</v>
      </c>
      <c r="Q76" s="84"/>
      <c r="R76" s="94">
        <v>11.911439999999997</v>
      </c>
      <c r="S76" s="95">
        <v>2.5764299802761338E-5</v>
      </c>
      <c r="T76" s="95">
        <f t="shared" ref="T76:T91" si="1">R76/$R$11</f>
        <v>6.4629408250276694E-4</v>
      </c>
      <c r="U76" s="95">
        <f>R76/'סכום נכסי הקרן'!$C$42</f>
        <v>1.1338969340362214E-4</v>
      </c>
    </row>
    <row r="77" spans="2:21" s="144" customFormat="1">
      <c r="B77" s="87" t="s">
        <v>473</v>
      </c>
      <c r="C77" s="84" t="s">
        <v>474</v>
      </c>
      <c r="D77" s="97" t="s">
        <v>123</v>
      </c>
      <c r="E77" s="97" t="s">
        <v>311</v>
      </c>
      <c r="F77" s="84" t="s">
        <v>471</v>
      </c>
      <c r="G77" s="97" t="s">
        <v>472</v>
      </c>
      <c r="H77" s="84" t="s">
        <v>423</v>
      </c>
      <c r="I77" s="84" t="s">
        <v>163</v>
      </c>
      <c r="J77" s="84"/>
      <c r="K77" s="94">
        <v>7.4099999999999993</v>
      </c>
      <c r="L77" s="97" t="s">
        <v>167</v>
      </c>
      <c r="M77" s="98">
        <v>2.2499999999999999E-2</v>
      </c>
      <c r="N77" s="98">
        <v>1.47E-2</v>
      </c>
      <c r="O77" s="94">
        <v>12309.999999999998</v>
      </c>
      <c r="P77" s="96">
        <v>108.5</v>
      </c>
      <c r="Q77" s="84"/>
      <c r="R77" s="94">
        <v>13.356349999999999</v>
      </c>
      <c r="S77" s="95">
        <v>3.0089255707306674E-5</v>
      </c>
      <c r="T77" s="95">
        <f t="shared" si="1"/>
        <v>7.2469239393690716E-4</v>
      </c>
      <c r="U77" s="95">
        <f>R77/'סכום נכסי הקרן'!$C$42</f>
        <v>1.2714436134434368E-4</v>
      </c>
    </row>
    <row r="78" spans="2:21" s="144" customFormat="1">
      <c r="B78" s="87" t="s">
        <v>475</v>
      </c>
      <c r="C78" s="84" t="s">
        <v>476</v>
      </c>
      <c r="D78" s="97" t="s">
        <v>123</v>
      </c>
      <c r="E78" s="97" t="s">
        <v>311</v>
      </c>
      <c r="F78" s="84" t="s">
        <v>477</v>
      </c>
      <c r="G78" s="97" t="s">
        <v>317</v>
      </c>
      <c r="H78" s="84" t="s">
        <v>478</v>
      </c>
      <c r="I78" s="84" t="s">
        <v>163</v>
      </c>
      <c r="J78" s="84"/>
      <c r="K78" s="94">
        <v>2.6700000000000004</v>
      </c>
      <c r="L78" s="97" t="s">
        <v>167</v>
      </c>
      <c r="M78" s="98">
        <v>2.7999999999999997E-2</v>
      </c>
      <c r="N78" s="98">
        <v>1.0200000000000001E-2</v>
      </c>
      <c r="O78" s="94">
        <f>200000/50000</f>
        <v>4</v>
      </c>
      <c r="P78" s="96">
        <v>5355000</v>
      </c>
      <c r="Q78" s="84"/>
      <c r="R78" s="94">
        <v>214.20000999999996</v>
      </c>
      <c r="S78" s="95">
        <f>1130.77401481314%/50000</f>
        <v>2.2615480296262798E-4</v>
      </c>
      <c r="T78" s="95">
        <f t="shared" si="1"/>
        <v>1.1622121165453842E-2</v>
      </c>
      <c r="U78" s="95">
        <f>R78/'סכום נכסי הקרן'!$C$42</f>
        <v>2.0390543427959004E-3</v>
      </c>
    </row>
    <row r="79" spans="2:21" s="144" customFormat="1">
      <c r="B79" s="87" t="s">
        <v>479</v>
      </c>
      <c r="C79" s="84" t="s">
        <v>480</v>
      </c>
      <c r="D79" s="97" t="s">
        <v>123</v>
      </c>
      <c r="E79" s="97" t="s">
        <v>311</v>
      </c>
      <c r="F79" s="84" t="s">
        <v>477</v>
      </c>
      <c r="G79" s="97" t="s">
        <v>317</v>
      </c>
      <c r="H79" s="84" t="s">
        <v>478</v>
      </c>
      <c r="I79" s="84" t="s">
        <v>163</v>
      </c>
      <c r="J79" s="84"/>
      <c r="K79" s="94">
        <v>5.4799999999999995</v>
      </c>
      <c r="L79" s="97" t="s">
        <v>167</v>
      </c>
      <c r="M79" s="98">
        <v>2.2000000000000002E-2</v>
      </c>
      <c r="N79" s="98">
        <v>1.67E-2</v>
      </c>
      <c r="O79" s="94">
        <f>50000/50000</f>
        <v>1</v>
      </c>
      <c r="P79" s="96">
        <v>5177777</v>
      </c>
      <c r="Q79" s="84"/>
      <c r="R79" s="94">
        <v>51.77776999999999</v>
      </c>
      <c r="S79" s="95">
        <f>993.245927691696%/50000</f>
        <v>1.9864918553833921E-4</v>
      </c>
      <c r="T79" s="95">
        <f t="shared" si="1"/>
        <v>2.8093720285867446E-3</v>
      </c>
      <c r="U79" s="95">
        <f>R79/'סכום נכסי הקרן'!$C$42</f>
        <v>4.9289300583500099E-4</v>
      </c>
    </row>
    <row r="80" spans="2:21" s="144" customFormat="1">
      <c r="B80" s="87" t="s">
        <v>481</v>
      </c>
      <c r="C80" s="84" t="s">
        <v>482</v>
      </c>
      <c r="D80" s="97" t="s">
        <v>123</v>
      </c>
      <c r="E80" s="97" t="s">
        <v>311</v>
      </c>
      <c r="F80" s="84" t="s">
        <v>444</v>
      </c>
      <c r="G80" s="97" t="s">
        <v>352</v>
      </c>
      <c r="H80" s="84" t="s">
        <v>478</v>
      </c>
      <c r="I80" s="84" t="s">
        <v>313</v>
      </c>
      <c r="J80" s="84"/>
      <c r="K80" s="94">
        <v>7.0600000000000014</v>
      </c>
      <c r="L80" s="97" t="s">
        <v>167</v>
      </c>
      <c r="M80" s="98">
        <v>2.81E-2</v>
      </c>
      <c r="N80" s="98">
        <v>2.5100000000000001E-2</v>
      </c>
      <c r="O80" s="94">
        <v>864.99999999999989</v>
      </c>
      <c r="P80" s="96">
        <v>104.36</v>
      </c>
      <c r="Q80" s="84"/>
      <c r="R80" s="94">
        <v>0.90271999999999974</v>
      </c>
      <c r="S80" s="95">
        <v>1.652273738780297E-6</v>
      </c>
      <c r="T80" s="95">
        <f t="shared" si="1"/>
        <v>4.8980022075995663E-5</v>
      </c>
      <c r="U80" s="95">
        <f>R80/'סכום נכסי הקרן'!$C$42</f>
        <v>8.5933475742074667E-6</v>
      </c>
    </row>
    <row r="81" spans="2:21" s="144" customFormat="1">
      <c r="B81" s="87" t="s">
        <v>483</v>
      </c>
      <c r="C81" s="84" t="s">
        <v>484</v>
      </c>
      <c r="D81" s="97" t="s">
        <v>123</v>
      </c>
      <c r="E81" s="97" t="s">
        <v>311</v>
      </c>
      <c r="F81" s="84" t="s">
        <v>444</v>
      </c>
      <c r="G81" s="97" t="s">
        <v>352</v>
      </c>
      <c r="H81" s="84" t="s">
        <v>478</v>
      </c>
      <c r="I81" s="84" t="s">
        <v>313</v>
      </c>
      <c r="J81" s="84"/>
      <c r="K81" s="94">
        <v>5.19</v>
      </c>
      <c r="L81" s="97" t="s">
        <v>167</v>
      </c>
      <c r="M81" s="98">
        <v>3.7000000000000005E-2</v>
      </c>
      <c r="N81" s="98">
        <v>1.6799999999999999E-2</v>
      </c>
      <c r="O81" s="94">
        <v>26081.139999999996</v>
      </c>
      <c r="P81" s="96">
        <v>112.06</v>
      </c>
      <c r="Q81" s="84"/>
      <c r="R81" s="94">
        <v>29.226529999999997</v>
      </c>
      <c r="S81" s="95">
        <v>3.8543041825330492E-5</v>
      </c>
      <c r="T81" s="95">
        <f t="shared" si="1"/>
        <v>1.5857808452285867E-3</v>
      </c>
      <c r="U81" s="95">
        <f>R81/'סכום נכסי הקרן'!$C$42</f>
        <v>2.7821886152738589E-4</v>
      </c>
    </row>
    <row r="82" spans="2:21" s="144" customFormat="1">
      <c r="B82" s="87" t="s">
        <v>485</v>
      </c>
      <c r="C82" s="84" t="s">
        <v>486</v>
      </c>
      <c r="D82" s="97" t="s">
        <v>123</v>
      </c>
      <c r="E82" s="97" t="s">
        <v>311</v>
      </c>
      <c r="F82" s="84" t="s">
        <v>487</v>
      </c>
      <c r="G82" s="97" t="s">
        <v>377</v>
      </c>
      <c r="H82" s="84" t="s">
        <v>478</v>
      </c>
      <c r="I82" s="84" t="s">
        <v>313</v>
      </c>
      <c r="J82" s="84"/>
      <c r="K82" s="94">
        <v>3.35</v>
      </c>
      <c r="L82" s="97" t="s">
        <v>167</v>
      </c>
      <c r="M82" s="98">
        <v>1.9799999999999998E-2</v>
      </c>
      <c r="N82" s="98">
        <v>5.5000000000000005E-3</v>
      </c>
      <c r="O82" s="94">
        <v>52697.039999999994</v>
      </c>
      <c r="P82" s="96">
        <v>105.63</v>
      </c>
      <c r="Q82" s="84"/>
      <c r="R82" s="94">
        <v>55.663879999999992</v>
      </c>
      <c r="S82" s="95">
        <v>6.3059716032682427E-5</v>
      </c>
      <c r="T82" s="95">
        <f t="shared" si="1"/>
        <v>3.0202256195005915E-3</v>
      </c>
      <c r="U82" s="95">
        <f>R82/'סכום נכסי הקרן'!$C$42</f>
        <v>5.298864190102973E-4</v>
      </c>
    </row>
    <row r="83" spans="2:21" s="144" customFormat="1">
      <c r="B83" s="87" t="s">
        <v>488</v>
      </c>
      <c r="C83" s="84" t="s">
        <v>489</v>
      </c>
      <c r="D83" s="97" t="s">
        <v>123</v>
      </c>
      <c r="E83" s="97" t="s">
        <v>311</v>
      </c>
      <c r="F83" s="84" t="s">
        <v>490</v>
      </c>
      <c r="G83" s="97" t="s">
        <v>352</v>
      </c>
      <c r="H83" s="84" t="s">
        <v>478</v>
      </c>
      <c r="I83" s="84" t="s">
        <v>163</v>
      </c>
      <c r="J83" s="84"/>
      <c r="K83" s="94">
        <v>1.2300000000000002</v>
      </c>
      <c r="L83" s="97" t="s">
        <v>167</v>
      </c>
      <c r="M83" s="98">
        <v>4.4999999999999998E-2</v>
      </c>
      <c r="N83" s="98">
        <v>-4.0000000000000002E-4</v>
      </c>
      <c r="O83" s="94">
        <v>33333.329999999994</v>
      </c>
      <c r="P83" s="96">
        <v>115.48</v>
      </c>
      <c r="Q83" s="84"/>
      <c r="R83" s="94">
        <v>38.49331999999999</v>
      </c>
      <c r="S83" s="95">
        <v>9.5923251798561137E-5</v>
      </c>
      <c r="T83" s="95">
        <f t="shared" si="1"/>
        <v>2.0885808039905677E-3</v>
      </c>
      <c r="U83" s="95">
        <f>R83/'סכום נכסי הקרן'!$C$42</f>
        <v>3.6643308893698131E-4</v>
      </c>
    </row>
    <row r="84" spans="2:21" s="144" customFormat="1">
      <c r="B84" s="87" t="s">
        <v>491</v>
      </c>
      <c r="C84" s="84" t="s">
        <v>492</v>
      </c>
      <c r="D84" s="97" t="s">
        <v>123</v>
      </c>
      <c r="E84" s="97" t="s">
        <v>311</v>
      </c>
      <c r="F84" s="84" t="s">
        <v>490</v>
      </c>
      <c r="G84" s="97" t="s">
        <v>352</v>
      </c>
      <c r="H84" s="84" t="s">
        <v>478</v>
      </c>
      <c r="I84" s="84" t="s">
        <v>163</v>
      </c>
      <c r="J84" s="84"/>
      <c r="K84" s="94">
        <v>5.4200000000000008</v>
      </c>
      <c r="L84" s="97" t="s">
        <v>167</v>
      </c>
      <c r="M84" s="98">
        <v>1.6E-2</v>
      </c>
      <c r="N84" s="98">
        <v>1.1199999999999998E-2</v>
      </c>
      <c r="O84" s="94">
        <v>6894.9999999999991</v>
      </c>
      <c r="P84" s="96">
        <v>104.12</v>
      </c>
      <c r="Q84" s="84"/>
      <c r="R84" s="94">
        <v>7.1790699999999985</v>
      </c>
      <c r="S84" s="95">
        <v>5.0848073221225434E-5</v>
      </c>
      <c r="T84" s="95">
        <f t="shared" si="1"/>
        <v>3.8952389122332308E-4</v>
      </c>
      <c r="U84" s="95">
        <f>R84/'סכום נכסי הקרן'!$C$42</f>
        <v>6.8340397653276314E-5</v>
      </c>
    </row>
    <row r="85" spans="2:21" s="144" customFormat="1">
      <c r="B85" s="87" t="s">
        <v>493</v>
      </c>
      <c r="C85" s="84" t="s">
        <v>494</v>
      </c>
      <c r="D85" s="97" t="s">
        <v>123</v>
      </c>
      <c r="E85" s="97" t="s">
        <v>311</v>
      </c>
      <c r="F85" s="84" t="s">
        <v>495</v>
      </c>
      <c r="G85" s="97" t="s">
        <v>352</v>
      </c>
      <c r="H85" s="84" t="s">
        <v>496</v>
      </c>
      <c r="I85" s="84" t="s">
        <v>313</v>
      </c>
      <c r="J85" s="84"/>
      <c r="K85" s="94">
        <v>2.1</v>
      </c>
      <c r="L85" s="97" t="s">
        <v>167</v>
      </c>
      <c r="M85" s="98">
        <v>4.5999999999999999E-2</v>
      </c>
      <c r="N85" s="98">
        <v>4.8000000000000004E-3</v>
      </c>
      <c r="O85" s="94">
        <v>0.29999999999999993</v>
      </c>
      <c r="P85" s="96">
        <v>112.06</v>
      </c>
      <c r="Q85" s="84"/>
      <c r="R85" s="94">
        <v>3.4999999999999994E-4</v>
      </c>
      <c r="S85" s="95">
        <v>8.4967282498201223E-10</v>
      </c>
      <c r="T85" s="95">
        <f t="shared" si="1"/>
        <v>1.8990393174626112E-8</v>
      </c>
      <c r="U85" s="95">
        <f>R85/'סכום נכסי הקרן'!$C$42</f>
        <v>3.3317879862777088E-9</v>
      </c>
    </row>
    <row r="86" spans="2:21" s="144" customFormat="1">
      <c r="B86" s="87" t="s">
        <v>497</v>
      </c>
      <c r="C86" s="84" t="s">
        <v>498</v>
      </c>
      <c r="D86" s="97" t="s">
        <v>123</v>
      </c>
      <c r="E86" s="97" t="s">
        <v>311</v>
      </c>
      <c r="F86" s="84" t="s">
        <v>499</v>
      </c>
      <c r="G86" s="97" t="s">
        <v>352</v>
      </c>
      <c r="H86" s="84" t="s">
        <v>496</v>
      </c>
      <c r="I86" s="84" t="s">
        <v>163</v>
      </c>
      <c r="J86" s="84"/>
      <c r="K86" s="94">
        <v>7.1499999999999995</v>
      </c>
      <c r="L86" s="97" t="s">
        <v>167</v>
      </c>
      <c r="M86" s="98">
        <v>1.9E-2</v>
      </c>
      <c r="N86" s="98">
        <v>2.5900000000000006E-2</v>
      </c>
      <c r="O86" s="94">
        <v>69446.999999999985</v>
      </c>
      <c r="P86" s="96">
        <v>96.48</v>
      </c>
      <c r="Q86" s="84"/>
      <c r="R86" s="94">
        <v>67.002469999999988</v>
      </c>
      <c r="S86" s="95">
        <v>2.6349597814539377E-4</v>
      </c>
      <c r="T86" s="95">
        <f t="shared" si="1"/>
        <v>3.6354378542031167E-3</v>
      </c>
      <c r="U86" s="95">
        <f>R86/'סכום נכסי הקרן'!$C$42</f>
        <v>6.3782292741980742E-4</v>
      </c>
    </row>
    <row r="87" spans="2:21" s="144" customFormat="1">
      <c r="B87" s="87" t="s">
        <v>500</v>
      </c>
      <c r="C87" s="84" t="s">
        <v>501</v>
      </c>
      <c r="D87" s="97" t="s">
        <v>123</v>
      </c>
      <c r="E87" s="97" t="s">
        <v>311</v>
      </c>
      <c r="F87" s="84" t="s">
        <v>502</v>
      </c>
      <c r="G87" s="97" t="s">
        <v>352</v>
      </c>
      <c r="H87" s="84" t="s">
        <v>496</v>
      </c>
      <c r="I87" s="84" t="s">
        <v>163</v>
      </c>
      <c r="J87" s="84"/>
      <c r="K87" s="94">
        <v>7.03</v>
      </c>
      <c r="L87" s="97" t="s">
        <v>167</v>
      </c>
      <c r="M87" s="98">
        <v>2.6000000000000002E-2</v>
      </c>
      <c r="N87" s="98">
        <v>2.41E-2</v>
      </c>
      <c r="O87" s="94">
        <v>28999.999999999996</v>
      </c>
      <c r="P87" s="96">
        <v>102.8</v>
      </c>
      <c r="Q87" s="84"/>
      <c r="R87" s="94">
        <v>29.811989999999994</v>
      </c>
      <c r="S87" s="95">
        <v>4.7322987549158787E-5</v>
      </c>
      <c r="T87" s="95">
        <f t="shared" si="1"/>
        <v>1.6175468897657768E-3</v>
      </c>
      <c r="U87" s="95">
        <f>R87/'סכום נכסי הקרן'!$C$42</f>
        <v>2.8379208608294627E-4</v>
      </c>
    </row>
    <row r="88" spans="2:21" s="144" customFormat="1">
      <c r="B88" s="87" t="s">
        <v>503</v>
      </c>
      <c r="C88" s="84" t="s">
        <v>504</v>
      </c>
      <c r="D88" s="97" t="s">
        <v>123</v>
      </c>
      <c r="E88" s="97" t="s">
        <v>311</v>
      </c>
      <c r="F88" s="84" t="s">
        <v>447</v>
      </c>
      <c r="G88" s="97" t="s">
        <v>352</v>
      </c>
      <c r="H88" s="84" t="s">
        <v>496</v>
      </c>
      <c r="I88" s="84" t="s">
        <v>313</v>
      </c>
      <c r="J88" s="84"/>
      <c r="K88" s="94">
        <v>4.8800000000000008</v>
      </c>
      <c r="L88" s="97" t="s">
        <v>167</v>
      </c>
      <c r="M88" s="98">
        <v>2.0499999999999997E-2</v>
      </c>
      <c r="N88" s="98">
        <v>1.5400000000000002E-2</v>
      </c>
      <c r="O88" s="94">
        <v>4634.9999999999991</v>
      </c>
      <c r="P88" s="96">
        <v>104.55</v>
      </c>
      <c r="Q88" s="84"/>
      <c r="R88" s="94">
        <v>4.8458999999999985</v>
      </c>
      <c r="S88" s="95">
        <v>9.9322634631991932E-6</v>
      </c>
      <c r="T88" s="95">
        <f t="shared" si="1"/>
        <v>2.6293013224263045E-4</v>
      </c>
      <c r="U88" s="95">
        <f>R88/'סכום נכסי הקרן'!$C$42</f>
        <v>4.6130032579151854E-5</v>
      </c>
    </row>
    <row r="89" spans="2:21" s="144" customFormat="1">
      <c r="B89" s="87" t="s">
        <v>505</v>
      </c>
      <c r="C89" s="84" t="s">
        <v>506</v>
      </c>
      <c r="D89" s="97" t="s">
        <v>123</v>
      </c>
      <c r="E89" s="97" t="s">
        <v>311</v>
      </c>
      <c r="F89" s="84" t="s">
        <v>507</v>
      </c>
      <c r="G89" s="97" t="s">
        <v>352</v>
      </c>
      <c r="H89" s="84" t="s">
        <v>508</v>
      </c>
      <c r="I89" s="84" t="s">
        <v>163</v>
      </c>
      <c r="J89" s="84"/>
      <c r="K89" s="94">
        <v>0.75</v>
      </c>
      <c r="L89" s="97" t="s">
        <v>167</v>
      </c>
      <c r="M89" s="98">
        <v>5.5999999999999994E-2</v>
      </c>
      <c r="N89" s="98">
        <v>7.4999999999999997E-3</v>
      </c>
      <c r="O89" s="94">
        <v>3670.6699999999996</v>
      </c>
      <c r="P89" s="96">
        <v>111.42</v>
      </c>
      <c r="Q89" s="84"/>
      <c r="R89" s="94">
        <v>4.0898599999999989</v>
      </c>
      <c r="S89" s="95">
        <v>2.8990569912175393E-5</v>
      </c>
      <c r="T89" s="95">
        <f t="shared" si="1"/>
        <v>2.2190871265478955E-4</v>
      </c>
      <c r="U89" s="95">
        <f>R89/'סכום נכסי הקרן'!$C$42</f>
        <v>3.8932989753022141E-5</v>
      </c>
    </row>
    <row r="90" spans="2:21" s="144" customFormat="1">
      <c r="B90" s="87" t="s">
        <v>509</v>
      </c>
      <c r="C90" s="84" t="s">
        <v>510</v>
      </c>
      <c r="D90" s="97" t="s">
        <v>123</v>
      </c>
      <c r="E90" s="97" t="s">
        <v>311</v>
      </c>
      <c r="F90" s="84" t="s">
        <v>511</v>
      </c>
      <c r="G90" s="97" t="s">
        <v>352</v>
      </c>
      <c r="H90" s="84" t="s">
        <v>508</v>
      </c>
      <c r="I90" s="84" t="s">
        <v>313</v>
      </c>
      <c r="J90" s="84"/>
      <c r="K90" s="94">
        <v>2.4399999999999995</v>
      </c>
      <c r="L90" s="97" t="s">
        <v>167</v>
      </c>
      <c r="M90" s="98">
        <v>2.5000000000000001E-2</v>
      </c>
      <c r="N90" s="98">
        <v>4.3700000000000003E-2</v>
      </c>
      <c r="O90" s="94">
        <v>28165.33</v>
      </c>
      <c r="P90" s="96">
        <v>97.15</v>
      </c>
      <c r="Q90" s="84"/>
      <c r="R90" s="94">
        <v>27.362619999999996</v>
      </c>
      <c r="S90" s="95">
        <v>5.7849203916783735E-5</v>
      </c>
      <c r="T90" s="95">
        <f t="shared" si="1"/>
        <v>1.4846483202511085E-3</v>
      </c>
      <c r="U90" s="95">
        <f>R90/'סכום נכסי הקרן'!$C$42</f>
        <v>2.6047556739737765E-4</v>
      </c>
    </row>
    <row r="91" spans="2:21" s="144" customFormat="1">
      <c r="B91" s="87" t="s">
        <v>512</v>
      </c>
      <c r="C91" s="84" t="s">
        <v>513</v>
      </c>
      <c r="D91" s="97" t="s">
        <v>123</v>
      </c>
      <c r="E91" s="97" t="s">
        <v>311</v>
      </c>
      <c r="F91" s="84" t="s">
        <v>514</v>
      </c>
      <c r="G91" s="97" t="s">
        <v>515</v>
      </c>
      <c r="H91" s="84" t="s">
        <v>516</v>
      </c>
      <c r="I91" s="84" t="s">
        <v>163</v>
      </c>
      <c r="J91" s="84"/>
      <c r="K91" s="94">
        <v>2</v>
      </c>
      <c r="L91" s="97" t="s">
        <v>167</v>
      </c>
      <c r="M91" s="98">
        <v>2.8500000000000001E-2</v>
      </c>
      <c r="N91" s="98">
        <v>2.6799999999999997E-2</v>
      </c>
      <c r="O91" s="94">
        <v>27482.999999999996</v>
      </c>
      <c r="P91" s="96">
        <v>102.85</v>
      </c>
      <c r="Q91" s="84"/>
      <c r="R91" s="94">
        <v>28.266259999999996</v>
      </c>
      <c r="S91" s="95">
        <v>7.5390552027381226E-5</v>
      </c>
      <c r="T91" s="95">
        <f t="shared" si="1"/>
        <v>1.5336782599320203E-3</v>
      </c>
      <c r="U91" s="95">
        <f>R91/'סכום נכסי הקרן'!$C$42</f>
        <v>2.6907767281429185E-4</v>
      </c>
    </row>
    <row r="92" spans="2:21" s="144" customFormat="1">
      <c r="B92" s="83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94"/>
      <c r="P92" s="96"/>
      <c r="Q92" s="84"/>
      <c r="R92" s="84"/>
      <c r="S92" s="84"/>
      <c r="T92" s="95"/>
      <c r="U92" s="84"/>
    </row>
    <row r="93" spans="2:21" s="144" customFormat="1">
      <c r="B93" s="103" t="s">
        <v>46</v>
      </c>
      <c r="C93" s="82"/>
      <c r="D93" s="82"/>
      <c r="E93" s="82"/>
      <c r="F93" s="82"/>
      <c r="G93" s="82"/>
      <c r="H93" s="82"/>
      <c r="I93" s="82"/>
      <c r="J93" s="82"/>
      <c r="K93" s="91">
        <v>4.1336534260020237</v>
      </c>
      <c r="L93" s="82"/>
      <c r="M93" s="82"/>
      <c r="N93" s="105">
        <v>2.2242958730143817E-2</v>
      </c>
      <c r="O93" s="91"/>
      <c r="P93" s="93"/>
      <c r="Q93" s="91">
        <f>SUM(Q94:Q141)</f>
        <v>1.05</v>
      </c>
      <c r="R93" s="91">
        <v>2725.1778999999992</v>
      </c>
      <c r="S93" s="82"/>
      <c r="T93" s="92">
        <f t="shared" ref="T93:T141" si="2">R93/$R$11</f>
        <v>0.14786342797657689</v>
      </c>
      <c r="U93" s="92">
        <f>R93/'סכום נכסי הקרן'!$C$42</f>
        <v>2.5942042821970043E-2</v>
      </c>
    </row>
    <row r="94" spans="2:21" s="144" customFormat="1">
      <c r="B94" s="87" t="s">
        <v>517</v>
      </c>
      <c r="C94" s="84" t="s">
        <v>518</v>
      </c>
      <c r="D94" s="97" t="s">
        <v>123</v>
      </c>
      <c r="E94" s="97" t="s">
        <v>311</v>
      </c>
      <c r="F94" s="84" t="s">
        <v>322</v>
      </c>
      <c r="G94" s="97" t="s">
        <v>317</v>
      </c>
      <c r="H94" s="84" t="s">
        <v>312</v>
      </c>
      <c r="I94" s="84" t="s">
        <v>163</v>
      </c>
      <c r="J94" s="84"/>
      <c r="K94" s="94">
        <v>6.13</v>
      </c>
      <c r="L94" s="97" t="s">
        <v>167</v>
      </c>
      <c r="M94" s="98">
        <v>2.98E-2</v>
      </c>
      <c r="N94" s="98">
        <v>2.4400000000000008E-2</v>
      </c>
      <c r="O94" s="94">
        <v>34999.999999999993</v>
      </c>
      <c r="P94" s="96">
        <v>104.22</v>
      </c>
      <c r="Q94" s="84"/>
      <c r="R94" s="94">
        <v>36.47699999999999</v>
      </c>
      <c r="S94" s="95">
        <v>1.376808487119563E-5</v>
      </c>
      <c r="T94" s="95">
        <f t="shared" si="2"/>
        <v>1.979178776659533E-3</v>
      </c>
      <c r="U94" s="95">
        <f>R94/'סכום נכסי הקרן'!$C$42</f>
        <v>3.4723894392986281E-4</v>
      </c>
    </row>
    <row r="95" spans="2:21" s="144" customFormat="1">
      <c r="B95" s="87" t="s">
        <v>519</v>
      </c>
      <c r="C95" s="84" t="s">
        <v>520</v>
      </c>
      <c r="D95" s="97" t="s">
        <v>123</v>
      </c>
      <c r="E95" s="97" t="s">
        <v>311</v>
      </c>
      <c r="F95" s="84" t="s">
        <v>322</v>
      </c>
      <c r="G95" s="97" t="s">
        <v>317</v>
      </c>
      <c r="H95" s="84" t="s">
        <v>312</v>
      </c>
      <c r="I95" s="84" t="s">
        <v>163</v>
      </c>
      <c r="J95" s="84"/>
      <c r="K95" s="94">
        <v>3.55</v>
      </c>
      <c r="L95" s="97" t="s">
        <v>167</v>
      </c>
      <c r="M95" s="98">
        <v>2.4700000000000003E-2</v>
      </c>
      <c r="N95" s="98">
        <v>1.5600000000000001E-2</v>
      </c>
      <c r="O95" s="94">
        <v>249999.99999999997</v>
      </c>
      <c r="P95" s="96">
        <v>104.01</v>
      </c>
      <c r="Q95" s="84"/>
      <c r="R95" s="94">
        <v>260.02499999999998</v>
      </c>
      <c r="S95" s="95">
        <v>7.5047354880929861E-5</v>
      </c>
      <c r="T95" s="95">
        <f t="shared" si="2"/>
        <v>1.4108505672091872E-2</v>
      </c>
      <c r="U95" s="95">
        <f>R95/'סכום נכסי הקרן'!$C$42</f>
        <v>2.4752804889481752E-3</v>
      </c>
    </row>
    <row r="96" spans="2:21" s="144" customFormat="1">
      <c r="B96" s="87" t="s">
        <v>521</v>
      </c>
      <c r="C96" s="84" t="s">
        <v>522</v>
      </c>
      <c r="D96" s="97" t="s">
        <v>123</v>
      </c>
      <c r="E96" s="97" t="s">
        <v>311</v>
      </c>
      <c r="F96" s="84" t="s">
        <v>523</v>
      </c>
      <c r="G96" s="97" t="s">
        <v>352</v>
      </c>
      <c r="H96" s="84" t="s">
        <v>312</v>
      </c>
      <c r="I96" s="84" t="s">
        <v>163</v>
      </c>
      <c r="J96" s="84"/>
      <c r="K96" s="94">
        <v>4.7799999999999994</v>
      </c>
      <c r="L96" s="97" t="s">
        <v>167</v>
      </c>
      <c r="M96" s="98">
        <v>1.44E-2</v>
      </c>
      <c r="N96" s="98">
        <v>1.8000000000000002E-2</v>
      </c>
      <c r="O96" s="94">
        <v>65488.249999999993</v>
      </c>
      <c r="P96" s="96">
        <v>98.35</v>
      </c>
      <c r="Q96" s="84"/>
      <c r="R96" s="94">
        <v>64.407689999999988</v>
      </c>
      <c r="S96" s="95">
        <v>6.893499999999999E-5</v>
      </c>
      <c r="T96" s="95">
        <f t="shared" si="2"/>
        <v>3.4946495901983844E-3</v>
      </c>
      <c r="U96" s="95">
        <f>R96/'סכום נכסי הקרן'!$C$42</f>
        <v>6.1312219361685412E-4</v>
      </c>
    </row>
    <row r="97" spans="2:21" s="144" customFormat="1">
      <c r="B97" s="87" t="s">
        <v>524</v>
      </c>
      <c r="C97" s="84" t="s">
        <v>525</v>
      </c>
      <c r="D97" s="97" t="s">
        <v>123</v>
      </c>
      <c r="E97" s="97" t="s">
        <v>311</v>
      </c>
      <c r="F97" s="84" t="s">
        <v>477</v>
      </c>
      <c r="G97" s="97" t="s">
        <v>317</v>
      </c>
      <c r="H97" s="84" t="s">
        <v>342</v>
      </c>
      <c r="I97" s="84" t="s">
        <v>163</v>
      </c>
      <c r="J97" s="84"/>
      <c r="K97" s="94">
        <v>1.28</v>
      </c>
      <c r="L97" s="97" t="s">
        <v>167</v>
      </c>
      <c r="M97" s="98">
        <v>1.95E-2</v>
      </c>
      <c r="N97" s="98">
        <v>6.7000000000000002E-3</v>
      </c>
      <c r="O97" s="94">
        <v>269999.99999999994</v>
      </c>
      <c r="P97" s="96">
        <v>103.01</v>
      </c>
      <c r="Q97" s="84"/>
      <c r="R97" s="94">
        <v>278.12699999999995</v>
      </c>
      <c r="S97" s="95">
        <v>3.9416058394160574E-4</v>
      </c>
      <c r="T97" s="95">
        <f t="shared" si="2"/>
        <v>1.5090688807083533E-2</v>
      </c>
      <c r="U97" s="95">
        <f>R97/'סכום נכסי הקרן'!$C$42</f>
        <v>2.6476005635984582E-3</v>
      </c>
    </row>
    <row r="98" spans="2:21" s="144" customFormat="1">
      <c r="B98" s="87" t="s">
        <v>526</v>
      </c>
      <c r="C98" s="84" t="s">
        <v>527</v>
      </c>
      <c r="D98" s="97" t="s">
        <v>123</v>
      </c>
      <c r="E98" s="97" t="s">
        <v>311</v>
      </c>
      <c r="F98" s="84" t="s">
        <v>345</v>
      </c>
      <c r="G98" s="97" t="s">
        <v>346</v>
      </c>
      <c r="H98" s="84" t="s">
        <v>342</v>
      </c>
      <c r="I98" s="84" t="s">
        <v>163</v>
      </c>
      <c r="J98" s="84"/>
      <c r="K98" s="94">
        <v>4.5600000000000005</v>
      </c>
      <c r="L98" s="97" t="s">
        <v>167</v>
      </c>
      <c r="M98" s="98">
        <v>1.6299999999999999E-2</v>
      </c>
      <c r="N98" s="98">
        <v>1.8099999999999998E-2</v>
      </c>
      <c r="O98" s="94">
        <v>86999.999999999985</v>
      </c>
      <c r="P98" s="96">
        <v>99.86</v>
      </c>
      <c r="Q98" s="84"/>
      <c r="R98" s="94">
        <v>86.878199999999978</v>
      </c>
      <c r="S98" s="95">
        <v>1.5961691939345569E-4</v>
      </c>
      <c r="T98" s="95">
        <f t="shared" si="2"/>
        <v>4.7138605037251487E-3</v>
      </c>
      <c r="U98" s="95">
        <f>R98/'סכום נכסי הקרן'!$C$42</f>
        <v>8.2702783722694861E-4</v>
      </c>
    </row>
    <row r="99" spans="2:21" s="144" customFormat="1">
      <c r="B99" s="87" t="s">
        <v>528</v>
      </c>
      <c r="C99" s="84" t="s">
        <v>529</v>
      </c>
      <c r="D99" s="97" t="s">
        <v>123</v>
      </c>
      <c r="E99" s="97" t="s">
        <v>311</v>
      </c>
      <c r="F99" s="84" t="s">
        <v>369</v>
      </c>
      <c r="G99" s="97" t="s">
        <v>352</v>
      </c>
      <c r="H99" s="84" t="s">
        <v>366</v>
      </c>
      <c r="I99" s="84" t="s">
        <v>163</v>
      </c>
      <c r="J99" s="84"/>
      <c r="K99" s="94">
        <v>4.71</v>
      </c>
      <c r="L99" s="97" t="s">
        <v>167</v>
      </c>
      <c r="M99" s="98">
        <v>3.39E-2</v>
      </c>
      <c r="N99" s="98">
        <v>2.5899999999999999E-2</v>
      </c>
      <c r="O99" s="94">
        <v>94152.999999999985</v>
      </c>
      <c r="P99" s="96">
        <v>106.27</v>
      </c>
      <c r="Q99" s="84"/>
      <c r="R99" s="94">
        <v>100.05638999999998</v>
      </c>
      <c r="S99" s="95">
        <v>8.6759934387068181E-5</v>
      </c>
      <c r="T99" s="95">
        <f t="shared" si="2"/>
        <v>5.4288862449535097E-3</v>
      </c>
      <c r="U99" s="95">
        <f>R99/'סכום נכסי הקרן'!$C$42</f>
        <v>9.5247622329233455E-4</v>
      </c>
    </row>
    <row r="100" spans="2:21" s="144" customFormat="1">
      <c r="B100" s="87" t="s">
        <v>530</v>
      </c>
      <c r="C100" s="84" t="s">
        <v>531</v>
      </c>
      <c r="D100" s="97" t="s">
        <v>123</v>
      </c>
      <c r="E100" s="97" t="s">
        <v>311</v>
      </c>
      <c r="F100" s="84" t="s">
        <v>376</v>
      </c>
      <c r="G100" s="97" t="s">
        <v>377</v>
      </c>
      <c r="H100" s="84" t="s">
        <v>366</v>
      </c>
      <c r="I100" s="84" t="s">
        <v>163</v>
      </c>
      <c r="J100" s="84"/>
      <c r="K100" s="94">
        <v>5.3800000000000008</v>
      </c>
      <c r="L100" s="97" t="s">
        <v>167</v>
      </c>
      <c r="M100" s="98">
        <v>3.6499999999999998E-2</v>
      </c>
      <c r="N100" s="98">
        <v>2.75E-2</v>
      </c>
      <c r="O100" s="94">
        <v>55413.999999999993</v>
      </c>
      <c r="P100" s="96">
        <v>106.22</v>
      </c>
      <c r="Q100" s="84"/>
      <c r="R100" s="94">
        <v>58.860759999999985</v>
      </c>
      <c r="S100" s="95">
        <v>3.4743016787797622E-5</v>
      </c>
      <c r="T100" s="95">
        <f t="shared" si="2"/>
        <v>3.1936827855923015E-3</v>
      </c>
      <c r="U100" s="95">
        <f>R100/'סכום נכסי הקרן'!$C$42</f>
        <v>5.6031878008907284E-4</v>
      </c>
    </row>
    <row r="101" spans="2:21" s="144" customFormat="1">
      <c r="B101" s="87" t="s">
        <v>532</v>
      </c>
      <c r="C101" s="84" t="s">
        <v>533</v>
      </c>
      <c r="D101" s="97" t="s">
        <v>123</v>
      </c>
      <c r="E101" s="97" t="s">
        <v>311</v>
      </c>
      <c r="F101" s="84" t="s">
        <v>316</v>
      </c>
      <c r="G101" s="97" t="s">
        <v>317</v>
      </c>
      <c r="H101" s="84" t="s">
        <v>366</v>
      </c>
      <c r="I101" s="84" t="s">
        <v>163</v>
      </c>
      <c r="J101" s="84"/>
      <c r="K101" s="94">
        <v>2.3100000000000005</v>
      </c>
      <c r="L101" s="97" t="s">
        <v>167</v>
      </c>
      <c r="M101" s="98">
        <v>1.5900000000000001E-2</v>
      </c>
      <c r="N101" s="98">
        <v>6.3000000000000009E-3</v>
      </c>
      <c r="O101" s="94">
        <v>139999.99999999997</v>
      </c>
      <c r="P101" s="96">
        <v>102.48</v>
      </c>
      <c r="Q101" s="84"/>
      <c r="R101" s="94">
        <v>143.47198999999995</v>
      </c>
      <c r="S101" s="95">
        <v>1.4736842105263155E-4</v>
      </c>
      <c r="T101" s="95">
        <f t="shared" si="2"/>
        <v>7.7845414275600723E-3</v>
      </c>
      <c r="U101" s="95">
        <f>R101/'סכום נכסי הקרן'!$C$42</f>
        <v>1.3657664361410157E-3</v>
      </c>
    </row>
    <row r="102" spans="2:21" s="144" customFormat="1">
      <c r="B102" s="87" t="s">
        <v>534</v>
      </c>
      <c r="C102" s="84" t="s">
        <v>535</v>
      </c>
      <c r="D102" s="97" t="s">
        <v>123</v>
      </c>
      <c r="E102" s="97" t="s">
        <v>311</v>
      </c>
      <c r="F102" s="84" t="s">
        <v>387</v>
      </c>
      <c r="G102" s="97" t="s">
        <v>352</v>
      </c>
      <c r="H102" s="84" t="s">
        <v>366</v>
      </c>
      <c r="I102" s="84" t="s">
        <v>313</v>
      </c>
      <c r="J102" s="84"/>
      <c r="K102" s="94">
        <v>5.98</v>
      </c>
      <c r="L102" s="97" t="s">
        <v>167</v>
      </c>
      <c r="M102" s="98">
        <v>2.5499999999999998E-2</v>
      </c>
      <c r="N102" s="98">
        <v>3.0800000000000001E-2</v>
      </c>
      <c r="O102" s="94">
        <v>151999.99999999997</v>
      </c>
      <c r="P102" s="96">
        <v>97.6</v>
      </c>
      <c r="Q102" s="84"/>
      <c r="R102" s="94">
        <v>148.35200999999998</v>
      </c>
      <c r="S102" s="95">
        <v>1.456200925070798E-4</v>
      </c>
      <c r="T102" s="95">
        <f t="shared" si="2"/>
        <v>8.0493228518458988E-3</v>
      </c>
      <c r="U102" s="95">
        <f>R102/'סכום נכסי הקרן'!$C$42</f>
        <v>1.4122212704518588E-3</v>
      </c>
    </row>
    <row r="103" spans="2:21" s="144" customFormat="1">
      <c r="B103" s="87" t="s">
        <v>536</v>
      </c>
      <c r="C103" s="84" t="s">
        <v>537</v>
      </c>
      <c r="D103" s="97" t="s">
        <v>123</v>
      </c>
      <c r="E103" s="97" t="s">
        <v>311</v>
      </c>
      <c r="F103" s="84" t="s">
        <v>538</v>
      </c>
      <c r="G103" s="97" t="s">
        <v>352</v>
      </c>
      <c r="H103" s="84" t="s">
        <v>366</v>
      </c>
      <c r="I103" s="84" t="s">
        <v>313</v>
      </c>
      <c r="J103" s="84"/>
      <c r="K103" s="94">
        <v>4.9200000000000008</v>
      </c>
      <c r="L103" s="97" t="s">
        <v>167</v>
      </c>
      <c r="M103" s="98">
        <v>3.15E-2</v>
      </c>
      <c r="N103" s="98">
        <v>3.3300000000000003E-2</v>
      </c>
      <c r="O103" s="94">
        <v>9617.9999999999982</v>
      </c>
      <c r="P103" s="96">
        <v>99.55</v>
      </c>
      <c r="Q103" s="84"/>
      <c r="R103" s="94">
        <v>9.5747199999999975</v>
      </c>
      <c r="S103" s="95">
        <v>4.037074853424653E-5</v>
      </c>
      <c r="T103" s="95">
        <f t="shared" si="2"/>
        <v>5.1950770667701747E-4</v>
      </c>
      <c r="U103" s="95">
        <f>R103/'סכום נכסי הקרן'!$C$42</f>
        <v>9.1145534479922583E-5</v>
      </c>
    </row>
    <row r="104" spans="2:21" s="144" customFormat="1">
      <c r="B104" s="87" t="s">
        <v>539</v>
      </c>
      <c r="C104" s="84" t="s">
        <v>540</v>
      </c>
      <c r="D104" s="97" t="s">
        <v>123</v>
      </c>
      <c r="E104" s="97" t="s">
        <v>311</v>
      </c>
      <c r="F104" s="84" t="s">
        <v>395</v>
      </c>
      <c r="G104" s="97" t="s">
        <v>396</v>
      </c>
      <c r="H104" s="84" t="s">
        <v>366</v>
      </c>
      <c r="I104" s="84" t="s">
        <v>163</v>
      </c>
      <c r="J104" s="84"/>
      <c r="K104" s="94">
        <v>3.48</v>
      </c>
      <c r="L104" s="97" t="s">
        <v>167</v>
      </c>
      <c r="M104" s="98">
        <v>4.8000000000000001E-2</v>
      </c>
      <c r="N104" s="98">
        <v>1.6199999999999999E-2</v>
      </c>
      <c r="O104" s="94">
        <v>20044.289999999997</v>
      </c>
      <c r="P104" s="96">
        <v>113.88</v>
      </c>
      <c r="Q104" s="84"/>
      <c r="R104" s="94">
        <v>22.826429999999995</v>
      </c>
      <c r="S104" s="95">
        <v>9.4377850940637477E-6</v>
      </c>
      <c r="T104" s="95">
        <f t="shared" si="2"/>
        <v>1.2385225156373734E-3</v>
      </c>
      <c r="U104" s="95">
        <f>R104/'סכום נכסי הקרן'!$C$42</f>
        <v>2.1729378641031165E-4</v>
      </c>
    </row>
    <row r="105" spans="2:21" s="144" customFormat="1">
      <c r="B105" s="87" t="s">
        <v>541</v>
      </c>
      <c r="C105" s="84" t="s">
        <v>542</v>
      </c>
      <c r="D105" s="97" t="s">
        <v>123</v>
      </c>
      <c r="E105" s="97" t="s">
        <v>311</v>
      </c>
      <c r="F105" s="84" t="s">
        <v>543</v>
      </c>
      <c r="G105" s="97" t="s">
        <v>422</v>
      </c>
      <c r="H105" s="84" t="s">
        <v>366</v>
      </c>
      <c r="I105" s="84" t="s">
        <v>313</v>
      </c>
      <c r="J105" s="84"/>
      <c r="K105" s="94">
        <v>3.83</v>
      </c>
      <c r="L105" s="97" t="s">
        <v>167</v>
      </c>
      <c r="M105" s="98">
        <v>2.4500000000000001E-2</v>
      </c>
      <c r="N105" s="98">
        <v>1.9400000000000001E-2</v>
      </c>
      <c r="O105" s="94">
        <v>12999.999999999998</v>
      </c>
      <c r="P105" s="96">
        <v>101.96</v>
      </c>
      <c r="Q105" s="84"/>
      <c r="R105" s="94">
        <v>13.254799999999998</v>
      </c>
      <c r="S105" s="95">
        <v>8.2873174718326823E-6</v>
      </c>
      <c r="T105" s="95">
        <f t="shared" si="2"/>
        <v>7.1918246700295482E-4</v>
      </c>
      <c r="U105" s="95">
        <f>R105/'סכום נכסי הקרן'!$C$42</f>
        <v>1.2617766685861078E-4</v>
      </c>
    </row>
    <row r="106" spans="2:21" s="144" customFormat="1">
      <c r="B106" s="87" t="s">
        <v>544</v>
      </c>
      <c r="C106" s="84" t="s">
        <v>545</v>
      </c>
      <c r="D106" s="97" t="s">
        <v>123</v>
      </c>
      <c r="E106" s="97" t="s">
        <v>311</v>
      </c>
      <c r="F106" s="84" t="s">
        <v>546</v>
      </c>
      <c r="G106" s="97" t="s">
        <v>352</v>
      </c>
      <c r="H106" s="84" t="s">
        <v>366</v>
      </c>
      <c r="I106" s="84" t="s">
        <v>313</v>
      </c>
      <c r="J106" s="84"/>
      <c r="K106" s="94">
        <v>4.3600000000000012</v>
      </c>
      <c r="L106" s="97" t="s">
        <v>167</v>
      </c>
      <c r="M106" s="98">
        <v>3.3799999999999997E-2</v>
      </c>
      <c r="N106" s="98">
        <v>3.4200000000000001E-2</v>
      </c>
      <c r="O106" s="94">
        <v>35157.999999999993</v>
      </c>
      <c r="P106" s="96">
        <v>101.28</v>
      </c>
      <c r="Q106" s="84"/>
      <c r="R106" s="94">
        <v>35.608019999999989</v>
      </c>
      <c r="S106" s="95">
        <v>5.5495486394466543E-5</v>
      </c>
      <c r="T106" s="95">
        <f t="shared" si="2"/>
        <v>1.9320294284855715E-3</v>
      </c>
      <c r="U106" s="95">
        <f>R106/'סכום נכסי הקרן'!$C$42</f>
        <v>3.3896678071753251E-4</v>
      </c>
    </row>
    <row r="107" spans="2:21" s="144" customFormat="1">
      <c r="B107" s="87" t="s">
        <v>547</v>
      </c>
      <c r="C107" s="84" t="s">
        <v>548</v>
      </c>
      <c r="D107" s="97" t="s">
        <v>123</v>
      </c>
      <c r="E107" s="97" t="s">
        <v>311</v>
      </c>
      <c r="F107" s="84" t="s">
        <v>549</v>
      </c>
      <c r="G107" s="97" t="s">
        <v>154</v>
      </c>
      <c r="H107" s="84" t="s">
        <v>366</v>
      </c>
      <c r="I107" s="84" t="s">
        <v>313</v>
      </c>
      <c r="J107" s="84"/>
      <c r="K107" s="94">
        <v>5.3900000000000006</v>
      </c>
      <c r="L107" s="97" t="s">
        <v>167</v>
      </c>
      <c r="M107" s="98">
        <v>5.0900000000000001E-2</v>
      </c>
      <c r="N107" s="98">
        <v>2.6199999999999998E-2</v>
      </c>
      <c r="O107" s="94">
        <v>5884.9999999999991</v>
      </c>
      <c r="P107" s="96">
        <v>113.16</v>
      </c>
      <c r="Q107" s="94">
        <v>0.93</v>
      </c>
      <c r="R107" s="94">
        <v>7.5916599999999992</v>
      </c>
      <c r="S107" s="95">
        <v>5.6530291433068109E-6</v>
      </c>
      <c r="T107" s="95">
        <f t="shared" si="2"/>
        <v>4.1191030928023454E-4</v>
      </c>
      <c r="U107" s="95">
        <f>R107/'סכום נכסי הקרן'!$C$42</f>
        <v>7.2268004525442948E-5</v>
      </c>
    </row>
    <row r="108" spans="2:21" s="144" customFormat="1">
      <c r="B108" s="87" t="s">
        <v>550</v>
      </c>
      <c r="C108" s="84" t="s">
        <v>551</v>
      </c>
      <c r="D108" s="97" t="s">
        <v>123</v>
      </c>
      <c r="E108" s="97" t="s">
        <v>311</v>
      </c>
      <c r="F108" s="84" t="s">
        <v>552</v>
      </c>
      <c r="G108" s="97" t="s">
        <v>553</v>
      </c>
      <c r="H108" s="84" t="s">
        <v>366</v>
      </c>
      <c r="I108" s="84" t="s">
        <v>163</v>
      </c>
      <c r="J108" s="84"/>
      <c r="K108" s="94">
        <v>5.919999999999999</v>
      </c>
      <c r="L108" s="97" t="s">
        <v>167</v>
      </c>
      <c r="M108" s="98">
        <v>2.6099999999999998E-2</v>
      </c>
      <c r="N108" s="98">
        <v>2.3300000000000001E-2</v>
      </c>
      <c r="O108" s="94">
        <v>21999.999999999996</v>
      </c>
      <c r="P108" s="96">
        <v>102.36</v>
      </c>
      <c r="Q108" s="84"/>
      <c r="R108" s="94">
        <v>22.519199999999998</v>
      </c>
      <c r="S108" s="95">
        <v>5.4575403361844839E-5</v>
      </c>
      <c r="T108" s="95">
        <f t="shared" si="2"/>
        <v>1.2218527485086867E-3</v>
      </c>
      <c r="U108" s="95">
        <f>R108/'סכום נכסי הקרן'!$C$42</f>
        <v>2.1436914291595712E-4</v>
      </c>
    </row>
    <row r="109" spans="2:21" s="144" customFormat="1">
      <c r="B109" s="87" t="s">
        <v>554</v>
      </c>
      <c r="C109" s="84" t="s">
        <v>555</v>
      </c>
      <c r="D109" s="97" t="s">
        <v>123</v>
      </c>
      <c r="E109" s="97" t="s">
        <v>311</v>
      </c>
      <c r="F109" s="84" t="s">
        <v>556</v>
      </c>
      <c r="G109" s="97" t="s">
        <v>557</v>
      </c>
      <c r="H109" s="84" t="s">
        <v>366</v>
      </c>
      <c r="I109" s="84" t="s">
        <v>313</v>
      </c>
      <c r="J109" s="84"/>
      <c r="K109" s="94">
        <v>4.089999999999999</v>
      </c>
      <c r="L109" s="97" t="s">
        <v>167</v>
      </c>
      <c r="M109" s="98">
        <v>1.0500000000000001E-2</v>
      </c>
      <c r="N109" s="98">
        <v>6.5999999999999982E-3</v>
      </c>
      <c r="O109" s="94">
        <v>18509.999999999996</v>
      </c>
      <c r="P109" s="96">
        <v>101.93</v>
      </c>
      <c r="Q109" s="84"/>
      <c r="R109" s="94">
        <v>18.867240000000002</v>
      </c>
      <c r="S109" s="95">
        <v>3.9948893042288412E-5</v>
      </c>
      <c r="T109" s="95">
        <f t="shared" si="2"/>
        <v>1.0237037306286654E-3</v>
      </c>
      <c r="U109" s="95">
        <f>R109/'סכום נכסי הקרן'!$C$42</f>
        <v>1.7960469590348074E-4</v>
      </c>
    </row>
    <row r="110" spans="2:21" s="144" customFormat="1">
      <c r="B110" s="87" t="s">
        <v>558</v>
      </c>
      <c r="C110" s="84" t="s">
        <v>559</v>
      </c>
      <c r="D110" s="97" t="s">
        <v>123</v>
      </c>
      <c r="E110" s="97" t="s">
        <v>311</v>
      </c>
      <c r="F110" s="84" t="s">
        <v>382</v>
      </c>
      <c r="G110" s="97" t="s">
        <v>352</v>
      </c>
      <c r="H110" s="84" t="s">
        <v>423</v>
      </c>
      <c r="I110" s="84" t="s">
        <v>163</v>
      </c>
      <c r="J110" s="84"/>
      <c r="K110" s="94">
        <v>3.86</v>
      </c>
      <c r="L110" s="97" t="s">
        <v>167</v>
      </c>
      <c r="M110" s="98">
        <v>3.5000000000000003E-2</v>
      </c>
      <c r="N110" s="98">
        <v>2.0700000000000003E-2</v>
      </c>
      <c r="O110" s="94">
        <v>90803.75999999998</v>
      </c>
      <c r="P110" s="96">
        <v>106.5</v>
      </c>
      <c r="Q110" s="84"/>
      <c r="R110" s="94">
        <v>96.705999999999989</v>
      </c>
      <c r="S110" s="95">
        <v>5.9735647942090494E-4</v>
      </c>
      <c r="T110" s="95">
        <f t="shared" si="2"/>
        <v>5.2470998924154079E-3</v>
      </c>
      <c r="U110" s="95">
        <f>R110/'סכום נכסי הקרן'!$C$42</f>
        <v>9.205825400027775E-4</v>
      </c>
    </row>
    <row r="111" spans="2:21" s="144" customFormat="1">
      <c r="B111" s="87" t="s">
        <v>560</v>
      </c>
      <c r="C111" s="84" t="s">
        <v>561</v>
      </c>
      <c r="D111" s="97" t="s">
        <v>123</v>
      </c>
      <c r="E111" s="97" t="s">
        <v>311</v>
      </c>
      <c r="F111" s="84" t="s">
        <v>538</v>
      </c>
      <c r="G111" s="97" t="s">
        <v>352</v>
      </c>
      <c r="H111" s="84" t="s">
        <v>423</v>
      </c>
      <c r="I111" s="84" t="s">
        <v>163</v>
      </c>
      <c r="J111" s="84"/>
      <c r="K111" s="94">
        <v>4.29</v>
      </c>
      <c r="L111" s="97" t="s">
        <v>167</v>
      </c>
      <c r="M111" s="98">
        <v>4.3499999999999997E-2</v>
      </c>
      <c r="N111" s="98">
        <v>3.9899999999999998E-2</v>
      </c>
      <c r="O111" s="94">
        <v>67870.999999999985</v>
      </c>
      <c r="P111" s="96">
        <v>103.32</v>
      </c>
      <c r="Q111" s="84"/>
      <c r="R111" s="94">
        <v>70.124309999999994</v>
      </c>
      <c r="S111" s="95">
        <v>3.6175254720782524E-5</v>
      </c>
      <c r="T111" s="95">
        <f t="shared" si="2"/>
        <v>3.8048234799981876E-3</v>
      </c>
      <c r="U111" s="95">
        <f>R111/'סכום נכסי הקרן'!$C$42</f>
        <v>6.6754095315432521E-4</v>
      </c>
    </row>
    <row r="112" spans="2:21" s="144" customFormat="1">
      <c r="B112" s="87" t="s">
        <v>562</v>
      </c>
      <c r="C112" s="84" t="s">
        <v>563</v>
      </c>
      <c r="D112" s="97" t="s">
        <v>123</v>
      </c>
      <c r="E112" s="97" t="s">
        <v>311</v>
      </c>
      <c r="F112" s="84" t="s">
        <v>471</v>
      </c>
      <c r="G112" s="97" t="s">
        <v>472</v>
      </c>
      <c r="H112" s="84" t="s">
        <v>423</v>
      </c>
      <c r="I112" s="84" t="s">
        <v>163</v>
      </c>
      <c r="J112" s="84"/>
      <c r="K112" s="94">
        <v>6.1199999999999983</v>
      </c>
      <c r="L112" s="97" t="s">
        <v>167</v>
      </c>
      <c r="M112" s="98">
        <v>3.61E-2</v>
      </c>
      <c r="N112" s="98">
        <v>2.7799999999999995E-2</v>
      </c>
      <c r="O112" s="94">
        <v>47006.999999999993</v>
      </c>
      <c r="P112" s="96">
        <v>105.85</v>
      </c>
      <c r="Q112" s="84"/>
      <c r="R112" s="94">
        <v>49.756910000000005</v>
      </c>
      <c r="S112" s="95">
        <v>6.124690553745927E-5</v>
      </c>
      <c r="T112" s="95">
        <f t="shared" si="2"/>
        <v>2.699723668727103E-3</v>
      </c>
      <c r="U112" s="95">
        <f>R112/'סכום נכסי הקרן'!$C$42</f>
        <v>4.7365564277800353E-4</v>
      </c>
    </row>
    <row r="113" spans="2:21" s="144" customFormat="1">
      <c r="B113" s="87" t="s">
        <v>564</v>
      </c>
      <c r="C113" s="84" t="s">
        <v>565</v>
      </c>
      <c r="D113" s="97" t="s">
        <v>123</v>
      </c>
      <c r="E113" s="97" t="s">
        <v>311</v>
      </c>
      <c r="F113" s="84" t="s">
        <v>566</v>
      </c>
      <c r="G113" s="97" t="s">
        <v>352</v>
      </c>
      <c r="H113" s="84" t="s">
        <v>423</v>
      </c>
      <c r="I113" s="84" t="s">
        <v>163</v>
      </c>
      <c r="J113" s="84"/>
      <c r="K113" s="94">
        <v>3.13</v>
      </c>
      <c r="L113" s="97" t="s">
        <v>167</v>
      </c>
      <c r="M113" s="98">
        <v>3.9E-2</v>
      </c>
      <c r="N113" s="98">
        <v>4.4800000000000006E-2</v>
      </c>
      <c r="O113" s="94">
        <v>71298.999999999985</v>
      </c>
      <c r="P113" s="96">
        <v>98.72</v>
      </c>
      <c r="Q113" s="84"/>
      <c r="R113" s="94">
        <v>70.386369999999985</v>
      </c>
      <c r="S113" s="95">
        <v>7.9384731864008576E-5</v>
      </c>
      <c r="T113" s="95">
        <f t="shared" si="2"/>
        <v>3.819042401242023E-3</v>
      </c>
      <c r="U113" s="95">
        <f>R113/'סכום נכסי הקרן'!$C$42</f>
        <v>6.7003560561056498E-4</v>
      </c>
    </row>
    <row r="114" spans="2:21" s="144" customFormat="1">
      <c r="B114" s="87" t="s">
        <v>567</v>
      </c>
      <c r="C114" s="84" t="s">
        <v>568</v>
      </c>
      <c r="D114" s="97" t="s">
        <v>123</v>
      </c>
      <c r="E114" s="97" t="s">
        <v>311</v>
      </c>
      <c r="F114" s="84" t="s">
        <v>439</v>
      </c>
      <c r="G114" s="97" t="s">
        <v>352</v>
      </c>
      <c r="H114" s="84" t="s">
        <v>423</v>
      </c>
      <c r="I114" s="84" t="s">
        <v>163</v>
      </c>
      <c r="J114" s="84"/>
      <c r="K114" s="94">
        <v>4.3500000000000005</v>
      </c>
      <c r="L114" s="97" t="s">
        <v>167</v>
      </c>
      <c r="M114" s="98">
        <v>5.0499999999999996E-2</v>
      </c>
      <c r="N114" s="98">
        <v>2.8199999999999999E-2</v>
      </c>
      <c r="O114" s="94">
        <v>49999.999999999993</v>
      </c>
      <c r="P114" s="96">
        <v>110.34</v>
      </c>
      <c r="Q114" s="84"/>
      <c r="R114" s="94">
        <v>55.170009999999991</v>
      </c>
      <c r="S114" s="95">
        <v>9.0038788259788369E-5</v>
      </c>
      <c r="T114" s="95">
        <f t="shared" si="2"/>
        <v>2.9934290895658696E-3</v>
      </c>
      <c r="U114" s="95">
        <f>R114/'סכום נכסי הקרן'!$C$42</f>
        <v>5.2518507577377447E-4</v>
      </c>
    </row>
    <row r="115" spans="2:21" s="144" customFormat="1">
      <c r="B115" s="87" t="s">
        <v>569</v>
      </c>
      <c r="C115" s="84" t="s">
        <v>570</v>
      </c>
      <c r="D115" s="97" t="s">
        <v>123</v>
      </c>
      <c r="E115" s="97" t="s">
        <v>311</v>
      </c>
      <c r="F115" s="84" t="s">
        <v>465</v>
      </c>
      <c r="G115" s="97" t="s">
        <v>466</v>
      </c>
      <c r="H115" s="84" t="s">
        <v>423</v>
      </c>
      <c r="I115" s="84" t="s">
        <v>313</v>
      </c>
      <c r="J115" s="84"/>
      <c r="K115" s="94">
        <v>0.65000000000000013</v>
      </c>
      <c r="L115" s="97" t="s">
        <v>167</v>
      </c>
      <c r="M115" s="98">
        <v>2.3E-2</v>
      </c>
      <c r="N115" s="98">
        <v>5.8999999999999999E-3</v>
      </c>
      <c r="O115" s="94">
        <v>19266.999999999996</v>
      </c>
      <c r="P115" s="96">
        <v>101.1</v>
      </c>
      <c r="Q115" s="84"/>
      <c r="R115" s="94">
        <v>19.478929999999998</v>
      </c>
      <c r="S115" s="95">
        <v>6.4743506229013481E-6</v>
      </c>
      <c r="T115" s="95">
        <f t="shared" si="2"/>
        <v>1.0568929694886281E-3</v>
      </c>
      <c r="U115" s="95">
        <f>R115/'סכום נכסי הקרן'!$C$42</f>
        <v>1.8542761417012703E-4</v>
      </c>
    </row>
    <row r="116" spans="2:21" s="144" customFormat="1">
      <c r="B116" s="87" t="s">
        <v>571</v>
      </c>
      <c r="C116" s="84" t="s">
        <v>572</v>
      </c>
      <c r="D116" s="97" t="s">
        <v>123</v>
      </c>
      <c r="E116" s="97" t="s">
        <v>311</v>
      </c>
      <c r="F116" s="84" t="s">
        <v>465</v>
      </c>
      <c r="G116" s="97" t="s">
        <v>466</v>
      </c>
      <c r="H116" s="84" t="s">
        <v>423</v>
      </c>
      <c r="I116" s="84" t="s">
        <v>313</v>
      </c>
      <c r="J116" s="84"/>
      <c r="K116" s="94">
        <v>5.410000000000001</v>
      </c>
      <c r="L116" s="97" t="s">
        <v>167</v>
      </c>
      <c r="M116" s="98">
        <v>1.7500000000000002E-2</v>
      </c>
      <c r="N116" s="98">
        <v>1.2300000000000002E-2</v>
      </c>
      <c r="O116" s="94">
        <v>359499.99999999994</v>
      </c>
      <c r="P116" s="96">
        <v>102.98</v>
      </c>
      <c r="Q116" s="84"/>
      <c r="R116" s="94">
        <v>370.21310999999992</v>
      </c>
      <c r="S116" s="95">
        <v>2.4885815984793E-4</v>
      </c>
      <c r="T116" s="95">
        <f t="shared" si="2"/>
        <v>2.0087121478003157E-2</v>
      </c>
      <c r="U116" s="95">
        <f>R116/'סכום נכסי הקרן'!$C$42</f>
        <v>3.524204549315737E-3</v>
      </c>
    </row>
    <row r="117" spans="2:21" s="144" customFormat="1">
      <c r="B117" s="87" t="s">
        <v>573</v>
      </c>
      <c r="C117" s="84" t="s">
        <v>574</v>
      </c>
      <c r="D117" s="97" t="s">
        <v>123</v>
      </c>
      <c r="E117" s="97" t="s">
        <v>311</v>
      </c>
      <c r="F117" s="84" t="s">
        <v>465</v>
      </c>
      <c r="G117" s="97" t="s">
        <v>466</v>
      </c>
      <c r="H117" s="84" t="s">
        <v>423</v>
      </c>
      <c r="I117" s="84" t="s">
        <v>313</v>
      </c>
      <c r="J117" s="84"/>
      <c r="K117" s="94">
        <v>3.93</v>
      </c>
      <c r="L117" s="97" t="s">
        <v>167</v>
      </c>
      <c r="M117" s="98">
        <v>2.9600000000000001E-2</v>
      </c>
      <c r="N117" s="98">
        <v>1.8200000000000001E-2</v>
      </c>
      <c r="O117" s="94">
        <v>13961.999999999998</v>
      </c>
      <c r="P117" s="96">
        <v>105.54</v>
      </c>
      <c r="Q117" s="84"/>
      <c r="R117" s="94">
        <v>14.735499999999998</v>
      </c>
      <c r="S117" s="95">
        <v>3.4187573764550895E-5</v>
      </c>
      <c r="T117" s="95">
        <f t="shared" si="2"/>
        <v>7.9952268178486597E-4</v>
      </c>
      <c r="U117" s="95">
        <f>R117/'סכום נכסי הקרן'!$C$42</f>
        <v>1.4027303391941481E-4</v>
      </c>
    </row>
    <row r="118" spans="2:21" s="144" customFormat="1">
      <c r="B118" s="87" t="s">
        <v>575</v>
      </c>
      <c r="C118" s="84" t="s">
        <v>576</v>
      </c>
      <c r="D118" s="97" t="s">
        <v>123</v>
      </c>
      <c r="E118" s="97" t="s">
        <v>311</v>
      </c>
      <c r="F118" s="84" t="s">
        <v>577</v>
      </c>
      <c r="G118" s="97" t="s">
        <v>154</v>
      </c>
      <c r="H118" s="84" t="s">
        <v>423</v>
      </c>
      <c r="I118" s="84" t="s">
        <v>163</v>
      </c>
      <c r="J118" s="84"/>
      <c r="K118" s="94">
        <v>5.1800000000000006</v>
      </c>
      <c r="L118" s="97" t="s">
        <v>167</v>
      </c>
      <c r="M118" s="98">
        <v>2.3E-2</v>
      </c>
      <c r="N118" s="98">
        <v>3.1E-2</v>
      </c>
      <c r="O118" s="94">
        <v>79999.999999999985</v>
      </c>
      <c r="P118" s="96">
        <v>96.23</v>
      </c>
      <c r="Q118" s="84"/>
      <c r="R118" s="94">
        <v>76.98399999999998</v>
      </c>
      <c r="S118" s="95">
        <v>2.539285927404354E-4</v>
      </c>
      <c r="T118" s="95">
        <f t="shared" si="2"/>
        <v>4.177018366158333E-3</v>
      </c>
      <c r="U118" s="95">
        <f>R118/'סכום נכסי הקרן'!$C$42</f>
        <v>7.3284104667315181E-4</v>
      </c>
    </row>
    <row r="119" spans="2:21" s="144" customFormat="1">
      <c r="B119" s="87" t="s">
        <v>578</v>
      </c>
      <c r="C119" s="84" t="s">
        <v>579</v>
      </c>
      <c r="D119" s="97" t="s">
        <v>123</v>
      </c>
      <c r="E119" s="97" t="s">
        <v>311</v>
      </c>
      <c r="F119" s="84" t="s">
        <v>580</v>
      </c>
      <c r="G119" s="97" t="s">
        <v>352</v>
      </c>
      <c r="H119" s="84" t="s">
        <v>478</v>
      </c>
      <c r="I119" s="84" t="s">
        <v>163</v>
      </c>
      <c r="J119" s="84"/>
      <c r="K119" s="94">
        <v>2.85</v>
      </c>
      <c r="L119" s="97" t="s">
        <v>167</v>
      </c>
      <c r="M119" s="98">
        <v>6.7500000000000004E-2</v>
      </c>
      <c r="N119" s="98">
        <v>3.9400000000000004E-2</v>
      </c>
      <c r="O119" s="94">
        <v>22623.63</v>
      </c>
      <c r="P119" s="96">
        <v>109.36</v>
      </c>
      <c r="Q119" s="84"/>
      <c r="R119" s="94">
        <v>24.741209999999995</v>
      </c>
      <c r="S119" s="95">
        <v>2.8288235778899064E-5</v>
      </c>
      <c r="T119" s="95">
        <f t="shared" si="2"/>
        <v>1.3424151586171179E-3</v>
      </c>
      <c r="U119" s="95">
        <f>R119/'סכום נכסי הקרן'!$C$42</f>
        <v>2.3552133212563975E-4</v>
      </c>
    </row>
    <row r="120" spans="2:21" s="144" customFormat="1">
      <c r="B120" s="87" t="s">
        <v>581</v>
      </c>
      <c r="C120" s="84" t="s">
        <v>582</v>
      </c>
      <c r="D120" s="97" t="s">
        <v>123</v>
      </c>
      <c r="E120" s="97" t="s">
        <v>311</v>
      </c>
      <c r="F120" s="84" t="s">
        <v>444</v>
      </c>
      <c r="G120" s="97" t="s">
        <v>352</v>
      </c>
      <c r="H120" s="84" t="s">
        <v>478</v>
      </c>
      <c r="I120" s="84" t="s">
        <v>313</v>
      </c>
      <c r="J120" s="84"/>
      <c r="K120" s="94">
        <v>2.8400000000000003</v>
      </c>
      <c r="L120" s="97" t="s">
        <v>167</v>
      </c>
      <c r="M120" s="98">
        <v>5.74E-2</v>
      </c>
      <c r="N120" s="98">
        <v>2.0200000000000006E-2</v>
      </c>
      <c r="O120" s="94">
        <v>4109.9999999999991</v>
      </c>
      <c r="P120" s="96">
        <v>110.69</v>
      </c>
      <c r="Q120" s="84">
        <v>0.12</v>
      </c>
      <c r="R120" s="94">
        <v>4.6673199999999984</v>
      </c>
      <c r="S120" s="95">
        <v>2.2190879509646996E-5</v>
      </c>
      <c r="T120" s="95">
        <f t="shared" si="2"/>
        <v>2.5324069106227409E-4</v>
      </c>
      <c r="U120" s="95">
        <f>R120/'סכום נכסי הקרן'!$C$42</f>
        <v>4.4430059154610497E-5</v>
      </c>
    </row>
    <row r="121" spans="2:21" s="144" customFormat="1">
      <c r="B121" s="87" t="s">
        <v>583</v>
      </c>
      <c r="C121" s="84" t="s">
        <v>584</v>
      </c>
      <c r="D121" s="97" t="s">
        <v>123</v>
      </c>
      <c r="E121" s="97" t="s">
        <v>311</v>
      </c>
      <c r="F121" s="84" t="s">
        <v>585</v>
      </c>
      <c r="G121" s="97" t="s">
        <v>352</v>
      </c>
      <c r="H121" s="84" t="s">
        <v>478</v>
      </c>
      <c r="I121" s="84" t="s">
        <v>163</v>
      </c>
      <c r="J121" s="84"/>
      <c r="K121" s="94">
        <v>2.29</v>
      </c>
      <c r="L121" s="97" t="s">
        <v>167</v>
      </c>
      <c r="M121" s="98">
        <v>4.4500000000000005E-2</v>
      </c>
      <c r="N121" s="98">
        <v>3.61E-2</v>
      </c>
      <c r="O121" s="94">
        <v>0.29999999999999993</v>
      </c>
      <c r="P121" s="96">
        <v>103.07</v>
      </c>
      <c r="Q121" s="84"/>
      <c r="R121" s="94">
        <v>3.1999999999999997E-4</v>
      </c>
      <c r="S121" s="95">
        <v>2.3809523809523805E-10</v>
      </c>
      <c r="T121" s="95">
        <f t="shared" si="2"/>
        <v>1.7362645188229591E-8</v>
      </c>
      <c r="U121" s="95">
        <f>R121/'סכום נכסי הקרן'!$C$42</f>
        <v>3.0462061588824772E-9</v>
      </c>
    </row>
    <row r="122" spans="2:21" s="144" customFormat="1">
      <c r="B122" s="87" t="s">
        <v>586</v>
      </c>
      <c r="C122" s="84" t="s">
        <v>587</v>
      </c>
      <c r="D122" s="97" t="s">
        <v>123</v>
      </c>
      <c r="E122" s="97" t="s">
        <v>311</v>
      </c>
      <c r="F122" s="84" t="s">
        <v>588</v>
      </c>
      <c r="G122" s="97" t="s">
        <v>515</v>
      </c>
      <c r="H122" s="84" t="s">
        <v>478</v>
      </c>
      <c r="I122" s="84" t="s">
        <v>313</v>
      </c>
      <c r="J122" s="84"/>
      <c r="K122" s="94">
        <v>3.0900000000000007</v>
      </c>
      <c r="L122" s="97" t="s">
        <v>167</v>
      </c>
      <c r="M122" s="98">
        <v>2.9500000000000002E-2</v>
      </c>
      <c r="N122" s="98">
        <v>2.1400000000000002E-2</v>
      </c>
      <c r="O122" s="94">
        <v>8411.7599999999984</v>
      </c>
      <c r="P122" s="96">
        <v>103.25</v>
      </c>
      <c r="Q122" s="84"/>
      <c r="R122" s="94">
        <v>8.685139999999997</v>
      </c>
      <c r="S122" s="95">
        <v>3.6189114063275422E-5</v>
      </c>
      <c r="T122" s="95">
        <f t="shared" si="2"/>
        <v>4.7124063821906342E-4</v>
      </c>
      <c r="U122" s="95">
        <f>R122/'סכום נכסי הקרן'!$C$42</f>
        <v>8.2677271746114212E-5</v>
      </c>
    </row>
    <row r="123" spans="2:21" s="144" customFormat="1">
      <c r="B123" s="87" t="s">
        <v>589</v>
      </c>
      <c r="C123" s="84" t="s">
        <v>590</v>
      </c>
      <c r="D123" s="97" t="s">
        <v>123</v>
      </c>
      <c r="E123" s="97" t="s">
        <v>311</v>
      </c>
      <c r="F123" s="84" t="s">
        <v>591</v>
      </c>
      <c r="G123" s="97" t="s">
        <v>472</v>
      </c>
      <c r="H123" s="84" t="s">
        <v>478</v>
      </c>
      <c r="I123" s="84" t="s">
        <v>163</v>
      </c>
      <c r="J123" s="84"/>
      <c r="K123" s="94">
        <v>8.9999999999999982</v>
      </c>
      <c r="L123" s="97" t="s">
        <v>167</v>
      </c>
      <c r="M123" s="98">
        <v>3.4300000000000004E-2</v>
      </c>
      <c r="N123" s="98">
        <v>3.6899999999999995E-2</v>
      </c>
      <c r="O123" s="94">
        <v>85990.999999999985</v>
      </c>
      <c r="P123" s="96">
        <v>98.83</v>
      </c>
      <c r="Q123" s="84"/>
      <c r="R123" s="94">
        <v>84.984909999999999</v>
      </c>
      <c r="S123" s="95">
        <v>3.3870726327398767E-4</v>
      </c>
      <c r="T123" s="95">
        <f t="shared" si="2"/>
        <v>4.6111338708863274E-3</v>
      </c>
      <c r="U123" s="95">
        <f>R123/'סכום נכסי הקרן'!$C$42</f>
        <v>8.0900486329397818E-4</v>
      </c>
    </row>
    <row r="124" spans="2:21" s="144" customFormat="1">
      <c r="B124" s="87" t="s">
        <v>592</v>
      </c>
      <c r="C124" s="84" t="s">
        <v>593</v>
      </c>
      <c r="D124" s="97" t="s">
        <v>123</v>
      </c>
      <c r="E124" s="97" t="s">
        <v>311</v>
      </c>
      <c r="F124" s="84" t="s">
        <v>487</v>
      </c>
      <c r="G124" s="97" t="s">
        <v>377</v>
      </c>
      <c r="H124" s="84" t="s">
        <v>478</v>
      </c>
      <c r="I124" s="84" t="s">
        <v>313</v>
      </c>
      <c r="J124" s="84"/>
      <c r="K124" s="94">
        <v>3.6900000000000004</v>
      </c>
      <c r="L124" s="97" t="s">
        <v>167</v>
      </c>
      <c r="M124" s="98">
        <v>4.1399999999999999E-2</v>
      </c>
      <c r="N124" s="98">
        <v>2.2799999999999997E-2</v>
      </c>
      <c r="O124" s="94">
        <v>27879.699999999997</v>
      </c>
      <c r="P124" s="96">
        <v>107.99</v>
      </c>
      <c r="Q124" s="84"/>
      <c r="R124" s="94">
        <v>30.107289999999992</v>
      </c>
      <c r="S124" s="95">
        <v>3.8528684324734189E-5</v>
      </c>
      <c r="T124" s="95">
        <f t="shared" si="2"/>
        <v>1.6335693557785397E-3</v>
      </c>
      <c r="U124" s="95">
        <f>R124/'סכום נכסי הקרן'!$C$42</f>
        <v>2.8660316320393997E-4</v>
      </c>
    </row>
    <row r="125" spans="2:21" s="144" customFormat="1">
      <c r="B125" s="87" t="s">
        <v>594</v>
      </c>
      <c r="C125" s="84" t="s">
        <v>595</v>
      </c>
      <c r="D125" s="97" t="s">
        <v>123</v>
      </c>
      <c r="E125" s="97" t="s">
        <v>311</v>
      </c>
      <c r="F125" s="84" t="s">
        <v>487</v>
      </c>
      <c r="G125" s="97" t="s">
        <v>377</v>
      </c>
      <c r="H125" s="84" t="s">
        <v>478</v>
      </c>
      <c r="I125" s="84" t="s">
        <v>313</v>
      </c>
      <c r="J125" s="84"/>
      <c r="K125" s="94">
        <v>6.29</v>
      </c>
      <c r="L125" s="97" t="s">
        <v>167</v>
      </c>
      <c r="M125" s="98">
        <v>2.5000000000000001E-2</v>
      </c>
      <c r="N125" s="98">
        <v>3.8299999999999994E-2</v>
      </c>
      <c r="O125" s="94">
        <v>11924.999999999998</v>
      </c>
      <c r="P125" s="96">
        <v>93.71</v>
      </c>
      <c r="Q125" s="84"/>
      <c r="R125" s="94">
        <v>11.174919999999998</v>
      </c>
      <c r="S125" s="95">
        <v>2.9767848227658507E-5</v>
      </c>
      <c r="T125" s="95">
        <f t="shared" si="2"/>
        <v>6.0633178427140812E-4</v>
      </c>
      <c r="U125" s="95">
        <f>R125/'סכום נכסי הקרן'!$C$42</f>
        <v>1.0637846915318428E-4</v>
      </c>
    </row>
    <row r="126" spans="2:21" s="144" customFormat="1">
      <c r="B126" s="87" t="s">
        <v>596</v>
      </c>
      <c r="C126" s="84" t="s">
        <v>597</v>
      </c>
      <c r="D126" s="97" t="s">
        <v>123</v>
      </c>
      <c r="E126" s="97" t="s">
        <v>311</v>
      </c>
      <c r="F126" s="84" t="s">
        <v>487</v>
      </c>
      <c r="G126" s="97" t="s">
        <v>377</v>
      </c>
      <c r="H126" s="84" t="s">
        <v>478</v>
      </c>
      <c r="I126" s="84" t="s">
        <v>313</v>
      </c>
      <c r="J126" s="84"/>
      <c r="K126" s="94">
        <v>4.95</v>
      </c>
      <c r="L126" s="97" t="s">
        <v>167</v>
      </c>
      <c r="M126" s="98">
        <v>3.5499999999999997E-2</v>
      </c>
      <c r="N126" s="98">
        <v>3.1899999999999998E-2</v>
      </c>
      <c r="O126" s="94">
        <v>14487.999999999998</v>
      </c>
      <c r="P126" s="96">
        <v>102.69</v>
      </c>
      <c r="Q126" s="84"/>
      <c r="R126" s="94">
        <v>14.877729999999998</v>
      </c>
      <c r="S126" s="95">
        <v>2.7650385231243709E-5</v>
      </c>
      <c r="T126" s="95">
        <f t="shared" si="2"/>
        <v>8.0723983498837192E-4</v>
      </c>
      <c r="U126" s="95">
        <f>R126/'סכום נכסי הקרן'!$C$42</f>
        <v>1.416269773630956E-4</v>
      </c>
    </row>
    <row r="127" spans="2:21" s="144" customFormat="1">
      <c r="B127" s="87" t="s">
        <v>598</v>
      </c>
      <c r="C127" s="84" t="s">
        <v>599</v>
      </c>
      <c r="D127" s="97" t="s">
        <v>123</v>
      </c>
      <c r="E127" s="97" t="s">
        <v>311</v>
      </c>
      <c r="F127" s="84" t="s">
        <v>600</v>
      </c>
      <c r="G127" s="97" t="s">
        <v>352</v>
      </c>
      <c r="H127" s="84" t="s">
        <v>478</v>
      </c>
      <c r="I127" s="84" t="s">
        <v>313</v>
      </c>
      <c r="J127" s="84"/>
      <c r="K127" s="94">
        <v>5.34</v>
      </c>
      <c r="L127" s="97" t="s">
        <v>167</v>
      </c>
      <c r="M127" s="98">
        <v>3.9E-2</v>
      </c>
      <c r="N127" s="98">
        <v>4.2199999999999988E-2</v>
      </c>
      <c r="O127" s="94">
        <v>50999.999999999993</v>
      </c>
      <c r="P127" s="96">
        <v>99.78</v>
      </c>
      <c r="Q127" s="84"/>
      <c r="R127" s="94">
        <v>50.887800000000006</v>
      </c>
      <c r="S127" s="95">
        <v>1.2117180260875762E-4</v>
      </c>
      <c r="T127" s="95">
        <f t="shared" si="2"/>
        <v>2.7610837994049686E-3</v>
      </c>
      <c r="U127" s="95">
        <f>R127/'סכום נכסי הקרן'!$C$42</f>
        <v>4.8442103053743669E-4</v>
      </c>
    </row>
    <row r="128" spans="2:21" s="144" customFormat="1">
      <c r="B128" s="87" t="s">
        <v>601</v>
      </c>
      <c r="C128" s="84" t="s">
        <v>602</v>
      </c>
      <c r="D128" s="97" t="s">
        <v>123</v>
      </c>
      <c r="E128" s="97" t="s">
        <v>311</v>
      </c>
      <c r="F128" s="84" t="s">
        <v>603</v>
      </c>
      <c r="G128" s="97" t="s">
        <v>377</v>
      </c>
      <c r="H128" s="84" t="s">
        <v>478</v>
      </c>
      <c r="I128" s="84" t="s">
        <v>313</v>
      </c>
      <c r="J128" s="84"/>
      <c r="K128" s="94">
        <v>1.7400000000000004</v>
      </c>
      <c r="L128" s="97" t="s">
        <v>167</v>
      </c>
      <c r="M128" s="98">
        <v>1.49E-2</v>
      </c>
      <c r="N128" s="98">
        <v>5.5000000000000005E-3</v>
      </c>
      <c r="O128" s="94">
        <v>33745.19999999999</v>
      </c>
      <c r="P128" s="96">
        <v>101.46</v>
      </c>
      <c r="Q128" s="84"/>
      <c r="R128" s="94">
        <v>34.23787999999999</v>
      </c>
      <c r="S128" s="95">
        <v>7.7235407641236144E-5</v>
      </c>
      <c r="T128" s="95">
        <f t="shared" si="2"/>
        <v>1.8576880076161936E-3</v>
      </c>
      <c r="U128" s="95">
        <f>R128/'סכום נכסי הקרן'!$C$42</f>
        <v>3.2592387788462235E-4</v>
      </c>
    </row>
    <row r="129" spans="2:21" s="144" customFormat="1">
      <c r="B129" s="87" t="s">
        <v>604</v>
      </c>
      <c r="C129" s="84" t="s">
        <v>605</v>
      </c>
      <c r="D129" s="97" t="s">
        <v>123</v>
      </c>
      <c r="E129" s="97" t="s">
        <v>311</v>
      </c>
      <c r="F129" s="84" t="s">
        <v>603</v>
      </c>
      <c r="G129" s="97" t="s">
        <v>377</v>
      </c>
      <c r="H129" s="84" t="s">
        <v>478</v>
      </c>
      <c r="I129" s="84" t="s">
        <v>313</v>
      </c>
      <c r="J129" s="84"/>
      <c r="K129" s="94">
        <v>3.5800000000000005</v>
      </c>
      <c r="L129" s="97" t="s">
        <v>167</v>
      </c>
      <c r="M129" s="98">
        <v>2.1600000000000001E-2</v>
      </c>
      <c r="N129" s="98">
        <v>2.1600000000000001E-2</v>
      </c>
      <c r="O129" s="94">
        <v>33147.999999999993</v>
      </c>
      <c r="P129" s="96">
        <v>100.6</v>
      </c>
      <c r="Q129" s="84"/>
      <c r="R129" s="94">
        <v>33.346889999999995</v>
      </c>
      <c r="S129" s="95">
        <v>5.1469412281668784E-5</v>
      </c>
      <c r="T129" s="95">
        <f t="shared" si="2"/>
        <v>1.8093444350028793E-3</v>
      </c>
      <c r="U129" s="95">
        <f>R129/'סכום נכסי הקרן'!$C$42</f>
        <v>3.1744219280492651E-4</v>
      </c>
    </row>
    <row r="130" spans="2:21" s="144" customFormat="1">
      <c r="B130" s="87" t="s">
        <v>606</v>
      </c>
      <c r="C130" s="84" t="s">
        <v>607</v>
      </c>
      <c r="D130" s="97" t="s">
        <v>123</v>
      </c>
      <c r="E130" s="97" t="s">
        <v>311</v>
      </c>
      <c r="F130" s="84" t="s">
        <v>577</v>
      </c>
      <c r="G130" s="97" t="s">
        <v>154</v>
      </c>
      <c r="H130" s="84" t="s">
        <v>478</v>
      </c>
      <c r="I130" s="84" t="s">
        <v>163</v>
      </c>
      <c r="J130" s="84"/>
      <c r="K130" s="94">
        <v>2.8100000000000005</v>
      </c>
      <c r="L130" s="97" t="s">
        <v>167</v>
      </c>
      <c r="M130" s="98">
        <v>2.4E-2</v>
      </c>
      <c r="N130" s="98">
        <v>2.0499999999999997E-2</v>
      </c>
      <c r="O130" s="94">
        <v>23461.169999999995</v>
      </c>
      <c r="P130" s="96">
        <v>101.19</v>
      </c>
      <c r="Q130" s="84"/>
      <c r="R130" s="94">
        <v>23.740359999999995</v>
      </c>
      <c r="S130" s="95">
        <v>5.8005516153330083E-5</v>
      </c>
      <c r="T130" s="95">
        <f t="shared" si="2"/>
        <v>1.2881107728776194E-3</v>
      </c>
      <c r="U130" s="95">
        <f>R130/'סכום נכסי הקרן'!$C$42</f>
        <v>2.2599384639402249E-4</v>
      </c>
    </row>
    <row r="131" spans="2:21" s="144" customFormat="1">
      <c r="B131" s="87" t="s">
        <v>608</v>
      </c>
      <c r="C131" s="84" t="s">
        <v>609</v>
      </c>
      <c r="D131" s="97" t="s">
        <v>123</v>
      </c>
      <c r="E131" s="97" t="s">
        <v>311</v>
      </c>
      <c r="F131" s="84" t="s">
        <v>610</v>
      </c>
      <c r="G131" s="97" t="s">
        <v>352</v>
      </c>
      <c r="H131" s="84" t="s">
        <v>496</v>
      </c>
      <c r="I131" s="84" t="s">
        <v>163</v>
      </c>
      <c r="J131" s="84"/>
      <c r="K131" s="94">
        <v>4.6099999999999985</v>
      </c>
      <c r="L131" s="97" t="s">
        <v>167</v>
      </c>
      <c r="M131" s="98">
        <v>3.95E-2</v>
      </c>
      <c r="N131" s="98">
        <v>4.2199999999999981E-2</v>
      </c>
      <c r="O131" s="94">
        <v>44397.01</v>
      </c>
      <c r="P131" s="96">
        <v>99.27</v>
      </c>
      <c r="Q131" s="84"/>
      <c r="R131" s="94">
        <v>44.07291</v>
      </c>
      <c r="S131" s="95">
        <v>7.2752718527362864E-5</v>
      </c>
      <c r="T131" s="95">
        <f t="shared" si="2"/>
        <v>2.3913196835711743E-3</v>
      </c>
      <c r="U131" s="95">
        <f>R131/'סכום נכסי הקרן'!$C$42</f>
        <v>4.1954740588085349E-4</v>
      </c>
    </row>
    <row r="132" spans="2:21" s="144" customFormat="1">
      <c r="B132" s="87" t="s">
        <v>611</v>
      </c>
      <c r="C132" s="84" t="s">
        <v>612</v>
      </c>
      <c r="D132" s="97" t="s">
        <v>123</v>
      </c>
      <c r="E132" s="97" t="s">
        <v>311</v>
      </c>
      <c r="F132" s="84" t="s">
        <v>610</v>
      </c>
      <c r="G132" s="97" t="s">
        <v>352</v>
      </c>
      <c r="H132" s="84" t="s">
        <v>496</v>
      </c>
      <c r="I132" s="84" t="s">
        <v>163</v>
      </c>
      <c r="J132" s="84"/>
      <c r="K132" s="94">
        <v>5.22</v>
      </c>
      <c r="L132" s="97" t="s">
        <v>167</v>
      </c>
      <c r="M132" s="98">
        <v>0.03</v>
      </c>
      <c r="N132" s="98">
        <v>4.2999999999999997E-2</v>
      </c>
      <c r="O132" s="94">
        <v>67032.999999999985</v>
      </c>
      <c r="P132" s="96">
        <v>94.19</v>
      </c>
      <c r="Q132" s="84"/>
      <c r="R132" s="94">
        <v>63.138389999999994</v>
      </c>
      <c r="S132" s="95">
        <v>8.9348860829682262E-5</v>
      </c>
      <c r="T132" s="95">
        <f t="shared" si="2"/>
        <v>3.4257795728939474E-3</v>
      </c>
      <c r="U132" s="95">
        <f>R132/'סכום נכסי הקרן'!$C$42</f>
        <v>6.0103922649976192E-4</v>
      </c>
    </row>
    <row r="133" spans="2:21" s="144" customFormat="1">
      <c r="B133" s="87" t="s">
        <v>613</v>
      </c>
      <c r="C133" s="84" t="s">
        <v>614</v>
      </c>
      <c r="D133" s="97" t="s">
        <v>123</v>
      </c>
      <c r="E133" s="97" t="s">
        <v>311</v>
      </c>
      <c r="F133" s="84" t="s">
        <v>615</v>
      </c>
      <c r="G133" s="97" t="s">
        <v>616</v>
      </c>
      <c r="H133" s="84" t="s">
        <v>508</v>
      </c>
      <c r="I133" s="84" t="s">
        <v>163</v>
      </c>
      <c r="J133" s="84"/>
      <c r="K133" s="94">
        <v>5.77</v>
      </c>
      <c r="L133" s="97" t="s">
        <v>167</v>
      </c>
      <c r="M133" s="98">
        <v>4.4500000000000005E-2</v>
      </c>
      <c r="N133" s="98">
        <v>3.7099999999999994E-2</v>
      </c>
      <c r="O133" s="94">
        <v>15439.999999999998</v>
      </c>
      <c r="P133" s="96">
        <v>105.57</v>
      </c>
      <c r="Q133" s="84"/>
      <c r="R133" s="94">
        <v>16.300009999999997</v>
      </c>
      <c r="S133" s="95">
        <v>4.9999999999999996E-5</v>
      </c>
      <c r="T133" s="95">
        <f t="shared" si="2"/>
        <v>8.844102818581067E-4</v>
      </c>
      <c r="U133" s="95">
        <f>R133/'סכום נכסי הקרן'!$C$42</f>
        <v>1.5516622141201861E-4</v>
      </c>
    </row>
    <row r="134" spans="2:21" s="144" customFormat="1">
      <c r="B134" s="87" t="s">
        <v>617</v>
      </c>
      <c r="C134" s="84" t="s">
        <v>618</v>
      </c>
      <c r="D134" s="97" t="s">
        <v>123</v>
      </c>
      <c r="E134" s="97" t="s">
        <v>311</v>
      </c>
      <c r="F134" s="84" t="s">
        <v>619</v>
      </c>
      <c r="G134" s="97" t="s">
        <v>515</v>
      </c>
      <c r="H134" s="84" t="s">
        <v>508</v>
      </c>
      <c r="I134" s="84" t="s">
        <v>163</v>
      </c>
      <c r="J134" s="84"/>
      <c r="K134" s="94">
        <v>1.5800000000000003</v>
      </c>
      <c r="L134" s="97" t="s">
        <v>167</v>
      </c>
      <c r="M134" s="98">
        <v>3.3000000000000002E-2</v>
      </c>
      <c r="N134" s="98">
        <v>2.3900000000000001E-2</v>
      </c>
      <c r="O134" s="94">
        <v>20977.109999999997</v>
      </c>
      <c r="P134" s="96">
        <v>101.86</v>
      </c>
      <c r="Q134" s="84"/>
      <c r="R134" s="94">
        <v>21.367279999999994</v>
      </c>
      <c r="S134" s="95">
        <v>4.2486569234876818E-5</v>
      </c>
      <c r="T134" s="95">
        <f t="shared" si="2"/>
        <v>1.159351566492357E-3</v>
      </c>
      <c r="U134" s="95">
        <f>R134/'סכום נכסי הקרן'!$C$42</f>
        <v>2.0340356229551988E-4</v>
      </c>
    </row>
    <row r="135" spans="2:21" s="144" customFormat="1">
      <c r="B135" s="87" t="s">
        <v>620</v>
      </c>
      <c r="C135" s="84" t="s">
        <v>621</v>
      </c>
      <c r="D135" s="97" t="s">
        <v>123</v>
      </c>
      <c r="E135" s="97" t="s">
        <v>311</v>
      </c>
      <c r="F135" s="84" t="s">
        <v>622</v>
      </c>
      <c r="G135" s="97" t="s">
        <v>422</v>
      </c>
      <c r="H135" s="84" t="s">
        <v>508</v>
      </c>
      <c r="I135" s="84" t="s">
        <v>313</v>
      </c>
      <c r="J135" s="84"/>
      <c r="K135" s="94">
        <v>1.6899999999999995</v>
      </c>
      <c r="L135" s="97" t="s">
        <v>167</v>
      </c>
      <c r="M135" s="98">
        <v>0.06</v>
      </c>
      <c r="N135" s="98">
        <v>1.7599999999999994E-2</v>
      </c>
      <c r="O135" s="94">
        <v>695.2</v>
      </c>
      <c r="P135" s="96">
        <v>108.72</v>
      </c>
      <c r="Q135" s="84"/>
      <c r="R135" s="94">
        <v>0.75583</v>
      </c>
      <c r="S135" s="95">
        <v>1.270704514261867E-6</v>
      </c>
      <c r="T135" s="95">
        <f t="shared" si="2"/>
        <v>4.1010025351936163E-5</v>
      </c>
      <c r="U135" s="95">
        <f>R135/'סכום נכסי הקרן'!$C$42</f>
        <v>7.1950437533379462E-6</v>
      </c>
    </row>
    <row r="136" spans="2:21" s="144" customFormat="1">
      <c r="B136" s="87" t="s">
        <v>623</v>
      </c>
      <c r="C136" s="84" t="s">
        <v>624</v>
      </c>
      <c r="D136" s="97" t="s">
        <v>123</v>
      </c>
      <c r="E136" s="97" t="s">
        <v>311</v>
      </c>
      <c r="F136" s="84" t="s">
        <v>622</v>
      </c>
      <c r="G136" s="97" t="s">
        <v>422</v>
      </c>
      <c r="H136" s="84" t="s">
        <v>508</v>
      </c>
      <c r="I136" s="84" t="s">
        <v>313</v>
      </c>
      <c r="J136" s="84"/>
      <c r="K136" s="94">
        <v>3.649999999999999</v>
      </c>
      <c r="L136" s="97" t="s">
        <v>167</v>
      </c>
      <c r="M136" s="98">
        <v>5.9000000000000004E-2</v>
      </c>
      <c r="N136" s="98">
        <v>2.7199999999999992E-2</v>
      </c>
      <c r="O136" s="94">
        <v>307.99999999999994</v>
      </c>
      <c r="P136" s="96">
        <v>113.55</v>
      </c>
      <c r="Q136" s="84"/>
      <c r="R136" s="94">
        <v>0.34973000000000004</v>
      </c>
      <c r="S136" s="95">
        <v>3.4632073572916811E-7</v>
      </c>
      <c r="T136" s="95">
        <f t="shared" si="2"/>
        <v>1.8975743442748549E-5</v>
      </c>
      <c r="U136" s="95">
        <f>R136/'סכום נכסי הקרן'!$C$42</f>
        <v>3.3292177498311529E-6</v>
      </c>
    </row>
    <row r="137" spans="2:21" s="144" customFormat="1">
      <c r="B137" s="87" t="s">
        <v>625</v>
      </c>
      <c r="C137" s="84" t="s">
        <v>626</v>
      </c>
      <c r="D137" s="97" t="s">
        <v>123</v>
      </c>
      <c r="E137" s="97" t="s">
        <v>311</v>
      </c>
      <c r="F137" s="84" t="s">
        <v>511</v>
      </c>
      <c r="G137" s="97" t="s">
        <v>352</v>
      </c>
      <c r="H137" s="84" t="s">
        <v>508</v>
      </c>
      <c r="I137" s="84" t="s">
        <v>313</v>
      </c>
      <c r="J137" s="84"/>
      <c r="K137" s="94">
        <v>4.12</v>
      </c>
      <c r="L137" s="97" t="s">
        <v>167</v>
      </c>
      <c r="M137" s="98">
        <v>6.9000000000000006E-2</v>
      </c>
      <c r="N137" s="98">
        <v>8.0600000000000005E-2</v>
      </c>
      <c r="O137" s="94">
        <v>5326.9999999999991</v>
      </c>
      <c r="P137" s="96">
        <v>98.51</v>
      </c>
      <c r="Q137" s="84"/>
      <c r="R137" s="94">
        <v>5.2476299999999991</v>
      </c>
      <c r="S137" s="95">
        <v>8.052167524990135E-6</v>
      </c>
      <c r="T137" s="95">
        <f t="shared" si="2"/>
        <v>2.8472730552846638E-4</v>
      </c>
      <c r="U137" s="95">
        <f>R137/'סכום נכסי הקרן'!$C$42</f>
        <v>4.9954258829801413E-5</v>
      </c>
    </row>
    <row r="138" spans="2:21" s="144" customFormat="1">
      <c r="B138" s="87" t="s">
        <v>627</v>
      </c>
      <c r="C138" s="84" t="s">
        <v>628</v>
      </c>
      <c r="D138" s="97" t="s">
        <v>123</v>
      </c>
      <c r="E138" s="97" t="s">
        <v>311</v>
      </c>
      <c r="F138" s="84" t="s">
        <v>629</v>
      </c>
      <c r="G138" s="97" t="s">
        <v>352</v>
      </c>
      <c r="H138" s="84" t="s">
        <v>508</v>
      </c>
      <c r="I138" s="84" t="s">
        <v>163</v>
      </c>
      <c r="J138" s="84"/>
      <c r="K138" s="94">
        <v>4.04</v>
      </c>
      <c r="L138" s="97" t="s">
        <v>167</v>
      </c>
      <c r="M138" s="98">
        <v>4.5999999999999999E-2</v>
      </c>
      <c r="N138" s="98">
        <v>5.2999999999999992E-2</v>
      </c>
      <c r="O138" s="94">
        <v>3082.7399999999993</v>
      </c>
      <c r="P138" s="96">
        <v>97.5</v>
      </c>
      <c r="Q138" s="84"/>
      <c r="R138" s="94">
        <v>3.0056699999999994</v>
      </c>
      <c r="S138" s="95">
        <v>1.3174102564102561E-5</v>
      </c>
      <c r="T138" s="95">
        <f t="shared" si="2"/>
        <v>1.6308244300908132E-4</v>
      </c>
      <c r="U138" s="95">
        <f>R138/'סכום נכסי הקרן'!$C$42</f>
        <v>2.8612157704900916E-5</v>
      </c>
    </row>
    <row r="139" spans="2:21" s="144" customFormat="1">
      <c r="B139" s="87" t="s">
        <v>630</v>
      </c>
      <c r="C139" s="84" t="s">
        <v>631</v>
      </c>
      <c r="D139" s="97" t="s">
        <v>123</v>
      </c>
      <c r="E139" s="97" t="s">
        <v>311</v>
      </c>
      <c r="F139" s="84" t="s">
        <v>514</v>
      </c>
      <c r="G139" s="97" t="s">
        <v>515</v>
      </c>
      <c r="H139" s="84" t="s">
        <v>516</v>
      </c>
      <c r="I139" s="84" t="s">
        <v>163</v>
      </c>
      <c r="J139" s="84"/>
      <c r="K139" s="94">
        <v>1.3800000000000001</v>
      </c>
      <c r="L139" s="97" t="s">
        <v>167</v>
      </c>
      <c r="M139" s="98">
        <v>4.2999999999999997E-2</v>
      </c>
      <c r="N139" s="98">
        <v>3.15E-2</v>
      </c>
      <c r="O139" s="94">
        <v>40969.01999999999</v>
      </c>
      <c r="P139" s="96">
        <v>101.96</v>
      </c>
      <c r="Q139" s="84"/>
      <c r="R139" s="94">
        <v>41.772019999999991</v>
      </c>
      <c r="S139" s="95">
        <v>1.1351053361943804E-4</v>
      </c>
      <c r="T139" s="95">
        <f t="shared" si="2"/>
        <v>2.2664773814238441E-3</v>
      </c>
      <c r="U139" s="95">
        <f>R139/'סכום נכסי הקרן'!$C$42</f>
        <v>3.976443268530062E-4</v>
      </c>
    </row>
    <row r="140" spans="2:21" s="144" customFormat="1">
      <c r="B140" s="87" t="s">
        <v>632</v>
      </c>
      <c r="C140" s="84" t="s">
        <v>633</v>
      </c>
      <c r="D140" s="97" t="s">
        <v>123</v>
      </c>
      <c r="E140" s="97" t="s">
        <v>311</v>
      </c>
      <c r="F140" s="84" t="s">
        <v>514</v>
      </c>
      <c r="G140" s="97" t="s">
        <v>515</v>
      </c>
      <c r="H140" s="84" t="s">
        <v>516</v>
      </c>
      <c r="I140" s="84" t="s">
        <v>163</v>
      </c>
      <c r="J140" s="84"/>
      <c r="K140" s="94">
        <v>2.06</v>
      </c>
      <c r="L140" s="97" t="s">
        <v>167</v>
      </c>
      <c r="M140" s="98">
        <v>4.2500000000000003E-2</v>
      </c>
      <c r="N140" s="98">
        <v>3.78E-2</v>
      </c>
      <c r="O140" s="94">
        <v>26697.999999999996</v>
      </c>
      <c r="P140" s="96">
        <v>102.73</v>
      </c>
      <c r="Q140" s="84"/>
      <c r="R140" s="94">
        <v>27.426859999999998</v>
      </c>
      <c r="S140" s="95">
        <v>5.4345679886887372E-5</v>
      </c>
      <c r="T140" s="95">
        <f t="shared" si="2"/>
        <v>1.4881338712726456E-3</v>
      </c>
      <c r="U140" s="95">
        <f>R140/'סכום נכסי הקרן'!$C$42</f>
        <v>2.610870932837733E-4</v>
      </c>
    </row>
    <row r="141" spans="2:21" s="144" customFormat="1">
      <c r="B141" s="87" t="s">
        <v>634</v>
      </c>
      <c r="C141" s="84" t="s">
        <v>635</v>
      </c>
      <c r="D141" s="97" t="s">
        <v>123</v>
      </c>
      <c r="E141" s="97" t="s">
        <v>311</v>
      </c>
      <c r="F141" s="84" t="s">
        <v>514</v>
      </c>
      <c r="G141" s="97" t="s">
        <v>515</v>
      </c>
      <c r="H141" s="84" t="s">
        <v>516</v>
      </c>
      <c r="I141" s="84" t="s">
        <v>163</v>
      </c>
      <c r="J141" s="84"/>
      <c r="K141" s="94">
        <v>1.9599999999999997</v>
      </c>
      <c r="L141" s="97" t="s">
        <v>167</v>
      </c>
      <c r="M141" s="98">
        <v>3.7000000000000005E-2</v>
      </c>
      <c r="N141" s="98">
        <v>0.04</v>
      </c>
      <c r="O141" s="94">
        <v>49347.999999999993</v>
      </c>
      <c r="P141" s="96">
        <v>100.99</v>
      </c>
      <c r="Q141" s="84"/>
      <c r="R141" s="94">
        <v>49.836550000000003</v>
      </c>
      <c r="S141" s="95">
        <v>1.4966722335424965E-4</v>
      </c>
      <c r="T141" s="95">
        <f t="shared" si="2"/>
        <v>2.7040447970483232E-3</v>
      </c>
      <c r="U141" s="95">
        <f>R141/'סכום נכסי הקרן'!$C$42</f>
        <v>4.7441376733579541E-4</v>
      </c>
    </row>
    <row r="142" spans="2:21" s="144" customFormat="1">
      <c r="B142" s="83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94"/>
      <c r="P142" s="96"/>
      <c r="Q142" s="84"/>
      <c r="R142" s="84"/>
      <c r="S142" s="84"/>
      <c r="T142" s="95"/>
      <c r="U142" s="84"/>
    </row>
    <row r="143" spans="2:21" s="144" customFormat="1">
      <c r="B143" s="103" t="s">
        <v>47</v>
      </c>
      <c r="C143" s="82"/>
      <c r="D143" s="82"/>
      <c r="E143" s="82"/>
      <c r="F143" s="82"/>
      <c r="G143" s="82"/>
      <c r="H143" s="82"/>
      <c r="I143" s="82"/>
      <c r="J143" s="82"/>
      <c r="K143" s="91">
        <v>4.5059979600476234</v>
      </c>
      <c r="L143" s="82"/>
      <c r="M143" s="82"/>
      <c r="N143" s="105">
        <v>5.1140918629209831E-2</v>
      </c>
      <c r="O143" s="91"/>
      <c r="P143" s="93"/>
      <c r="Q143" s="82"/>
      <c r="R143" s="91">
        <v>500.73717999999997</v>
      </c>
      <c r="S143" s="82"/>
      <c r="T143" s="92">
        <f t="shared" ref="T143:T146" si="3">R143/$R$11</f>
        <v>2.7169131215295794E-2</v>
      </c>
      <c r="U143" s="92">
        <f>R143/'סכום נכסי הקרן'!$C$42</f>
        <v>4.7667146303045109E-3</v>
      </c>
    </row>
    <row r="144" spans="2:21" s="144" customFormat="1">
      <c r="B144" s="87" t="s">
        <v>636</v>
      </c>
      <c r="C144" s="84" t="s">
        <v>637</v>
      </c>
      <c r="D144" s="97" t="s">
        <v>123</v>
      </c>
      <c r="E144" s="97" t="s">
        <v>311</v>
      </c>
      <c r="F144" s="84" t="s">
        <v>638</v>
      </c>
      <c r="G144" s="97" t="s">
        <v>616</v>
      </c>
      <c r="H144" s="84" t="s">
        <v>366</v>
      </c>
      <c r="I144" s="84" t="s">
        <v>313</v>
      </c>
      <c r="J144" s="84"/>
      <c r="K144" s="94">
        <v>3.61</v>
      </c>
      <c r="L144" s="97" t="s">
        <v>167</v>
      </c>
      <c r="M144" s="98">
        <v>3.49E-2</v>
      </c>
      <c r="N144" s="98">
        <v>4.4400000000000002E-2</v>
      </c>
      <c r="O144" s="94">
        <v>221776.99999999997</v>
      </c>
      <c r="P144" s="96">
        <v>98.39</v>
      </c>
      <c r="Q144" s="84"/>
      <c r="R144" s="94">
        <v>218.20637999999997</v>
      </c>
      <c r="S144" s="95">
        <v>1.0159782003806349E-4</v>
      </c>
      <c r="T144" s="95">
        <f t="shared" si="3"/>
        <v>1.1839499855462491E-2</v>
      </c>
      <c r="U144" s="95">
        <f>R144/'סכום נכסי הקרן'!$C$42</f>
        <v>2.0771925583232815E-3</v>
      </c>
    </row>
    <row r="145" spans="2:21" s="144" customFormat="1">
      <c r="B145" s="87" t="s">
        <v>639</v>
      </c>
      <c r="C145" s="84" t="s">
        <v>640</v>
      </c>
      <c r="D145" s="97" t="s">
        <v>123</v>
      </c>
      <c r="E145" s="97" t="s">
        <v>311</v>
      </c>
      <c r="F145" s="84" t="s">
        <v>641</v>
      </c>
      <c r="G145" s="97" t="s">
        <v>616</v>
      </c>
      <c r="H145" s="84" t="s">
        <v>478</v>
      </c>
      <c r="I145" s="84" t="s">
        <v>163</v>
      </c>
      <c r="J145" s="84"/>
      <c r="K145" s="94">
        <v>5.63</v>
      </c>
      <c r="L145" s="97" t="s">
        <v>167</v>
      </c>
      <c r="M145" s="98">
        <v>4.6900000000000004E-2</v>
      </c>
      <c r="N145" s="98">
        <v>5.8400000000000007E-2</v>
      </c>
      <c r="O145" s="94">
        <v>235152.73999999996</v>
      </c>
      <c r="P145" s="96">
        <v>98.7</v>
      </c>
      <c r="Q145" s="84"/>
      <c r="R145" s="94">
        <v>232.09578999999994</v>
      </c>
      <c r="S145" s="95">
        <v>1.2548372860084512E-4</v>
      </c>
      <c r="T145" s="95">
        <f t="shared" si="3"/>
        <v>1.2593115160787014E-2</v>
      </c>
      <c r="U145" s="95">
        <f>R145/'סכום נכסי הקרן'!$C$42</f>
        <v>2.2094113279646685E-3</v>
      </c>
    </row>
    <row r="146" spans="2:21" s="144" customFormat="1">
      <c r="B146" s="87" t="s">
        <v>642</v>
      </c>
      <c r="C146" s="84" t="s">
        <v>643</v>
      </c>
      <c r="D146" s="97" t="s">
        <v>123</v>
      </c>
      <c r="E146" s="97" t="s">
        <v>311</v>
      </c>
      <c r="F146" s="84" t="s">
        <v>622</v>
      </c>
      <c r="G146" s="97" t="s">
        <v>422</v>
      </c>
      <c r="H146" s="84" t="s">
        <v>508</v>
      </c>
      <c r="I146" s="84" t="s">
        <v>313</v>
      </c>
      <c r="J146" s="84"/>
      <c r="K146" s="94">
        <v>3.21</v>
      </c>
      <c r="L146" s="97" t="s">
        <v>167</v>
      </c>
      <c r="M146" s="98">
        <v>6.7000000000000004E-2</v>
      </c>
      <c r="N146" s="98">
        <v>4.6900000000000004E-2</v>
      </c>
      <c r="O146" s="94">
        <v>49999.999999999993</v>
      </c>
      <c r="P146" s="96">
        <v>100.87</v>
      </c>
      <c r="Q146" s="84"/>
      <c r="R146" s="94">
        <v>50.435009999999984</v>
      </c>
      <c r="S146" s="95">
        <v>4.1517997636795571E-5</v>
      </c>
      <c r="T146" s="95">
        <f t="shared" si="3"/>
        <v>2.7365161990462847E-3</v>
      </c>
      <c r="U146" s="95">
        <f>R146/'סכום נכסי הקרן'!$C$42</f>
        <v>4.8011074401656028E-4</v>
      </c>
    </row>
    <row r="147" spans="2:21" s="144" customFormat="1">
      <c r="B147" s="147"/>
    </row>
    <row r="148" spans="2:21" s="144" customFormat="1">
      <c r="B148" s="147"/>
    </row>
    <row r="149" spans="2:21" s="144" customFormat="1">
      <c r="B149" s="147"/>
    </row>
    <row r="150" spans="2:21" s="144" customFormat="1">
      <c r="B150" s="148" t="s">
        <v>252</v>
      </c>
      <c r="C150" s="143"/>
      <c r="D150" s="143"/>
      <c r="E150" s="143"/>
      <c r="F150" s="143"/>
      <c r="G150" s="143"/>
      <c r="H150" s="143"/>
      <c r="I150" s="143"/>
      <c r="J150" s="143"/>
      <c r="K150" s="143"/>
    </row>
    <row r="151" spans="2:21" s="144" customFormat="1">
      <c r="B151" s="148" t="s">
        <v>115</v>
      </c>
      <c r="C151" s="143"/>
      <c r="D151" s="143"/>
      <c r="E151" s="143"/>
      <c r="F151" s="143"/>
      <c r="G151" s="143"/>
      <c r="H151" s="143"/>
      <c r="I151" s="143"/>
      <c r="J151" s="143"/>
      <c r="K151" s="143"/>
    </row>
    <row r="152" spans="2:21" s="144" customFormat="1">
      <c r="B152" s="148" t="s">
        <v>235</v>
      </c>
      <c r="C152" s="143"/>
      <c r="D152" s="143"/>
      <c r="E152" s="143"/>
      <c r="F152" s="143"/>
      <c r="G152" s="143"/>
      <c r="H152" s="143"/>
      <c r="I152" s="143"/>
      <c r="J152" s="143"/>
      <c r="K152" s="143"/>
    </row>
    <row r="153" spans="2:21" s="144" customFormat="1">
      <c r="B153" s="148" t="s">
        <v>243</v>
      </c>
      <c r="C153" s="143"/>
      <c r="D153" s="143"/>
      <c r="E153" s="143"/>
      <c r="F153" s="143"/>
      <c r="G153" s="143"/>
      <c r="H153" s="143"/>
      <c r="I153" s="143"/>
      <c r="J153" s="143"/>
      <c r="K153" s="143"/>
    </row>
    <row r="154" spans="2:21" s="144" customFormat="1">
      <c r="B154" s="165" t="s">
        <v>248</v>
      </c>
      <c r="C154" s="165"/>
      <c r="D154" s="165"/>
      <c r="E154" s="165"/>
      <c r="F154" s="165"/>
      <c r="G154" s="165"/>
      <c r="H154" s="165"/>
      <c r="I154" s="165"/>
      <c r="J154" s="165"/>
      <c r="K154" s="165"/>
    </row>
    <row r="155" spans="2:21" s="144" customFormat="1">
      <c r="B155" s="147"/>
    </row>
    <row r="156" spans="2:21" s="144" customFormat="1">
      <c r="B156" s="147"/>
    </row>
    <row r="157" spans="2:21" s="144" customFormat="1">
      <c r="B157" s="147"/>
    </row>
    <row r="158" spans="2:21" s="144" customFormat="1">
      <c r="B158" s="147"/>
    </row>
    <row r="159" spans="2:21" s="144" customFormat="1">
      <c r="B159" s="147"/>
    </row>
    <row r="160" spans="2:21" s="144" customFormat="1">
      <c r="B160" s="147"/>
    </row>
    <row r="161" spans="2:6" s="144" customFormat="1">
      <c r="B161" s="147"/>
    </row>
    <row r="162" spans="2:6" s="144" customFormat="1">
      <c r="B162" s="147"/>
    </row>
    <row r="163" spans="2:6" s="144" customFormat="1">
      <c r="B163" s="147"/>
    </row>
    <row r="164" spans="2:6" s="144" customFormat="1">
      <c r="B164" s="147"/>
    </row>
    <row r="165" spans="2:6" s="144" customFormat="1">
      <c r="B165" s="147"/>
    </row>
    <row r="166" spans="2:6" s="144" customFormat="1">
      <c r="B166" s="147"/>
    </row>
    <row r="167" spans="2:6">
      <c r="C167" s="1"/>
      <c r="D167" s="1"/>
      <c r="E167" s="1"/>
      <c r="F167" s="1"/>
    </row>
    <row r="168" spans="2:6">
      <c r="C168" s="1"/>
      <c r="D168" s="1"/>
      <c r="E168" s="1"/>
      <c r="F168" s="1"/>
    </row>
    <row r="169" spans="2:6">
      <c r="C169" s="1"/>
      <c r="D169" s="1"/>
      <c r="E169" s="1"/>
      <c r="F169" s="1"/>
    </row>
    <row r="170" spans="2:6">
      <c r="C170" s="1"/>
      <c r="D170" s="1"/>
      <c r="E170" s="1"/>
      <c r="F170" s="1"/>
    </row>
    <row r="171" spans="2:6">
      <c r="C171" s="1"/>
      <c r="D171" s="1"/>
      <c r="E171" s="1"/>
      <c r="F171" s="1"/>
    </row>
    <row r="172" spans="2:6">
      <c r="C172" s="1"/>
      <c r="D172" s="1"/>
      <c r="E172" s="1"/>
      <c r="F172" s="1"/>
    </row>
    <row r="173" spans="2:6">
      <c r="C173" s="1"/>
      <c r="D173" s="1"/>
      <c r="E173" s="1"/>
      <c r="F173" s="1"/>
    </row>
    <row r="174" spans="2:6">
      <c r="C174" s="1"/>
      <c r="D174" s="1"/>
      <c r="E174" s="1"/>
      <c r="F174" s="1"/>
    </row>
    <row r="175" spans="2:6">
      <c r="C175" s="1"/>
      <c r="D175" s="1"/>
      <c r="E175" s="1"/>
      <c r="F175" s="1"/>
    </row>
    <row r="176" spans="2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B795" s="44"/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3"/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</sheetData>
  <sheetProtection sheet="1" objects="1" scenarios="1"/>
  <mergeCells count="3">
    <mergeCell ref="B6:U6"/>
    <mergeCell ref="B7:U7"/>
    <mergeCell ref="B154:K154"/>
  </mergeCells>
  <phoneticPr fontId="3" type="noConversion"/>
  <conditionalFormatting sqref="B12:B146">
    <cfRule type="cellIs" dxfId="11" priority="2" operator="equal">
      <formula>"NR3"</formula>
    </cfRule>
  </conditionalFormatting>
  <conditionalFormatting sqref="B12:B146">
    <cfRule type="containsText" dxfId="10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5:G827">
      <formula1>$AL$7:$AL$23</formula1>
    </dataValidation>
    <dataValidation allowBlank="1" showInputMessage="1" showErrorMessage="1" sqref="H2 B33 Q9 B35 B152 B154"/>
    <dataValidation type="list" allowBlank="1" showInputMessage="1" showErrorMessage="1" sqref="I36:I153 I155:I827 I12:I34">
      <formula1>$AN$7:$AN$10</formula1>
    </dataValidation>
    <dataValidation type="list" allowBlank="1" showInputMessage="1" showErrorMessage="1" sqref="E36:E153 E155:E821 E12:E34">
      <formula1>$AJ$7:$AJ$23</formula1>
    </dataValidation>
    <dataValidation type="list" allowBlank="1" showInputMessage="1" showErrorMessage="1" sqref="G36:G153 G155:G554 G12:G34">
      <formula1>$AL$7:$AL$28</formula1>
    </dataValidation>
    <dataValidation type="list" allowBlank="1" showInputMessage="1" showErrorMessage="1" sqref="L12:L827">
      <formula1>$AO$7:$AO$19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90" zoomScaleNormal="90" workbookViewId="0">
      <selection activeCell="C20" sqref="C20"/>
    </sheetView>
  </sheetViews>
  <sheetFormatPr defaultColWidth="9.140625" defaultRowHeight="18"/>
  <cols>
    <col min="1" max="1" width="6.28515625" style="1" customWidth="1"/>
    <col min="2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3.855468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8.28515625" style="1" bestFit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182</v>
      </c>
      <c r="C1" s="78" t="s" vm="1">
        <v>253</v>
      </c>
    </row>
    <row r="2" spans="2:62">
      <c r="B2" s="57" t="s">
        <v>181</v>
      </c>
      <c r="C2" s="78" t="s">
        <v>254</v>
      </c>
    </row>
    <row r="3" spans="2:62">
      <c r="B3" s="57" t="s">
        <v>183</v>
      </c>
      <c r="C3" s="78" t="s">
        <v>255</v>
      </c>
    </row>
    <row r="4" spans="2:62">
      <c r="B4" s="57" t="s">
        <v>184</v>
      </c>
      <c r="C4" s="78">
        <v>9453</v>
      </c>
    </row>
    <row r="6" spans="2:62" ht="26.25" customHeight="1">
      <c r="B6" s="168" t="s">
        <v>212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70"/>
      <c r="BJ6" s="3"/>
    </row>
    <row r="7" spans="2:62" ht="26.25" customHeight="1">
      <c r="B7" s="168" t="s">
        <v>92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70"/>
      <c r="BF7" s="3"/>
      <c r="BJ7" s="3"/>
    </row>
    <row r="8" spans="2:62" s="3" customFormat="1" ht="78.75">
      <c r="B8" s="23" t="s">
        <v>118</v>
      </c>
      <c r="C8" s="31" t="s">
        <v>45</v>
      </c>
      <c r="D8" s="31" t="s">
        <v>122</v>
      </c>
      <c r="E8" s="31" t="s">
        <v>228</v>
      </c>
      <c r="F8" s="31" t="s">
        <v>120</v>
      </c>
      <c r="G8" s="31" t="s">
        <v>64</v>
      </c>
      <c r="H8" s="31" t="s">
        <v>104</v>
      </c>
      <c r="I8" s="14" t="s">
        <v>237</v>
      </c>
      <c r="J8" s="14" t="s">
        <v>236</v>
      </c>
      <c r="K8" s="31" t="s">
        <v>251</v>
      </c>
      <c r="L8" s="14" t="s">
        <v>61</v>
      </c>
      <c r="M8" s="14" t="s">
        <v>58</v>
      </c>
      <c r="N8" s="14" t="s">
        <v>185</v>
      </c>
      <c r="O8" s="15" t="s">
        <v>187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244</v>
      </c>
      <c r="J9" s="17"/>
      <c r="K9" s="17" t="s">
        <v>240</v>
      </c>
      <c r="L9" s="17" t="s">
        <v>240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42" customFormat="1" ht="18" customHeight="1">
      <c r="B11" s="79" t="s">
        <v>30</v>
      </c>
      <c r="C11" s="80"/>
      <c r="D11" s="80"/>
      <c r="E11" s="80"/>
      <c r="F11" s="80"/>
      <c r="G11" s="80"/>
      <c r="H11" s="80"/>
      <c r="I11" s="88"/>
      <c r="J11" s="90"/>
      <c r="K11" s="88">
        <v>13.868979999999997</v>
      </c>
      <c r="L11" s="88">
        <v>14186.412569999995</v>
      </c>
      <c r="M11" s="80"/>
      <c r="N11" s="89">
        <f>L11/$L$11</f>
        <v>1</v>
      </c>
      <c r="O11" s="89">
        <f>L11/'סכום נכסי הקרן'!$C$42</f>
        <v>0.13504605419744306</v>
      </c>
      <c r="BF11" s="144"/>
      <c r="BG11" s="146"/>
      <c r="BH11" s="144"/>
      <c r="BJ11" s="144"/>
    </row>
    <row r="12" spans="2:62" s="144" customFormat="1" ht="20.25">
      <c r="B12" s="81" t="s">
        <v>234</v>
      </c>
      <c r="C12" s="82"/>
      <c r="D12" s="82"/>
      <c r="E12" s="82"/>
      <c r="F12" s="82"/>
      <c r="G12" s="82"/>
      <c r="H12" s="82"/>
      <c r="I12" s="91"/>
      <c r="J12" s="93"/>
      <c r="K12" s="91">
        <v>13.434749999999998</v>
      </c>
      <c r="L12" s="91">
        <v>13631.501469999997</v>
      </c>
      <c r="M12" s="82"/>
      <c r="N12" s="92">
        <f t="shared" ref="N12:N41" si="0">L12/$L$11</f>
        <v>0.96088432524699952</v>
      </c>
      <c r="O12" s="92">
        <f>L12/'סכום נכסי הקרן'!$C$42</f>
        <v>0.1297636366647798</v>
      </c>
      <c r="BG12" s="142"/>
    </row>
    <row r="13" spans="2:62" s="144" customFormat="1">
      <c r="B13" s="103" t="s">
        <v>644</v>
      </c>
      <c r="C13" s="82"/>
      <c r="D13" s="82"/>
      <c r="E13" s="82"/>
      <c r="F13" s="82"/>
      <c r="G13" s="82"/>
      <c r="H13" s="82"/>
      <c r="I13" s="91"/>
      <c r="J13" s="93"/>
      <c r="K13" s="91">
        <v>10.123169999999998</v>
      </c>
      <c r="L13" s="91">
        <f>SUM(L14:L41)</f>
        <v>10458.820469999999</v>
      </c>
      <c r="M13" s="82"/>
      <c r="N13" s="92">
        <f t="shared" si="0"/>
        <v>0.73724209121883744</v>
      </c>
      <c r="O13" s="92">
        <f>L13/'סכום נכסי הקרן'!$C$42</f>
        <v>9.9561635407375379E-2</v>
      </c>
    </row>
    <row r="14" spans="2:62" s="144" customFormat="1">
      <c r="B14" s="87" t="s">
        <v>645</v>
      </c>
      <c r="C14" s="84" t="s">
        <v>646</v>
      </c>
      <c r="D14" s="97" t="s">
        <v>123</v>
      </c>
      <c r="E14" s="97" t="s">
        <v>311</v>
      </c>
      <c r="F14" s="84" t="s">
        <v>647</v>
      </c>
      <c r="G14" s="97" t="s">
        <v>193</v>
      </c>
      <c r="H14" s="97" t="s">
        <v>167</v>
      </c>
      <c r="I14" s="94">
        <v>2198.9999999999995</v>
      </c>
      <c r="J14" s="96">
        <v>19130</v>
      </c>
      <c r="K14" s="84"/>
      <c r="L14" s="94">
        <v>420.66869999999994</v>
      </c>
      <c r="M14" s="95">
        <v>4.343068007230941E-5</v>
      </c>
      <c r="N14" s="95">
        <f t="shared" si="0"/>
        <v>2.9652930078291111E-2</v>
      </c>
      <c r="O14" s="95">
        <f>L14/'סכום נכסי הקרן'!$C$42</f>
        <v>4.0045112024658909E-3</v>
      </c>
    </row>
    <row r="15" spans="2:62" s="144" customFormat="1">
      <c r="B15" s="87" t="s">
        <v>648</v>
      </c>
      <c r="C15" s="84" t="s">
        <v>649</v>
      </c>
      <c r="D15" s="97" t="s">
        <v>123</v>
      </c>
      <c r="E15" s="97" t="s">
        <v>311</v>
      </c>
      <c r="F15" s="84" t="s">
        <v>365</v>
      </c>
      <c r="G15" s="97" t="s">
        <v>352</v>
      </c>
      <c r="H15" s="97" t="s">
        <v>167</v>
      </c>
      <c r="I15" s="94">
        <v>1612.9999999999998</v>
      </c>
      <c r="J15" s="96">
        <v>4440</v>
      </c>
      <c r="K15" s="84"/>
      <c r="L15" s="94">
        <v>71.617199999999997</v>
      </c>
      <c r="M15" s="95">
        <v>1.2267149463542266E-5</v>
      </c>
      <c r="N15" s="95">
        <f t="shared" si="0"/>
        <v>5.0482953069790797E-3</v>
      </c>
      <c r="O15" s="95">
        <f>L15/'סכום נכסי הקרן'!$C$42</f>
        <v>6.8175236163099423E-4</v>
      </c>
    </row>
    <row r="16" spans="2:62" s="144" customFormat="1" ht="20.25">
      <c r="B16" s="87" t="s">
        <v>650</v>
      </c>
      <c r="C16" s="84" t="s">
        <v>651</v>
      </c>
      <c r="D16" s="97" t="s">
        <v>123</v>
      </c>
      <c r="E16" s="97" t="s">
        <v>311</v>
      </c>
      <c r="F16" s="84" t="s">
        <v>652</v>
      </c>
      <c r="G16" s="97" t="s">
        <v>557</v>
      </c>
      <c r="H16" s="97" t="s">
        <v>167</v>
      </c>
      <c r="I16" s="94">
        <v>800.99999999999989</v>
      </c>
      <c r="J16" s="96">
        <v>46120</v>
      </c>
      <c r="K16" s="84"/>
      <c r="L16" s="94">
        <v>369.42119999999994</v>
      </c>
      <c r="M16" s="95">
        <v>1.8735447574405102E-5</v>
      </c>
      <c r="N16" s="95">
        <f t="shared" si="0"/>
        <v>2.6040494605466001E-2</v>
      </c>
      <c r="O16" s="95">
        <f>L16/'סכום נכסי הקרן'!$C$42</f>
        <v>3.5166660458179851E-3</v>
      </c>
      <c r="BF16" s="142"/>
    </row>
    <row r="17" spans="2:15" s="144" customFormat="1">
      <c r="B17" s="87" t="s">
        <v>653</v>
      </c>
      <c r="C17" s="84" t="s">
        <v>654</v>
      </c>
      <c r="D17" s="97" t="s">
        <v>123</v>
      </c>
      <c r="E17" s="97" t="s">
        <v>311</v>
      </c>
      <c r="F17" s="84" t="s">
        <v>369</v>
      </c>
      <c r="G17" s="97" t="s">
        <v>352</v>
      </c>
      <c r="H17" s="97" t="s">
        <v>167</v>
      </c>
      <c r="I17" s="94">
        <v>4181.9999999999991</v>
      </c>
      <c r="J17" s="96">
        <v>1920</v>
      </c>
      <c r="K17" s="84"/>
      <c r="L17" s="94">
        <v>80.294399999999982</v>
      </c>
      <c r="M17" s="95">
        <v>1.2059857867394483E-5</v>
      </c>
      <c r="N17" s="95">
        <f t="shared" si="0"/>
        <v>5.6599509991552442E-3</v>
      </c>
      <c r="O17" s="95">
        <f>L17/'סכום נכסי הקרן'!$C$42</f>
        <v>7.6435404938679106E-4</v>
      </c>
    </row>
    <row r="18" spans="2:15" s="144" customFormat="1">
      <c r="B18" s="87" t="s">
        <v>655</v>
      </c>
      <c r="C18" s="84" t="s">
        <v>656</v>
      </c>
      <c r="D18" s="97" t="s">
        <v>123</v>
      </c>
      <c r="E18" s="97" t="s">
        <v>311</v>
      </c>
      <c r="F18" s="84" t="s">
        <v>376</v>
      </c>
      <c r="G18" s="97" t="s">
        <v>377</v>
      </c>
      <c r="H18" s="97" t="s">
        <v>167</v>
      </c>
      <c r="I18" s="94">
        <v>88035.999999999985</v>
      </c>
      <c r="J18" s="96">
        <v>418.3</v>
      </c>
      <c r="K18" s="94">
        <v>10.123169999999998</v>
      </c>
      <c r="L18" s="94">
        <v>378.37775999999997</v>
      </c>
      <c r="M18" s="95">
        <v>3.1833828796441455E-5</v>
      </c>
      <c r="N18" s="95">
        <f t="shared" si="0"/>
        <v>2.667184237966936E-2</v>
      </c>
      <c r="O18" s="95">
        <f>L18/'סכום נכסי הקרן'!$C$42</f>
        <v>3.6019270715504869E-3</v>
      </c>
    </row>
    <row r="19" spans="2:15" s="144" customFormat="1">
      <c r="B19" s="87" t="s">
        <v>657</v>
      </c>
      <c r="C19" s="84" t="s">
        <v>658</v>
      </c>
      <c r="D19" s="97" t="s">
        <v>123</v>
      </c>
      <c r="E19" s="97" t="s">
        <v>311</v>
      </c>
      <c r="F19" s="84" t="s">
        <v>477</v>
      </c>
      <c r="G19" s="97" t="s">
        <v>317</v>
      </c>
      <c r="H19" s="97" t="s">
        <v>167</v>
      </c>
      <c r="I19" s="94">
        <v>2702.9999999999995</v>
      </c>
      <c r="J19" s="96">
        <v>8209</v>
      </c>
      <c r="K19" s="84"/>
      <c r="L19" s="94">
        <v>221.88926999999995</v>
      </c>
      <c r="M19" s="95">
        <v>2.6941083647529687E-5</v>
      </c>
      <c r="N19" s="95">
        <f t="shared" si="0"/>
        <v>1.5640971169076895E-2</v>
      </c>
      <c r="O19" s="95">
        <f>L19/'סכום נכסי הקרן'!$C$42</f>
        <v>2.1122514401998023E-3</v>
      </c>
    </row>
    <row r="20" spans="2:15" s="144" customFormat="1">
      <c r="B20" s="87" t="s">
        <v>659</v>
      </c>
      <c r="C20" s="84" t="s">
        <v>660</v>
      </c>
      <c r="D20" s="97" t="s">
        <v>123</v>
      </c>
      <c r="E20" s="97" t="s">
        <v>311</v>
      </c>
      <c r="F20" s="84" t="s">
        <v>622</v>
      </c>
      <c r="G20" s="97" t="s">
        <v>422</v>
      </c>
      <c r="H20" s="97" t="s">
        <v>167</v>
      </c>
      <c r="I20" s="94">
        <v>50272.999999999993</v>
      </c>
      <c r="J20" s="96">
        <v>181.2</v>
      </c>
      <c r="K20" s="84"/>
      <c r="L20" s="94">
        <v>91.094679999999983</v>
      </c>
      <c r="M20" s="95">
        <v>1.5693821481430504E-5</v>
      </c>
      <c r="N20" s="95">
        <f t="shared" si="0"/>
        <v>6.4212625672989306E-3</v>
      </c>
      <c r="O20" s="95">
        <f>L20/'סכום נכסי הקרן'!$C$42</f>
        <v>8.6716617267946366E-4</v>
      </c>
    </row>
    <row r="21" spans="2:15" s="144" customFormat="1">
      <c r="B21" s="87" t="s">
        <v>661</v>
      </c>
      <c r="C21" s="84" t="s">
        <v>662</v>
      </c>
      <c r="D21" s="97" t="s">
        <v>123</v>
      </c>
      <c r="E21" s="97" t="s">
        <v>311</v>
      </c>
      <c r="F21" s="84" t="s">
        <v>663</v>
      </c>
      <c r="G21" s="97" t="s">
        <v>317</v>
      </c>
      <c r="H21" s="97" t="s">
        <v>167</v>
      </c>
      <c r="I21" s="94">
        <v>32970.999999999993</v>
      </c>
      <c r="J21" s="96">
        <v>1213</v>
      </c>
      <c r="K21" s="84"/>
      <c r="L21" s="94">
        <v>399.93822999999992</v>
      </c>
      <c r="M21" s="95">
        <v>2.8325187860895765E-5</v>
      </c>
      <c r="N21" s="95">
        <f t="shared" si="0"/>
        <v>2.8191639572484255E-2</v>
      </c>
      <c r="O21" s="95">
        <f>L21/'סכום נכסי הקרן'!$C$42</f>
        <v>3.8071696856204892E-3</v>
      </c>
    </row>
    <row r="22" spans="2:15" s="144" customFormat="1">
      <c r="B22" s="87" t="s">
        <v>664</v>
      </c>
      <c r="C22" s="84" t="s">
        <v>665</v>
      </c>
      <c r="D22" s="97" t="s">
        <v>123</v>
      </c>
      <c r="E22" s="97" t="s">
        <v>311</v>
      </c>
      <c r="F22" s="84" t="s">
        <v>666</v>
      </c>
      <c r="G22" s="97" t="s">
        <v>616</v>
      </c>
      <c r="H22" s="97" t="s">
        <v>167</v>
      </c>
      <c r="I22" s="94">
        <v>46171.899999999994</v>
      </c>
      <c r="J22" s="96">
        <v>1079</v>
      </c>
      <c r="K22" s="84"/>
      <c r="L22" s="94">
        <v>498.19480999999996</v>
      </c>
      <c r="M22" s="95">
        <v>3.9334914066090857E-5</v>
      </c>
      <c r="N22" s="95">
        <f t="shared" si="0"/>
        <v>3.5117744358678281E-2</v>
      </c>
      <c r="O22" s="95">
        <f>L22/'סכום נכסי הקרן'!$C$42</f>
        <v>4.742512807954017E-3</v>
      </c>
    </row>
    <row r="23" spans="2:15" s="144" customFormat="1">
      <c r="B23" s="87" t="s">
        <v>667</v>
      </c>
      <c r="C23" s="84" t="s">
        <v>668</v>
      </c>
      <c r="D23" s="97" t="s">
        <v>123</v>
      </c>
      <c r="E23" s="97" t="s">
        <v>311</v>
      </c>
      <c r="F23" s="84" t="s">
        <v>471</v>
      </c>
      <c r="G23" s="97" t="s">
        <v>472</v>
      </c>
      <c r="H23" s="97" t="s">
        <v>167</v>
      </c>
      <c r="I23" s="94">
        <v>6351.9999999999991</v>
      </c>
      <c r="J23" s="96">
        <v>2198</v>
      </c>
      <c r="K23" s="84"/>
      <c r="L23" s="94">
        <v>139.61695999999995</v>
      </c>
      <c r="M23" s="95">
        <v>2.4806124050927533E-5</v>
      </c>
      <c r="N23" s="95">
        <f t="shared" si="0"/>
        <v>9.8415973249817868E-3</v>
      </c>
      <c r="O23" s="95">
        <f>L23/'סכום נכסי הקרן'!$C$42</f>
        <v>1.3290688857389009E-3</v>
      </c>
    </row>
    <row r="24" spans="2:15" s="144" customFormat="1">
      <c r="B24" s="87" t="s">
        <v>669</v>
      </c>
      <c r="C24" s="84" t="s">
        <v>670</v>
      </c>
      <c r="D24" s="97" t="s">
        <v>123</v>
      </c>
      <c r="E24" s="97" t="s">
        <v>311</v>
      </c>
      <c r="F24" s="84" t="s">
        <v>671</v>
      </c>
      <c r="G24" s="97" t="s">
        <v>472</v>
      </c>
      <c r="H24" s="97" t="s">
        <v>167</v>
      </c>
      <c r="I24" s="94">
        <v>5260.9999999999991</v>
      </c>
      <c r="J24" s="96">
        <v>2796</v>
      </c>
      <c r="K24" s="84"/>
      <c r="L24" s="94">
        <v>147.09755999999996</v>
      </c>
      <c r="M24" s="95">
        <v>2.4540675955823289E-5</v>
      </c>
      <c r="N24" s="95">
        <f t="shared" si="0"/>
        <v>1.036890470188828E-2</v>
      </c>
      <c r="O24" s="95">
        <f>L24/'סכום נכסי הקרן'!$C$42</f>
        <v>1.400279666339327E-3</v>
      </c>
    </row>
    <row r="25" spans="2:15" s="144" customFormat="1">
      <c r="B25" s="87" t="s">
        <v>672</v>
      </c>
      <c r="C25" s="84" t="s">
        <v>673</v>
      </c>
      <c r="D25" s="97" t="s">
        <v>123</v>
      </c>
      <c r="E25" s="97" t="s">
        <v>311</v>
      </c>
      <c r="F25" s="84" t="s">
        <v>674</v>
      </c>
      <c r="G25" s="97" t="s">
        <v>466</v>
      </c>
      <c r="H25" s="97" t="s">
        <v>167</v>
      </c>
      <c r="I25" s="94">
        <v>85.999999999999986</v>
      </c>
      <c r="J25" s="96">
        <v>116900</v>
      </c>
      <c r="K25" s="84"/>
      <c r="L25" s="94">
        <v>100.53399999999999</v>
      </c>
      <c r="M25" s="95">
        <v>1.1171055224371292E-5</v>
      </c>
      <c r="N25" s="95">
        <f t="shared" si="0"/>
        <v>7.0866400863456649E-3</v>
      </c>
      <c r="O25" s="95">
        <f>L25/'סכום נכסי הקרן'!$C$42</f>
        <v>9.5702278117840926E-4</v>
      </c>
    </row>
    <row r="26" spans="2:15" s="144" customFormat="1">
      <c r="B26" s="87" t="s">
        <v>675</v>
      </c>
      <c r="C26" s="84" t="s">
        <v>676</v>
      </c>
      <c r="D26" s="97" t="s">
        <v>123</v>
      </c>
      <c r="E26" s="97" t="s">
        <v>311</v>
      </c>
      <c r="F26" s="84" t="s">
        <v>677</v>
      </c>
      <c r="G26" s="97" t="s">
        <v>678</v>
      </c>
      <c r="H26" s="97" t="s">
        <v>167</v>
      </c>
      <c r="I26" s="94">
        <v>1361.9999999999998</v>
      </c>
      <c r="J26" s="96">
        <v>7920</v>
      </c>
      <c r="K26" s="84"/>
      <c r="L26" s="94">
        <v>107.87039999999998</v>
      </c>
      <c r="M26" s="95">
        <v>1.3741812094622847E-5</v>
      </c>
      <c r="N26" s="95">
        <f t="shared" si="0"/>
        <v>7.6037828075093137E-3</v>
      </c>
      <c r="O26" s="95">
        <f>L26/'סכום נכסי הקרן'!$C$42</f>
        <v>1.0268608651284885E-3</v>
      </c>
    </row>
    <row r="27" spans="2:15" s="144" customFormat="1">
      <c r="B27" s="87" t="s">
        <v>679</v>
      </c>
      <c r="C27" s="84" t="s">
        <v>680</v>
      </c>
      <c r="D27" s="97" t="s">
        <v>123</v>
      </c>
      <c r="E27" s="97" t="s">
        <v>311</v>
      </c>
      <c r="F27" s="84" t="s">
        <v>681</v>
      </c>
      <c r="G27" s="97" t="s">
        <v>422</v>
      </c>
      <c r="H27" s="97" t="s">
        <v>167</v>
      </c>
      <c r="I27" s="94">
        <v>2772.9999999999995</v>
      </c>
      <c r="J27" s="96">
        <v>7973</v>
      </c>
      <c r="K27" s="84"/>
      <c r="L27" s="94">
        <v>221.09128999999996</v>
      </c>
      <c r="M27" s="95">
        <v>2.7226781340593845E-6</v>
      </c>
      <c r="N27" s="95">
        <f t="shared" si="0"/>
        <v>1.558472157136764E-2</v>
      </c>
      <c r="O27" s="95">
        <f>L27/'סכום נכסי הקרן'!$C$42</f>
        <v>2.1046551539789741E-3</v>
      </c>
    </row>
    <row r="28" spans="2:15" s="144" customFormat="1">
      <c r="B28" s="87" t="s">
        <v>682</v>
      </c>
      <c r="C28" s="84" t="s">
        <v>683</v>
      </c>
      <c r="D28" s="97" t="s">
        <v>123</v>
      </c>
      <c r="E28" s="97" t="s">
        <v>311</v>
      </c>
      <c r="F28" s="84" t="s">
        <v>638</v>
      </c>
      <c r="G28" s="97" t="s">
        <v>616</v>
      </c>
      <c r="H28" s="97" t="s">
        <v>167</v>
      </c>
      <c r="I28" s="94">
        <v>1413511.9999999998</v>
      </c>
      <c r="J28" s="96">
        <v>42.5</v>
      </c>
      <c r="K28" s="84"/>
      <c r="L28" s="94">
        <v>600.74259999999992</v>
      </c>
      <c r="M28" s="95">
        <v>1.091322495114195E-4</v>
      </c>
      <c r="N28" s="95">
        <f t="shared" si="0"/>
        <v>4.2346336470602174E-2</v>
      </c>
      <c r="O28" s="95">
        <f>L28/'סכום נכסי הקרן'!$C$42</f>
        <v>5.7187056500721005E-3</v>
      </c>
    </row>
    <row r="29" spans="2:15" s="144" customFormat="1">
      <c r="B29" s="87" t="s">
        <v>684</v>
      </c>
      <c r="C29" s="84" t="s">
        <v>685</v>
      </c>
      <c r="D29" s="97" t="s">
        <v>123</v>
      </c>
      <c r="E29" s="97" t="s">
        <v>311</v>
      </c>
      <c r="F29" s="84" t="s">
        <v>543</v>
      </c>
      <c r="G29" s="97" t="s">
        <v>422</v>
      </c>
      <c r="H29" s="97" t="s">
        <v>167</v>
      </c>
      <c r="I29" s="94">
        <v>31662.999999999996</v>
      </c>
      <c r="J29" s="96">
        <v>2220</v>
      </c>
      <c r="K29" s="84"/>
      <c r="L29" s="94">
        <v>702.91859999999986</v>
      </c>
      <c r="M29" s="95">
        <v>2.4732832082050929E-5</v>
      </c>
      <c r="N29" s="95">
        <f t="shared" si="0"/>
        <v>4.9548721111245683E-2</v>
      </c>
      <c r="O29" s="95">
        <f>L29/'סכום נכסי הקרן'!$C$42</f>
        <v>6.691359276603275E-3</v>
      </c>
    </row>
    <row r="30" spans="2:15" s="144" customFormat="1">
      <c r="B30" s="87" t="s">
        <v>686</v>
      </c>
      <c r="C30" s="84" t="s">
        <v>687</v>
      </c>
      <c r="D30" s="97" t="s">
        <v>123</v>
      </c>
      <c r="E30" s="97" t="s">
        <v>311</v>
      </c>
      <c r="F30" s="84" t="s">
        <v>316</v>
      </c>
      <c r="G30" s="97" t="s">
        <v>317</v>
      </c>
      <c r="H30" s="97" t="s">
        <v>167</v>
      </c>
      <c r="I30" s="94">
        <v>50042.999999999993</v>
      </c>
      <c r="J30" s="96">
        <v>2399</v>
      </c>
      <c r="K30" s="84"/>
      <c r="L30" s="94">
        <v>1200.5315699999999</v>
      </c>
      <c r="M30" s="95">
        <v>3.3271821651642822E-5</v>
      </c>
      <c r="N30" s="95">
        <f t="shared" si="0"/>
        <v>8.4625451577431482E-2</v>
      </c>
      <c r="O30" s="95">
        <f>L30/'סכום נכסי הקרן'!$C$42</f>
        <v>1.1428333320208905E-2</v>
      </c>
    </row>
    <row r="31" spans="2:15" s="144" customFormat="1">
      <c r="B31" s="87" t="s">
        <v>688</v>
      </c>
      <c r="C31" s="84" t="s">
        <v>689</v>
      </c>
      <c r="D31" s="97" t="s">
        <v>123</v>
      </c>
      <c r="E31" s="97" t="s">
        <v>311</v>
      </c>
      <c r="F31" s="84" t="s">
        <v>690</v>
      </c>
      <c r="G31" s="97" t="s">
        <v>691</v>
      </c>
      <c r="H31" s="97" t="s">
        <v>167</v>
      </c>
      <c r="I31" s="94">
        <v>1168.9999999999998</v>
      </c>
      <c r="J31" s="96">
        <v>10450</v>
      </c>
      <c r="K31" s="84"/>
      <c r="L31" s="94">
        <v>122.16049999999998</v>
      </c>
      <c r="M31" s="95">
        <v>2.2025739893873613E-5</v>
      </c>
      <c r="N31" s="95">
        <f t="shared" si="0"/>
        <v>8.611091732827E-3</v>
      </c>
      <c r="O31" s="95">
        <f>L31/'סכום נכסי הקרן'!$C$42</f>
        <v>1.1628939608505089E-3</v>
      </c>
    </row>
    <row r="32" spans="2:15" s="144" customFormat="1">
      <c r="B32" s="87" t="s">
        <v>692</v>
      </c>
      <c r="C32" s="84" t="s">
        <v>693</v>
      </c>
      <c r="D32" s="97" t="s">
        <v>123</v>
      </c>
      <c r="E32" s="97" t="s">
        <v>311</v>
      </c>
      <c r="F32" s="84" t="s">
        <v>322</v>
      </c>
      <c r="G32" s="97" t="s">
        <v>317</v>
      </c>
      <c r="H32" s="97" t="s">
        <v>167</v>
      </c>
      <c r="I32" s="94">
        <v>7387.9999999999991</v>
      </c>
      <c r="J32" s="96">
        <v>6372</v>
      </c>
      <c r="K32" s="84"/>
      <c r="L32" s="94">
        <v>470.76335999999992</v>
      </c>
      <c r="M32" s="95">
        <v>3.1669720921472446E-5</v>
      </c>
      <c r="N32" s="95">
        <f t="shared" si="0"/>
        <v>3.3184101877561573E-2</v>
      </c>
      <c r="O32" s="95">
        <f>L32/'סכום נכסי הקרן'!$C$42</f>
        <v>4.4813820206506521E-3</v>
      </c>
    </row>
    <row r="33" spans="2:15" s="144" customFormat="1">
      <c r="B33" s="87" t="s">
        <v>694</v>
      </c>
      <c r="C33" s="84" t="s">
        <v>695</v>
      </c>
      <c r="D33" s="97" t="s">
        <v>123</v>
      </c>
      <c r="E33" s="97" t="s">
        <v>311</v>
      </c>
      <c r="F33" s="84" t="s">
        <v>407</v>
      </c>
      <c r="G33" s="97" t="s">
        <v>352</v>
      </c>
      <c r="H33" s="97" t="s">
        <v>167</v>
      </c>
      <c r="I33" s="94">
        <v>1717.9999999999998</v>
      </c>
      <c r="J33" s="96">
        <v>15810</v>
      </c>
      <c r="K33" s="84"/>
      <c r="L33" s="94">
        <v>271.61579999999998</v>
      </c>
      <c r="M33" s="95">
        <v>3.8366920728783002E-5</v>
      </c>
      <c r="N33" s="95">
        <f t="shared" si="0"/>
        <v>1.914619349040968E-2</v>
      </c>
      <c r="O33" s="95">
        <f>L33/'סכום נכסי הקרן'!$C$42</f>
        <v>2.5856178837805974E-3</v>
      </c>
    </row>
    <row r="34" spans="2:15" s="144" customFormat="1">
      <c r="B34" s="87" t="s">
        <v>696</v>
      </c>
      <c r="C34" s="84" t="s">
        <v>697</v>
      </c>
      <c r="D34" s="97" t="s">
        <v>123</v>
      </c>
      <c r="E34" s="97" t="s">
        <v>311</v>
      </c>
      <c r="F34" s="84" t="s">
        <v>698</v>
      </c>
      <c r="G34" s="97" t="s">
        <v>195</v>
      </c>
      <c r="H34" s="97" t="s">
        <v>167</v>
      </c>
      <c r="I34" s="94">
        <v>1046.9999999999998</v>
      </c>
      <c r="J34" s="96">
        <v>41150</v>
      </c>
      <c r="K34" s="84"/>
      <c r="L34" s="94">
        <v>430.84049999999996</v>
      </c>
      <c r="M34" s="95">
        <v>1.7060222258685434E-5</v>
      </c>
      <c r="N34" s="95">
        <f t="shared" si="0"/>
        <v>3.0369940101072367E-2</v>
      </c>
      <c r="O34" s="95">
        <f>L34/'סכום נכסי הקרן'!$C$42</f>
        <v>4.101340576862518E-3</v>
      </c>
    </row>
    <row r="35" spans="2:15" s="144" customFormat="1">
      <c r="B35" s="87" t="s">
        <v>701</v>
      </c>
      <c r="C35" s="84" t="s">
        <v>702</v>
      </c>
      <c r="D35" s="97" t="s">
        <v>123</v>
      </c>
      <c r="E35" s="97" t="s">
        <v>311</v>
      </c>
      <c r="F35" s="84" t="s">
        <v>337</v>
      </c>
      <c r="G35" s="97" t="s">
        <v>317</v>
      </c>
      <c r="H35" s="97" t="s">
        <v>167</v>
      </c>
      <c r="I35" s="94">
        <v>43291.999999999993</v>
      </c>
      <c r="J35" s="96">
        <v>2664</v>
      </c>
      <c r="K35" s="84"/>
      <c r="L35" s="94">
        <v>1153.2988799999996</v>
      </c>
      <c r="M35" s="95">
        <v>3.2459988928543495E-5</v>
      </c>
      <c r="N35" s="95">
        <f t="shared" si="0"/>
        <v>8.1296019998662705E-2</v>
      </c>
      <c r="O35" s="95">
        <f>L35/'סכום נכסי הקרן'!$C$42</f>
        <v>1.0978706722775818E-2</v>
      </c>
    </row>
    <row r="36" spans="2:15" s="144" customFormat="1">
      <c r="B36" s="87" t="s">
        <v>703</v>
      </c>
      <c r="C36" s="84" t="s">
        <v>704</v>
      </c>
      <c r="D36" s="97" t="s">
        <v>123</v>
      </c>
      <c r="E36" s="97" t="s">
        <v>311</v>
      </c>
      <c r="F36" s="84" t="s">
        <v>465</v>
      </c>
      <c r="G36" s="97" t="s">
        <v>466</v>
      </c>
      <c r="H36" s="97" t="s">
        <v>167</v>
      </c>
      <c r="I36" s="94">
        <v>614.99999999999989</v>
      </c>
      <c r="J36" s="96">
        <v>57050</v>
      </c>
      <c r="K36" s="84"/>
      <c r="L36" s="94">
        <v>350.85749999999996</v>
      </c>
      <c r="M36" s="95">
        <v>6.0488868081155394E-5</v>
      </c>
      <c r="N36" s="95">
        <f t="shared" si="0"/>
        <v>2.4731939683042794E-2</v>
      </c>
      <c r="O36" s="95">
        <f>L36/'סכום נכסי הקרן'!$C$42</f>
        <v>3.3399508668440895E-3</v>
      </c>
    </row>
    <row r="37" spans="2:15" s="144" customFormat="1">
      <c r="B37" s="87" t="s">
        <v>705</v>
      </c>
      <c r="C37" s="84" t="s">
        <v>706</v>
      </c>
      <c r="D37" s="97" t="s">
        <v>123</v>
      </c>
      <c r="E37" s="97" t="s">
        <v>311</v>
      </c>
      <c r="F37" s="84" t="s">
        <v>707</v>
      </c>
      <c r="G37" s="97" t="s">
        <v>553</v>
      </c>
      <c r="H37" s="97" t="s">
        <v>167</v>
      </c>
      <c r="I37" s="94">
        <v>1368.9999999999998</v>
      </c>
      <c r="J37" s="96">
        <v>37650</v>
      </c>
      <c r="K37" s="84"/>
      <c r="L37" s="94">
        <v>515.42849999999999</v>
      </c>
      <c r="M37" s="95">
        <v>2.298086456094017E-5</v>
      </c>
      <c r="N37" s="95">
        <f t="shared" si="0"/>
        <v>3.6332546897020083E-2</v>
      </c>
      <c r="O37" s="95">
        <f>L37/'סכום נכסי הקרן'!$C$42</f>
        <v>4.9065670973861154E-3</v>
      </c>
    </row>
    <row r="38" spans="2:15" s="144" customFormat="1">
      <c r="B38" s="87" t="s">
        <v>710</v>
      </c>
      <c r="C38" s="84" t="s">
        <v>711</v>
      </c>
      <c r="D38" s="97" t="s">
        <v>123</v>
      </c>
      <c r="E38" s="97" t="s">
        <v>311</v>
      </c>
      <c r="F38" s="84" t="s">
        <v>712</v>
      </c>
      <c r="G38" s="97" t="s">
        <v>422</v>
      </c>
      <c r="H38" s="97" t="s">
        <v>167</v>
      </c>
      <c r="I38" s="94">
        <v>931.99999999999989</v>
      </c>
      <c r="J38" s="96">
        <v>26080</v>
      </c>
      <c r="K38" s="84"/>
      <c r="L38" s="94">
        <v>243.06559999999999</v>
      </c>
      <c r="M38" s="95">
        <v>6.6739576073077135E-6</v>
      </c>
      <c r="N38" s="95">
        <f t="shared" si="0"/>
        <v>1.7133690339304723E-2</v>
      </c>
      <c r="O38" s="95">
        <f>L38/'סכום נכסי הקרן'!$C$42</f>
        <v>2.313837274163952E-3</v>
      </c>
    </row>
    <row r="39" spans="2:15" s="144" customFormat="1">
      <c r="B39" s="87" t="s">
        <v>713</v>
      </c>
      <c r="C39" s="84" t="s">
        <v>714</v>
      </c>
      <c r="D39" s="97" t="s">
        <v>123</v>
      </c>
      <c r="E39" s="97" t="s">
        <v>311</v>
      </c>
      <c r="F39" s="84" t="s">
        <v>351</v>
      </c>
      <c r="G39" s="97" t="s">
        <v>352</v>
      </c>
      <c r="H39" s="97" t="s">
        <v>167</v>
      </c>
      <c r="I39" s="94">
        <v>3489.9999999999995</v>
      </c>
      <c r="J39" s="96">
        <v>18680</v>
      </c>
      <c r="K39" s="84"/>
      <c r="L39" s="94">
        <v>651.9319999999999</v>
      </c>
      <c r="M39" s="95">
        <v>2.8778103178322976E-5</v>
      </c>
      <c r="N39" s="95">
        <f t="shared" si="0"/>
        <v>4.5954676475336721E-2</v>
      </c>
      <c r="O39" s="95">
        <f>L39/'סכום נכסי הקרן'!$C$42</f>
        <v>6.205997729914284E-3</v>
      </c>
    </row>
    <row r="40" spans="2:15" s="144" customFormat="1">
      <c r="B40" s="87" t="s">
        <v>715</v>
      </c>
      <c r="C40" s="84" t="s">
        <v>716</v>
      </c>
      <c r="D40" s="97" t="s">
        <v>123</v>
      </c>
      <c r="E40" s="97" t="s">
        <v>311</v>
      </c>
      <c r="F40" s="84" t="s">
        <v>549</v>
      </c>
      <c r="G40" s="97" t="s">
        <v>154</v>
      </c>
      <c r="H40" s="97" t="s">
        <v>167</v>
      </c>
      <c r="I40" s="94">
        <v>5673.9999999999991</v>
      </c>
      <c r="J40" s="96">
        <v>2330</v>
      </c>
      <c r="K40" s="84"/>
      <c r="L40" s="94">
        <v>132.20420000000001</v>
      </c>
      <c r="M40" s="95">
        <v>2.4021362942328903E-5</v>
      </c>
      <c r="N40" s="95">
        <f t="shared" si="0"/>
        <v>9.3190719886134012E-3</v>
      </c>
      <c r="O40" s="95">
        <f>L40/'סכום נכסי הקרן'!$C$42</f>
        <v>1.2585039008441588E-3</v>
      </c>
    </row>
    <row r="41" spans="2:15" s="144" customFormat="1">
      <c r="B41" s="87" t="s">
        <v>717</v>
      </c>
      <c r="C41" s="84" t="s">
        <v>718</v>
      </c>
      <c r="D41" s="97" t="s">
        <v>123</v>
      </c>
      <c r="E41" s="97" t="s">
        <v>311</v>
      </c>
      <c r="F41" s="84" t="s">
        <v>552</v>
      </c>
      <c r="G41" s="97" t="s">
        <v>553</v>
      </c>
      <c r="H41" s="97" t="s">
        <v>167</v>
      </c>
      <c r="I41" s="94">
        <v>4559.9999999999991</v>
      </c>
      <c r="J41" s="96">
        <v>7999</v>
      </c>
      <c r="K41" s="84"/>
      <c r="L41" s="94">
        <v>364.75440000000003</v>
      </c>
      <c r="M41" s="95">
        <v>3.9613669770493246E-5</v>
      </c>
      <c r="N41" s="95">
        <f t="shared" si="0"/>
        <v>2.5711531946515227E-2</v>
      </c>
      <c r="O41" s="95">
        <f>L41/'סכום נכסי הקרן'!$C$42</f>
        <v>3.4722409367483839E-3</v>
      </c>
    </row>
    <row r="42" spans="2:15" s="144" customFormat="1">
      <c r="B42" s="83"/>
      <c r="C42" s="84"/>
      <c r="D42" s="84"/>
      <c r="E42" s="84"/>
      <c r="F42" s="84"/>
      <c r="G42" s="84"/>
      <c r="H42" s="84"/>
      <c r="I42" s="94"/>
      <c r="J42" s="96"/>
      <c r="K42" s="84"/>
      <c r="L42" s="84"/>
      <c r="M42" s="84"/>
      <c r="N42" s="95"/>
      <c r="O42" s="84"/>
    </row>
    <row r="43" spans="2:15" s="144" customFormat="1">
      <c r="B43" s="103" t="s">
        <v>719</v>
      </c>
      <c r="C43" s="82"/>
      <c r="D43" s="82"/>
      <c r="E43" s="82"/>
      <c r="F43" s="82"/>
      <c r="G43" s="82"/>
      <c r="H43" s="82"/>
      <c r="I43" s="91"/>
      <c r="J43" s="93"/>
      <c r="K43" s="91">
        <v>3.3115799999999993</v>
      </c>
      <c r="L43" s="91">
        <f>SUM(L44:L80)</f>
        <v>3035.7021299999997</v>
      </c>
      <c r="M43" s="82"/>
      <c r="N43" s="92">
        <f t="shared" ref="N43:N80" si="1">L43/$L$11</f>
        <v>0.21398659562598643</v>
      </c>
      <c r="O43" s="92">
        <f>L43/'סכום נכסי הקרן'!$C$42</f>
        <v>2.8898045390433294E-2</v>
      </c>
    </row>
    <row r="44" spans="2:15" s="144" customFormat="1">
      <c r="B44" s="87" t="s">
        <v>720</v>
      </c>
      <c r="C44" s="84" t="s">
        <v>721</v>
      </c>
      <c r="D44" s="97" t="s">
        <v>123</v>
      </c>
      <c r="E44" s="97" t="s">
        <v>311</v>
      </c>
      <c r="F44" s="84" t="s">
        <v>722</v>
      </c>
      <c r="G44" s="97" t="s">
        <v>723</v>
      </c>
      <c r="H44" s="97" t="s">
        <v>167</v>
      </c>
      <c r="I44" s="94">
        <v>15047.999999999998</v>
      </c>
      <c r="J44" s="96">
        <v>402.7</v>
      </c>
      <c r="K44" s="84"/>
      <c r="L44" s="94">
        <v>60.598299999999988</v>
      </c>
      <c r="M44" s="95">
        <v>5.1009282967478725E-5</v>
      </c>
      <c r="N44" s="95">
        <f t="shared" si="1"/>
        <v>4.2715732184574421E-3</v>
      </c>
      <c r="O44" s="95">
        <f>L44/'סכום נכסי הקרן'!$C$42</f>
        <v>5.7685910836814994E-4</v>
      </c>
    </row>
    <row r="45" spans="2:15" s="144" customFormat="1">
      <c r="B45" s="87" t="s">
        <v>724</v>
      </c>
      <c r="C45" s="84" t="s">
        <v>725</v>
      </c>
      <c r="D45" s="97" t="s">
        <v>123</v>
      </c>
      <c r="E45" s="97" t="s">
        <v>311</v>
      </c>
      <c r="F45" s="84" t="s">
        <v>615</v>
      </c>
      <c r="G45" s="97" t="s">
        <v>616</v>
      </c>
      <c r="H45" s="97" t="s">
        <v>167</v>
      </c>
      <c r="I45" s="94">
        <v>6337.9999999999991</v>
      </c>
      <c r="J45" s="96">
        <v>2000</v>
      </c>
      <c r="K45" s="84"/>
      <c r="L45" s="94">
        <v>126.75999999999999</v>
      </c>
      <c r="M45" s="95">
        <v>4.8056392273184193E-5</v>
      </c>
      <c r="N45" s="95">
        <f t="shared" si="1"/>
        <v>8.9353104158312255E-3</v>
      </c>
      <c r="O45" s="95">
        <f>L45/'סכום נכסי הקרן'!$C$42</f>
        <v>1.2066784146873212E-3</v>
      </c>
    </row>
    <row r="46" spans="2:15" s="144" customFormat="1">
      <c r="B46" s="87" t="s">
        <v>726</v>
      </c>
      <c r="C46" s="84" t="s">
        <v>727</v>
      </c>
      <c r="D46" s="97" t="s">
        <v>123</v>
      </c>
      <c r="E46" s="97" t="s">
        <v>311</v>
      </c>
      <c r="F46" s="84" t="s">
        <v>728</v>
      </c>
      <c r="G46" s="97" t="s">
        <v>472</v>
      </c>
      <c r="H46" s="97" t="s">
        <v>167</v>
      </c>
      <c r="I46" s="94">
        <v>511.99999999999994</v>
      </c>
      <c r="J46" s="96">
        <v>22400</v>
      </c>
      <c r="K46" s="84"/>
      <c r="L46" s="94">
        <v>114.68799999999999</v>
      </c>
      <c r="M46" s="95">
        <v>3.488947430216451E-5</v>
      </c>
      <c r="N46" s="95">
        <f t="shared" si="1"/>
        <v>8.0843553247937176E-3</v>
      </c>
      <c r="O46" s="95">
        <f>L46/'סכום נכסי הקרן'!$C$42</f>
        <v>1.0917602873434797E-3</v>
      </c>
    </row>
    <row r="47" spans="2:15" s="144" customFormat="1">
      <c r="B47" s="87" t="s">
        <v>729</v>
      </c>
      <c r="C47" s="84" t="s">
        <v>730</v>
      </c>
      <c r="D47" s="97" t="s">
        <v>123</v>
      </c>
      <c r="E47" s="97" t="s">
        <v>311</v>
      </c>
      <c r="F47" s="84" t="s">
        <v>731</v>
      </c>
      <c r="G47" s="97" t="s">
        <v>732</v>
      </c>
      <c r="H47" s="97" t="s">
        <v>167</v>
      </c>
      <c r="I47" s="94">
        <v>5987.9999999999991</v>
      </c>
      <c r="J47" s="96">
        <v>1375</v>
      </c>
      <c r="K47" s="84"/>
      <c r="L47" s="94">
        <v>82.33499999999998</v>
      </c>
      <c r="M47" s="95">
        <v>5.5029248762531141E-5</v>
      </c>
      <c r="N47" s="95">
        <f t="shared" si="1"/>
        <v>5.8037928612138202E-3</v>
      </c>
      <c r="O47" s="95">
        <f>L47/'סכום נכסי הקרן'!$C$42</f>
        <v>7.837793252862147E-4</v>
      </c>
    </row>
    <row r="48" spans="2:15" s="144" customFormat="1">
      <c r="B48" s="87" t="s">
        <v>733</v>
      </c>
      <c r="C48" s="84" t="s">
        <v>734</v>
      </c>
      <c r="D48" s="97" t="s">
        <v>123</v>
      </c>
      <c r="E48" s="97" t="s">
        <v>311</v>
      </c>
      <c r="F48" s="84" t="s">
        <v>735</v>
      </c>
      <c r="G48" s="97" t="s">
        <v>154</v>
      </c>
      <c r="H48" s="97" t="s">
        <v>167</v>
      </c>
      <c r="I48" s="94">
        <v>379.99999999999994</v>
      </c>
      <c r="J48" s="96">
        <v>3981</v>
      </c>
      <c r="K48" s="84"/>
      <c r="L48" s="94">
        <v>15.127799999999997</v>
      </c>
      <c r="M48" s="95">
        <v>1.7051143018885126E-5</v>
      </c>
      <c r="N48" s="95">
        <f t="shared" si="1"/>
        <v>1.0663583852052036E-3</v>
      </c>
      <c r="O48" s="95">
        <f>L48/'סכום נכסי הקרן'!$C$42</f>
        <v>1.4400749228231979E-4</v>
      </c>
    </row>
    <row r="49" spans="2:15" s="144" customFormat="1">
      <c r="B49" s="87" t="s">
        <v>736</v>
      </c>
      <c r="C49" s="84" t="s">
        <v>737</v>
      </c>
      <c r="D49" s="97" t="s">
        <v>123</v>
      </c>
      <c r="E49" s="97" t="s">
        <v>311</v>
      </c>
      <c r="F49" s="84" t="s">
        <v>738</v>
      </c>
      <c r="G49" s="97" t="s">
        <v>466</v>
      </c>
      <c r="H49" s="97" t="s">
        <v>167</v>
      </c>
      <c r="I49" s="94">
        <v>212.99999999999997</v>
      </c>
      <c r="J49" s="96">
        <v>89680</v>
      </c>
      <c r="K49" s="94">
        <v>1.9485799999999998</v>
      </c>
      <c r="L49" s="94">
        <v>192.96698000000001</v>
      </c>
      <c r="M49" s="95">
        <v>5.8884951245748458E-5</v>
      </c>
      <c r="N49" s="95">
        <f t="shared" si="1"/>
        <v>1.3602239399696245E-2</v>
      </c>
      <c r="O49" s="95">
        <f>L49/'סכום נכסי הקרן'!$C$42</f>
        <v>1.8369287591779744E-3</v>
      </c>
    </row>
    <row r="50" spans="2:15" s="144" customFormat="1">
      <c r="B50" s="87" t="s">
        <v>739</v>
      </c>
      <c r="C50" s="84" t="s">
        <v>740</v>
      </c>
      <c r="D50" s="97" t="s">
        <v>123</v>
      </c>
      <c r="E50" s="97" t="s">
        <v>311</v>
      </c>
      <c r="F50" s="84" t="s">
        <v>741</v>
      </c>
      <c r="G50" s="97" t="s">
        <v>193</v>
      </c>
      <c r="H50" s="97" t="s">
        <v>167</v>
      </c>
      <c r="I50" s="94">
        <v>7283.9999999999991</v>
      </c>
      <c r="J50" s="96">
        <v>190</v>
      </c>
      <c r="K50" s="84"/>
      <c r="L50" s="94">
        <v>13.839599999999999</v>
      </c>
      <c r="M50" s="95">
        <v>1.3584991610120676E-5</v>
      </c>
      <c r="N50" s="95">
        <f t="shared" si="1"/>
        <v>9.7555318736934236E-4</v>
      </c>
      <c r="O50" s="95">
        <f>L50/'סכום נכסי הקרן'!$C$42</f>
        <v>1.3174460861396854E-4</v>
      </c>
    </row>
    <row r="51" spans="2:15" s="144" customFormat="1">
      <c r="B51" s="87" t="s">
        <v>742</v>
      </c>
      <c r="C51" s="84" t="s">
        <v>743</v>
      </c>
      <c r="D51" s="97" t="s">
        <v>123</v>
      </c>
      <c r="E51" s="97" t="s">
        <v>311</v>
      </c>
      <c r="F51" s="84" t="s">
        <v>744</v>
      </c>
      <c r="G51" s="97" t="s">
        <v>193</v>
      </c>
      <c r="H51" s="97" t="s">
        <v>167</v>
      </c>
      <c r="I51" s="94">
        <v>10028.999999999998</v>
      </c>
      <c r="J51" s="96">
        <v>419.2</v>
      </c>
      <c r="K51" s="84"/>
      <c r="L51" s="94">
        <v>42.041569999999993</v>
      </c>
      <c r="M51" s="95">
        <v>2.6523006771181607E-5</v>
      </c>
      <c r="N51" s="95">
        <f t="shared" si="1"/>
        <v>2.9635096112251309E-3</v>
      </c>
      <c r="O51" s="95">
        <f>L51/'סכום נכסי הקרן'!$C$42</f>
        <v>4.0021027957215239E-4</v>
      </c>
    </row>
    <row r="52" spans="2:15" s="144" customFormat="1">
      <c r="B52" s="87" t="s">
        <v>745</v>
      </c>
      <c r="C52" s="84" t="s">
        <v>746</v>
      </c>
      <c r="D52" s="97" t="s">
        <v>123</v>
      </c>
      <c r="E52" s="97" t="s">
        <v>311</v>
      </c>
      <c r="F52" s="84" t="s">
        <v>747</v>
      </c>
      <c r="G52" s="97" t="s">
        <v>396</v>
      </c>
      <c r="H52" s="97" t="s">
        <v>167</v>
      </c>
      <c r="I52" s="94">
        <v>187.99999999999997</v>
      </c>
      <c r="J52" s="96">
        <v>15190</v>
      </c>
      <c r="K52" s="84"/>
      <c r="L52" s="94">
        <v>28.557199999999998</v>
      </c>
      <c r="M52" s="95">
        <v>4.1047703326414167E-5</v>
      </c>
      <c r="N52" s="95">
        <f t="shared" si="1"/>
        <v>2.0129965809953889E-3</v>
      </c>
      <c r="O52" s="95">
        <f>L52/'סכום נכסי הקרן'!$C$42</f>
        <v>2.7184724537637083E-4</v>
      </c>
    </row>
    <row r="53" spans="2:15" s="144" customFormat="1">
      <c r="B53" s="87" t="s">
        <v>748</v>
      </c>
      <c r="C53" s="84" t="s">
        <v>749</v>
      </c>
      <c r="D53" s="97" t="s">
        <v>123</v>
      </c>
      <c r="E53" s="97" t="s">
        <v>311</v>
      </c>
      <c r="F53" s="84" t="s">
        <v>750</v>
      </c>
      <c r="G53" s="97" t="s">
        <v>751</v>
      </c>
      <c r="H53" s="97" t="s">
        <v>167</v>
      </c>
      <c r="I53" s="94">
        <v>1187.9999999999998</v>
      </c>
      <c r="J53" s="96">
        <v>4196</v>
      </c>
      <c r="K53" s="84"/>
      <c r="L53" s="94">
        <v>49.848480000000002</v>
      </c>
      <c r="M53" s="95">
        <v>4.8037405126124868E-5</v>
      </c>
      <c r="N53" s="95">
        <f t="shared" si="1"/>
        <v>3.5138185749239081E-3</v>
      </c>
      <c r="O53" s="95">
        <f>L53/'סכום נכסי הקרן'!$C$42</f>
        <v>4.7452733370915626E-4</v>
      </c>
    </row>
    <row r="54" spans="2:15" s="144" customFormat="1">
      <c r="B54" s="87" t="s">
        <v>752</v>
      </c>
      <c r="C54" s="84" t="s">
        <v>753</v>
      </c>
      <c r="D54" s="97" t="s">
        <v>123</v>
      </c>
      <c r="E54" s="97" t="s">
        <v>311</v>
      </c>
      <c r="F54" s="84" t="s">
        <v>387</v>
      </c>
      <c r="G54" s="97" t="s">
        <v>352</v>
      </c>
      <c r="H54" s="97" t="s">
        <v>167</v>
      </c>
      <c r="I54" s="94">
        <v>135.99999999999997</v>
      </c>
      <c r="J54" s="96">
        <v>169200</v>
      </c>
      <c r="K54" s="84"/>
      <c r="L54" s="94">
        <v>230.11199999999997</v>
      </c>
      <c r="M54" s="95">
        <v>6.3647914711794274E-5</v>
      </c>
      <c r="N54" s="95">
        <f t="shared" si="1"/>
        <v>1.6220591278066857E-2</v>
      </c>
      <c r="O54" s="95">
        <f>L54/'סכום נכסי הקרן'!$C$42</f>
        <v>2.1905268488523889E-3</v>
      </c>
    </row>
    <row r="55" spans="2:15" s="144" customFormat="1">
      <c r="B55" s="87" t="s">
        <v>754</v>
      </c>
      <c r="C55" s="84" t="s">
        <v>755</v>
      </c>
      <c r="D55" s="97" t="s">
        <v>123</v>
      </c>
      <c r="E55" s="97" t="s">
        <v>311</v>
      </c>
      <c r="F55" s="84" t="s">
        <v>756</v>
      </c>
      <c r="G55" s="97" t="s">
        <v>352</v>
      </c>
      <c r="H55" s="97" t="s">
        <v>167</v>
      </c>
      <c r="I55" s="94">
        <v>530.99999999999989</v>
      </c>
      <c r="J55" s="96">
        <v>5843</v>
      </c>
      <c r="K55" s="84"/>
      <c r="L55" s="94">
        <v>31.026329999999994</v>
      </c>
      <c r="M55" s="95">
        <v>2.9606575447562482E-5</v>
      </c>
      <c r="N55" s="95">
        <f t="shared" si="1"/>
        <v>2.1870455160462039E-3</v>
      </c>
      <c r="O55" s="95">
        <f>L55/'סכום נכסי הקרן'!$C$42</f>
        <v>2.9535186729225051E-4</v>
      </c>
    </row>
    <row r="56" spans="2:15" s="144" customFormat="1">
      <c r="B56" s="87" t="s">
        <v>757</v>
      </c>
      <c r="C56" s="84" t="s">
        <v>758</v>
      </c>
      <c r="D56" s="97" t="s">
        <v>123</v>
      </c>
      <c r="E56" s="97" t="s">
        <v>311</v>
      </c>
      <c r="F56" s="84" t="s">
        <v>759</v>
      </c>
      <c r="G56" s="97" t="s">
        <v>515</v>
      </c>
      <c r="H56" s="97" t="s">
        <v>167</v>
      </c>
      <c r="I56" s="94">
        <v>423.99999999999994</v>
      </c>
      <c r="J56" s="96">
        <v>19400</v>
      </c>
      <c r="K56" s="84"/>
      <c r="L56" s="94">
        <v>82.255999999999986</v>
      </c>
      <c r="M56" s="95">
        <v>8.7170980944916977E-5</v>
      </c>
      <c r="N56" s="95">
        <f t="shared" si="1"/>
        <v>5.7982241524504041E-3</v>
      </c>
      <c r="O56" s="95">
        <f>L56/'סכום נכסי הקרן'!$C$42</f>
        <v>7.8302729314074068E-4</v>
      </c>
    </row>
    <row r="57" spans="2:15" s="144" customFormat="1">
      <c r="B57" s="87" t="s">
        <v>760</v>
      </c>
      <c r="C57" s="84" t="s">
        <v>761</v>
      </c>
      <c r="D57" s="97" t="s">
        <v>123</v>
      </c>
      <c r="E57" s="97" t="s">
        <v>311</v>
      </c>
      <c r="F57" s="84" t="s">
        <v>762</v>
      </c>
      <c r="G57" s="97" t="s">
        <v>732</v>
      </c>
      <c r="H57" s="97" t="s">
        <v>167</v>
      </c>
      <c r="I57" s="94">
        <v>554.99999999999989</v>
      </c>
      <c r="J57" s="96">
        <v>10240</v>
      </c>
      <c r="K57" s="84"/>
      <c r="L57" s="94">
        <v>56.831999999999994</v>
      </c>
      <c r="M57" s="95">
        <v>3.9630246232359621E-5</v>
      </c>
      <c r="N57" s="95">
        <f t="shared" si="1"/>
        <v>4.0060867904111721E-3</v>
      </c>
      <c r="O57" s="95">
        <f>L57/'סכום נכסי הקרן'!$C$42</f>
        <v>5.4100621381752794E-4</v>
      </c>
    </row>
    <row r="58" spans="2:15" s="144" customFormat="1">
      <c r="B58" s="87" t="s">
        <v>763</v>
      </c>
      <c r="C58" s="84" t="s">
        <v>764</v>
      </c>
      <c r="D58" s="97" t="s">
        <v>123</v>
      </c>
      <c r="E58" s="97" t="s">
        <v>311</v>
      </c>
      <c r="F58" s="84" t="s">
        <v>765</v>
      </c>
      <c r="G58" s="97" t="s">
        <v>766</v>
      </c>
      <c r="H58" s="97" t="s">
        <v>167</v>
      </c>
      <c r="I58" s="94">
        <v>272.99999999999994</v>
      </c>
      <c r="J58" s="96">
        <v>14600</v>
      </c>
      <c r="K58" s="84"/>
      <c r="L58" s="94">
        <v>39.85799999999999</v>
      </c>
      <c r="M58" s="95">
        <v>4.019247632177301E-5</v>
      </c>
      <c r="N58" s="95">
        <f t="shared" si="1"/>
        <v>2.809589796104457E-3</v>
      </c>
      <c r="O58" s="95">
        <f>L58/'סכום נכסי הקרן'!$C$42</f>
        <v>3.7942401587730544E-4</v>
      </c>
    </row>
    <row r="59" spans="2:15" s="144" customFormat="1">
      <c r="B59" s="87" t="s">
        <v>767</v>
      </c>
      <c r="C59" s="84" t="s">
        <v>768</v>
      </c>
      <c r="D59" s="97" t="s">
        <v>123</v>
      </c>
      <c r="E59" s="97" t="s">
        <v>311</v>
      </c>
      <c r="F59" s="84" t="s">
        <v>769</v>
      </c>
      <c r="G59" s="97" t="s">
        <v>766</v>
      </c>
      <c r="H59" s="97" t="s">
        <v>167</v>
      </c>
      <c r="I59" s="94">
        <v>1362.9999999999998</v>
      </c>
      <c r="J59" s="96">
        <v>9054</v>
      </c>
      <c r="K59" s="94">
        <v>1.3629999999999998</v>
      </c>
      <c r="L59" s="94">
        <v>124.76901999999997</v>
      </c>
      <c r="M59" s="95">
        <v>6.0624453217915279E-5</v>
      </c>
      <c r="N59" s="95">
        <f t="shared" si="1"/>
        <v>8.7949662667959477E-3</v>
      </c>
      <c r="O59" s="95">
        <f>L59/'סכום נכסי הקרן'!$C$42</f>
        <v>1.1877254911304091E-3</v>
      </c>
    </row>
    <row r="60" spans="2:15" s="144" customFormat="1">
      <c r="B60" s="87" t="s">
        <v>770</v>
      </c>
      <c r="C60" s="84" t="s">
        <v>771</v>
      </c>
      <c r="D60" s="97" t="s">
        <v>123</v>
      </c>
      <c r="E60" s="97" t="s">
        <v>311</v>
      </c>
      <c r="F60" s="84" t="s">
        <v>772</v>
      </c>
      <c r="G60" s="97" t="s">
        <v>466</v>
      </c>
      <c r="H60" s="97" t="s">
        <v>167</v>
      </c>
      <c r="I60" s="94">
        <v>243.99999999999997</v>
      </c>
      <c r="J60" s="96">
        <v>22370</v>
      </c>
      <c r="K60" s="84"/>
      <c r="L60" s="94">
        <v>54.582799999999992</v>
      </c>
      <c r="M60" s="95">
        <v>1.4126616165943737E-5</v>
      </c>
      <c r="N60" s="95">
        <f t="shared" si="1"/>
        <v>3.8475407176178024E-3</v>
      </c>
      <c r="O60" s="95">
        <f>L60/'סכום נכסי הקרן'!$C$42</f>
        <v>5.1959519227828268E-4</v>
      </c>
    </row>
    <row r="61" spans="2:15" s="144" customFormat="1">
      <c r="B61" s="87" t="s">
        <v>773</v>
      </c>
      <c r="C61" s="84" t="s">
        <v>774</v>
      </c>
      <c r="D61" s="97" t="s">
        <v>123</v>
      </c>
      <c r="E61" s="97" t="s">
        <v>311</v>
      </c>
      <c r="F61" s="84" t="s">
        <v>439</v>
      </c>
      <c r="G61" s="97" t="s">
        <v>352</v>
      </c>
      <c r="H61" s="97" t="s">
        <v>167</v>
      </c>
      <c r="I61" s="94">
        <v>117.99999999999999</v>
      </c>
      <c r="J61" s="96">
        <v>42890</v>
      </c>
      <c r="K61" s="84"/>
      <c r="L61" s="94">
        <v>50.610199999999992</v>
      </c>
      <c r="M61" s="95">
        <v>2.1836097511869211E-5</v>
      </c>
      <c r="N61" s="95">
        <f t="shared" si="1"/>
        <v>3.5675122058007377E-3</v>
      </c>
      <c r="O61" s="95">
        <f>L61/'סכום נכסי הקרן'!$C$42</f>
        <v>4.8177844669460604E-4</v>
      </c>
    </row>
    <row r="62" spans="2:15" s="144" customFormat="1">
      <c r="B62" s="87" t="s">
        <v>775</v>
      </c>
      <c r="C62" s="84" t="s">
        <v>776</v>
      </c>
      <c r="D62" s="97" t="s">
        <v>123</v>
      </c>
      <c r="E62" s="97" t="s">
        <v>311</v>
      </c>
      <c r="F62" s="84" t="s">
        <v>777</v>
      </c>
      <c r="G62" s="97" t="s">
        <v>472</v>
      </c>
      <c r="H62" s="97" t="s">
        <v>167</v>
      </c>
      <c r="I62" s="94">
        <v>1520.9999999999998</v>
      </c>
      <c r="J62" s="96">
        <v>6850</v>
      </c>
      <c r="K62" s="84"/>
      <c r="L62" s="94">
        <v>104.18849999999999</v>
      </c>
      <c r="M62" s="95">
        <v>2.7367314541506523E-5</v>
      </c>
      <c r="N62" s="95">
        <f t="shared" si="1"/>
        <v>7.3442457341419349E-3</v>
      </c>
      <c r="O62" s="95">
        <f>L62/'סכום נכסי הקרן'!$C$42</f>
        <v>9.9181140745227179E-4</v>
      </c>
    </row>
    <row r="63" spans="2:15" s="144" customFormat="1">
      <c r="B63" s="87" t="s">
        <v>778</v>
      </c>
      <c r="C63" s="84" t="s">
        <v>779</v>
      </c>
      <c r="D63" s="97" t="s">
        <v>123</v>
      </c>
      <c r="E63" s="97" t="s">
        <v>311</v>
      </c>
      <c r="F63" s="84" t="s">
        <v>780</v>
      </c>
      <c r="G63" s="97" t="s">
        <v>766</v>
      </c>
      <c r="H63" s="97" t="s">
        <v>167</v>
      </c>
      <c r="I63" s="94">
        <v>4055.9999999999995</v>
      </c>
      <c r="J63" s="96">
        <v>4355</v>
      </c>
      <c r="K63" s="84"/>
      <c r="L63" s="94">
        <v>176.63879999999995</v>
      </c>
      <c r="M63" s="95">
        <v>6.5759621637036163E-5</v>
      </c>
      <c r="N63" s="95">
        <f t="shared" si="1"/>
        <v>1.2451266247080534E-2</v>
      </c>
      <c r="O63" s="95">
        <f>L63/'סכום נכסי הקרן'!$C$42</f>
        <v>1.6814943764300312E-3</v>
      </c>
    </row>
    <row r="64" spans="2:15" s="144" customFormat="1">
      <c r="B64" s="87" t="s">
        <v>781</v>
      </c>
      <c r="C64" s="84" t="s">
        <v>782</v>
      </c>
      <c r="D64" s="97" t="s">
        <v>123</v>
      </c>
      <c r="E64" s="97" t="s">
        <v>311</v>
      </c>
      <c r="F64" s="84" t="s">
        <v>783</v>
      </c>
      <c r="G64" s="97" t="s">
        <v>751</v>
      </c>
      <c r="H64" s="97" t="s">
        <v>167</v>
      </c>
      <c r="I64" s="94">
        <v>6985.9999999999991</v>
      </c>
      <c r="J64" s="96">
        <v>2362</v>
      </c>
      <c r="K64" s="84"/>
      <c r="L64" s="94">
        <v>165.00931999999997</v>
      </c>
      <c r="M64" s="95">
        <v>6.4887155468686391E-5</v>
      </c>
      <c r="N64" s="95">
        <f t="shared" si="1"/>
        <v>1.1631504383916282E-2</v>
      </c>
      <c r="O64" s="95">
        <f>L64/'סכום נכסי הקרן'!$C$42</f>
        <v>1.5707887714281545E-3</v>
      </c>
    </row>
    <row r="65" spans="2:15" s="144" customFormat="1">
      <c r="B65" s="87" t="s">
        <v>784</v>
      </c>
      <c r="C65" s="84" t="s">
        <v>785</v>
      </c>
      <c r="D65" s="97" t="s">
        <v>123</v>
      </c>
      <c r="E65" s="97" t="s">
        <v>311</v>
      </c>
      <c r="F65" s="84" t="s">
        <v>591</v>
      </c>
      <c r="G65" s="97" t="s">
        <v>472</v>
      </c>
      <c r="H65" s="97" t="s">
        <v>167</v>
      </c>
      <c r="I65" s="94">
        <v>1474.9999999999998</v>
      </c>
      <c r="J65" s="96">
        <v>4128</v>
      </c>
      <c r="K65" s="84"/>
      <c r="L65" s="94">
        <v>60.887999999999991</v>
      </c>
      <c r="M65" s="95">
        <v>2.3312074986300003E-5</v>
      </c>
      <c r="N65" s="95">
        <f t="shared" si="1"/>
        <v>4.2919941669227806E-3</v>
      </c>
      <c r="O65" s="95">
        <f>L65/'סכום נכסי הקרן'!$C$42</f>
        <v>5.7961687688136323E-4</v>
      </c>
    </row>
    <row r="66" spans="2:15" s="144" customFormat="1">
      <c r="B66" s="87" t="s">
        <v>786</v>
      </c>
      <c r="C66" s="84" t="s">
        <v>787</v>
      </c>
      <c r="D66" s="97" t="s">
        <v>123</v>
      </c>
      <c r="E66" s="97" t="s">
        <v>311</v>
      </c>
      <c r="F66" s="84" t="s">
        <v>788</v>
      </c>
      <c r="G66" s="97" t="s">
        <v>678</v>
      </c>
      <c r="H66" s="97" t="s">
        <v>167</v>
      </c>
      <c r="I66" s="94">
        <v>789.99999999999989</v>
      </c>
      <c r="J66" s="96">
        <v>9411</v>
      </c>
      <c r="K66" s="84"/>
      <c r="L66" s="94">
        <v>74.346899999999977</v>
      </c>
      <c r="M66" s="95">
        <v>2.8189966833968765E-5</v>
      </c>
      <c r="N66" s="95">
        <f t="shared" si="1"/>
        <v>5.2407118172512028E-3</v>
      </c>
      <c r="O66" s="95">
        <f>L66/'סכום נכסי הקרן'!$C$42</f>
        <v>7.0773745210568617E-4</v>
      </c>
    </row>
    <row r="67" spans="2:15" s="144" customFormat="1">
      <c r="B67" s="87" t="s">
        <v>789</v>
      </c>
      <c r="C67" s="84" t="s">
        <v>790</v>
      </c>
      <c r="D67" s="97" t="s">
        <v>123</v>
      </c>
      <c r="E67" s="97" t="s">
        <v>311</v>
      </c>
      <c r="F67" s="84" t="s">
        <v>791</v>
      </c>
      <c r="G67" s="97" t="s">
        <v>616</v>
      </c>
      <c r="H67" s="97" t="s">
        <v>167</v>
      </c>
      <c r="I67" s="94">
        <v>4483.9999999999991</v>
      </c>
      <c r="J67" s="96">
        <v>2494</v>
      </c>
      <c r="K67" s="84"/>
      <c r="L67" s="94">
        <v>111.83095999999998</v>
      </c>
      <c r="M67" s="95">
        <v>4.573664637060483E-5</v>
      </c>
      <c r="N67" s="95">
        <f t="shared" si="1"/>
        <v>7.8829626199148402E-3</v>
      </c>
      <c r="O67" s="95">
        <f>L67/'סכום נכסי הקרן'!$C$42</f>
        <v>1.0645629972054372E-3</v>
      </c>
    </row>
    <row r="68" spans="2:15" s="144" customFormat="1">
      <c r="B68" s="87" t="s">
        <v>792</v>
      </c>
      <c r="C68" s="84" t="s">
        <v>793</v>
      </c>
      <c r="D68" s="97" t="s">
        <v>123</v>
      </c>
      <c r="E68" s="97" t="s">
        <v>311</v>
      </c>
      <c r="F68" s="84" t="s">
        <v>794</v>
      </c>
      <c r="G68" s="97" t="s">
        <v>195</v>
      </c>
      <c r="H68" s="97" t="s">
        <v>167</v>
      </c>
      <c r="I68" s="94">
        <v>1546.9999999999998</v>
      </c>
      <c r="J68" s="96">
        <v>4299</v>
      </c>
      <c r="K68" s="84"/>
      <c r="L68" s="94">
        <v>66.505529999999979</v>
      </c>
      <c r="M68" s="95">
        <v>3.1066555828478469E-5</v>
      </c>
      <c r="N68" s="95">
        <f t="shared" si="1"/>
        <v>4.687973768691827E-3</v>
      </c>
      <c r="O68" s="95">
        <f>L68/'סכום נכסי הקרן'!$C$42</f>
        <v>6.3309235964294783E-4</v>
      </c>
    </row>
    <row r="69" spans="2:15" s="144" customFormat="1">
      <c r="B69" s="87" t="s">
        <v>699</v>
      </c>
      <c r="C69" s="84" t="s">
        <v>700</v>
      </c>
      <c r="D69" s="97" t="s">
        <v>123</v>
      </c>
      <c r="E69" s="97" t="s">
        <v>311</v>
      </c>
      <c r="F69" s="84" t="s">
        <v>487</v>
      </c>
      <c r="G69" s="97" t="s">
        <v>377</v>
      </c>
      <c r="H69" s="97" t="s">
        <v>167</v>
      </c>
      <c r="I69" s="94">
        <v>2946.9999999999995</v>
      </c>
      <c r="J69" s="96">
        <v>2490</v>
      </c>
      <c r="K69" s="84"/>
      <c r="L69" s="94">
        <v>73.380299999999991</v>
      </c>
      <c r="M69" s="95">
        <v>2.6037115196484972E-5</v>
      </c>
      <c r="N69" s="95">
        <f>L69/$L$11</f>
        <v>5.1725761983813512E-3</v>
      </c>
      <c r="O69" s="95">
        <f>L69/'סכום נכסי הקרן'!$C$42</f>
        <v>6.9853600562701191E-4</v>
      </c>
    </row>
    <row r="70" spans="2:15" s="144" customFormat="1">
      <c r="B70" s="87" t="s">
        <v>795</v>
      </c>
      <c r="C70" s="84" t="s">
        <v>796</v>
      </c>
      <c r="D70" s="97" t="s">
        <v>123</v>
      </c>
      <c r="E70" s="97" t="s">
        <v>311</v>
      </c>
      <c r="F70" s="84" t="s">
        <v>797</v>
      </c>
      <c r="G70" s="97" t="s">
        <v>154</v>
      </c>
      <c r="H70" s="97" t="s">
        <v>167</v>
      </c>
      <c r="I70" s="94">
        <v>610.99999999999989</v>
      </c>
      <c r="J70" s="96">
        <v>10700</v>
      </c>
      <c r="K70" s="84"/>
      <c r="L70" s="94">
        <v>65.376999999999995</v>
      </c>
      <c r="M70" s="95">
        <v>5.608657784853722E-5</v>
      </c>
      <c r="N70" s="95">
        <f t="shared" si="1"/>
        <v>4.6084237066566589E-3</v>
      </c>
      <c r="O70" s="95">
        <f>L70/'סכום נכסי הקרן'!$C$42</f>
        <v>6.2234943765393654E-4</v>
      </c>
    </row>
    <row r="71" spans="2:15" s="144" customFormat="1">
      <c r="B71" s="87" t="s">
        <v>798</v>
      </c>
      <c r="C71" s="84" t="s">
        <v>799</v>
      </c>
      <c r="D71" s="97" t="s">
        <v>123</v>
      </c>
      <c r="E71" s="97" t="s">
        <v>311</v>
      </c>
      <c r="F71" s="84" t="s">
        <v>800</v>
      </c>
      <c r="G71" s="97" t="s">
        <v>422</v>
      </c>
      <c r="H71" s="97" t="s">
        <v>167</v>
      </c>
      <c r="I71" s="94">
        <v>311.99999999999994</v>
      </c>
      <c r="J71" s="96">
        <v>18000</v>
      </c>
      <c r="K71" s="84"/>
      <c r="L71" s="94">
        <v>56.159999999999989</v>
      </c>
      <c r="M71" s="95">
        <v>3.2677154427309298E-5</v>
      </c>
      <c r="N71" s="95">
        <f t="shared" si="1"/>
        <v>3.9587175209299594E-3</v>
      </c>
      <c r="O71" s="95">
        <f>L71/'סכום נכסי הקרן'!$C$42</f>
        <v>5.3460918088387463E-4</v>
      </c>
    </row>
    <row r="72" spans="2:15" s="144" customFormat="1">
      <c r="B72" s="87" t="s">
        <v>708</v>
      </c>
      <c r="C72" s="84" t="s">
        <v>709</v>
      </c>
      <c r="D72" s="97" t="s">
        <v>123</v>
      </c>
      <c r="E72" s="97" t="s">
        <v>311</v>
      </c>
      <c r="F72" s="84" t="s">
        <v>603</v>
      </c>
      <c r="G72" s="97" t="s">
        <v>377</v>
      </c>
      <c r="H72" s="97" t="s">
        <v>167</v>
      </c>
      <c r="I72" s="94">
        <v>4660.9999999999991</v>
      </c>
      <c r="J72" s="96">
        <v>1912</v>
      </c>
      <c r="K72" s="84"/>
      <c r="L72" s="94">
        <v>89.118320000000011</v>
      </c>
      <c r="M72" s="95">
        <v>2.8065810272677858E-5</v>
      </c>
      <c r="N72" s="95">
        <f>L72/$L$11</f>
        <v>6.2819489818348095E-3</v>
      </c>
      <c r="O72" s="95">
        <f>L72/'סכום נכסי הקרן'!$C$42</f>
        <v>8.4835242266643595E-4</v>
      </c>
    </row>
    <row r="73" spans="2:15" s="144" customFormat="1">
      <c r="B73" s="87" t="s">
        <v>801</v>
      </c>
      <c r="C73" s="84" t="s">
        <v>802</v>
      </c>
      <c r="D73" s="97" t="s">
        <v>123</v>
      </c>
      <c r="E73" s="97" t="s">
        <v>311</v>
      </c>
      <c r="F73" s="84" t="s">
        <v>803</v>
      </c>
      <c r="G73" s="97" t="s">
        <v>732</v>
      </c>
      <c r="H73" s="97" t="s">
        <v>167</v>
      </c>
      <c r="I73" s="94">
        <v>94.999999999999986</v>
      </c>
      <c r="J73" s="96">
        <v>33530</v>
      </c>
      <c r="K73" s="84"/>
      <c r="L73" s="94">
        <v>31.853499999999997</v>
      </c>
      <c r="M73" s="95">
        <v>4.0554581771270445E-5</v>
      </c>
      <c r="N73" s="95">
        <f t="shared" si="1"/>
        <v>2.2453527163985481E-3</v>
      </c>
      <c r="O73" s="95">
        <f>L73/'סכום נכסי הקרן'!$C$42</f>
        <v>3.0322602463113429E-4</v>
      </c>
    </row>
    <row r="74" spans="2:15" s="144" customFormat="1">
      <c r="B74" s="87" t="s">
        <v>804</v>
      </c>
      <c r="C74" s="84" t="s">
        <v>805</v>
      </c>
      <c r="D74" s="97" t="s">
        <v>123</v>
      </c>
      <c r="E74" s="97" t="s">
        <v>311</v>
      </c>
      <c r="F74" s="84" t="s">
        <v>806</v>
      </c>
      <c r="G74" s="97" t="s">
        <v>807</v>
      </c>
      <c r="H74" s="97" t="s">
        <v>167</v>
      </c>
      <c r="I74" s="94">
        <v>502.99999999999994</v>
      </c>
      <c r="J74" s="96">
        <v>2245</v>
      </c>
      <c r="K74" s="84"/>
      <c r="L74" s="94">
        <v>11.292349999999999</v>
      </c>
      <c r="M74" s="95">
        <v>1.2491454963201488E-5</v>
      </c>
      <c r="N74" s="95">
        <f t="shared" si="1"/>
        <v>7.9599757474133601E-4</v>
      </c>
      <c r="O74" s="95">
        <f>L74/'סכום נכסי הקרן'!$C$42</f>
        <v>1.0749633161955169E-4</v>
      </c>
    </row>
    <row r="75" spans="2:15" s="144" customFormat="1">
      <c r="B75" s="87" t="s">
        <v>808</v>
      </c>
      <c r="C75" s="84" t="s">
        <v>809</v>
      </c>
      <c r="D75" s="97" t="s">
        <v>123</v>
      </c>
      <c r="E75" s="97" t="s">
        <v>311</v>
      </c>
      <c r="F75" s="84" t="s">
        <v>810</v>
      </c>
      <c r="G75" s="97" t="s">
        <v>553</v>
      </c>
      <c r="H75" s="97" t="s">
        <v>167</v>
      </c>
      <c r="I75" s="94">
        <v>567.99999999999989</v>
      </c>
      <c r="J75" s="96">
        <v>9761</v>
      </c>
      <c r="K75" s="84"/>
      <c r="L75" s="94">
        <v>55.442479999999989</v>
      </c>
      <c r="M75" s="95">
        <v>4.5159885872699679E-5</v>
      </c>
      <c r="N75" s="95">
        <f t="shared" si="1"/>
        <v>3.908139547361268E-3</v>
      </c>
      <c r="O75" s="95">
        <f>L75/'סכום נכסי הקרן'!$C$42</f>
        <v>5.2777882512412041E-4</v>
      </c>
    </row>
    <row r="76" spans="2:15" s="144" customFormat="1">
      <c r="B76" s="87" t="s">
        <v>811</v>
      </c>
      <c r="C76" s="84" t="s">
        <v>812</v>
      </c>
      <c r="D76" s="97" t="s">
        <v>123</v>
      </c>
      <c r="E76" s="97" t="s">
        <v>311</v>
      </c>
      <c r="F76" s="84" t="s">
        <v>414</v>
      </c>
      <c r="G76" s="97" t="s">
        <v>352</v>
      </c>
      <c r="H76" s="97" t="s">
        <v>167</v>
      </c>
      <c r="I76" s="94">
        <v>6193.9999999999991</v>
      </c>
      <c r="J76" s="96">
        <v>1478</v>
      </c>
      <c r="K76" s="84"/>
      <c r="L76" s="94">
        <v>91.547320000000013</v>
      </c>
      <c r="M76" s="95">
        <v>3.523155438574862E-5</v>
      </c>
      <c r="N76" s="95">
        <f t="shared" si="1"/>
        <v>6.4531691538137785E-3</v>
      </c>
      <c r="O76" s="95">
        <f>L76/'סכום נכסי הקרן'!$C$42</f>
        <v>8.7147503129120327E-4</v>
      </c>
    </row>
    <row r="77" spans="2:15" s="144" customFormat="1">
      <c r="B77" s="87" t="s">
        <v>813</v>
      </c>
      <c r="C77" s="84" t="s">
        <v>814</v>
      </c>
      <c r="D77" s="97" t="s">
        <v>123</v>
      </c>
      <c r="E77" s="97" t="s">
        <v>311</v>
      </c>
      <c r="F77" s="84" t="s">
        <v>815</v>
      </c>
      <c r="G77" s="97" t="s">
        <v>154</v>
      </c>
      <c r="H77" s="97" t="s">
        <v>167</v>
      </c>
      <c r="I77" s="94">
        <v>305.99999999999994</v>
      </c>
      <c r="J77" s="96">
        <v>17200</v>
      </c>
      <c r="K77" s="84"/>
      <c r="L77" s="94">
        <v>52.631999999999991</v>
      </c>
      <c r="M77" s="95">
        <v>2.2213215948827714E-5</v>
      </c>
      <c r="N77" s="95">
        <f t="shared" si="1"/>
        <v>3.7100288561535901E-3</v>
      </c>
      <c r="O77" s="95">
        <f>L77/'סכום נכסי הקרן'!$C$42</f>
        <v>5.0102475798219533E-4</v>
      </c>
    </row>
    <row r="78" spans="2:15" s="144" customFormat="1">
      <c r="B78" s="87" t="s">
        <v>816</v>
      </c>
      <c r="C78" s="84" t="s">
        <v>817</v>
      </c>
      <c r="D78" s="97" t="s">
        <v>123</v>
      </c>
      <c r="E78" s="97" t="s">
        <v>311</v>
      </c>
      <c r="F78" s="84" t="s">
        <v>818</v>
      </c>
      <c r="G78" s="97" t="s">
        <v>616</v>
      </c>
      <c r="H78" s="97" t="s">
        <v>167</v>
      </c>
      <c r="I78" s="94">
        <v>47319.999999999993</v>
      </c>
      <c r="J78" s="96">
        <v>271.3</v>
      </c>
      <c r="K78" s="84"/>
      <c r="L78" s="94">
        <v>128.37915999999998</v>
      </c>
      <c r="M78" s="95">
        <v>4.5304604768166608E-5</v>
      </c>
      <c r="N78" s="95">
        <f t="shared" si="1"/>
        <v>9.0494449788865849E-3</v>
      </c>
      <c r="O78" s="95">
        <f>L78/'סכום נכסי הקרן'!$C$42</f>
        <v>1.2220918370754966E-3</v>
      </c>
    </row>
    <row r="79" spans="2:15" s="144" customFormat="1">
      <c r="B79" s="87" t="s">
        <v>819</v>
      </c>
      <c r="C79" s="84" t="s">
        <v>820</v>
      </c>
      <c r="D79" s="97" t="s">
        <v>123</v>
      </c>
      <c r="E79" s="97" t="s">
        <v>311</v>
      </c>
      <c r="F79" s="84" t="s">
        <v>821</v>
      </c>
      <c r="G79" s="97" t="s">
        <v>352</v>
      </c>
      <c r="H79" s="97" t="s">
        <v>167</v>
      </c>
      <c r="I79" s="94">
        <v>16501.999999999996</v>
      </c>
      <c r="J79" s="96">
        <v>747</v>
      </c>
      <c r="K79" s="84"/>
      <c r="L79" s="94">
        <v>123.26993999999999</v>
      </c>
      <c r="M79" s="95">
        <v>4.0540614275013588E-5</v>
      </c>
      <c r="N79" s="95">
        <f t="shared" si="1"/>
        <v>8.6892961410609832E-3</v>
      </c>
      <c r="O79" s="95">
        <f>L79/'סכום נכסי הקרן'!$C$42</f>
        <v>1.1734551576033545E-3</v>
      </c>
    </row>
    <row r="80" spans="2:15" s="144" customFormat="1">
      <c r="B80" s="87" t="s">
        <v>822</v>
      </c>
      <c r="C80" s="84" t="s">
        <v>823</v>
      </c>
      <c r="D80" s="97" t="s">
        <v>123</v>
      </c>
      <c r="E80" s="97" t="s">
        <v>311</v>
      </c>
      <c r="F80" s="84" t="s">
        <v>824</v>
      </c>
      <c r="G80" s="97" t="s">
        <v>352</v>
      </c>
      <c r="H80" s="97" t="s">
        <v>167</v>
      </c>
      <c r="I80" s="94">
        <v>7886.9999999999991</v>
      </c>
      <c r="J80" s="96">
        <v>1281</v>
      </c>
      <c r="K80" s="84"/>
      <c r="L80" s="94">
        <v>101.03246999999999</v>
      </c>
      <c r="M80" s="95">
        <v>2.24882714981902E-5</v>
      </c>
      <c r="N80" s="95">
        <f t="shared" si="1"/>
        <v>7.1217772288431356E-3</v>
      </c>
      <c r="O80" s="95">
        <f>L80/'סכום נכסי הקרן'!$C$42</f>
        <v>9.6176791362846594E-4</v>
      </c>
    </row>
    <row r="81" spans="2:15" s="144" customFormat="1">
      <c r="B81" s="83"/>
      <c r="C81" s="84"/>
      <c r="D81" s="84"/>
      <c r="E81" s="84"/>
      <c r="F81" s="84"/>
      <c r="G81" s="84"/>
      <c r="H81" s="84"/>
      <c r="I81" s="94"/>
      <c r="J81" s="96"/>
      <c r="K81" s="84"/>
      <c r="L81" s="84"/>
      <c r="M81" s="84"/>
      <c r="N81" s="95"/>
      <c r="O81" s="84"/>
    </row>
    <row r="82" spans="2:15" s="144" customFormat="1">
      <c r="B82" s="103" t="s">
        <v>29</v>
      </c>
      <c r="C82" s="82"/>
      <c r="D82" s="82"/>
      <c r="E82" s="82"/>
      <c r="F82" s="82"/>
      <c r="G82" s="82"/>
      <c r="H82" s="82"/>
      <c r="I82" s="91"/>
      <c r="J82" s="93"/>
      <c r="K82" s="82"/>
      <c r="L82" s="91">
        <v>136.97887</v>
      </c>
      <c r="M82" s="82"/>
      <c r="N82" s="92">
        <f t="shared" ref="N82:N94" si="2">L82/$L$11</f>
        <v>9.6556384021756984E-3</v>
      </c>
      <c r="O82" s="92">
        <f>L82/'סכום נכסי הקרן'!$C$42</f>
        <v>1.3039558669711319E-3</v>
      </c>
    </row>
    <row r="83" spans="2:15" s="144" customFormat="1">
      <c r="B83" s="87" t="s">
        <v>825</v>
      </c>
      <c r="C83" s="84" t="s">
        <v>826</v>
      </c>
      <c r="D83" s="97" t="s">
        <v>123</v>
      </c>
      <c r="E83" s="97" t="s">
        <v>311</v>
      </c>
      <c r="F83" s="84" t="s">
        <v>827</v>
      </c>
      <c r="G83" s="97" t="s">
        <v>154</v>
      </c>
      <c r="H83" s="97" t="s">
        <v>167</v>
      </c>
      <c r="I83" s="94">
        <v>2812.9999999999995</v>
      </c>
      <c r="J83" s="96">
        <v>546.6</v>
      </c>
      <c r="K83" s="84"/>
      <c r="L83" s="94">
        <v>15.375859999999998</v>
      </c>
      <c r="M83" s="95">
        <v>5.1156709021439253E-5</v>
      </c>
      <c r="N83" s="95">
        <f t="shared" si="2"/>
        <v>1.0838441307223312E-3</v>
      </c>
      <c r="O83" s="95">
        <f>L83/'סכום נכסי הקרן'!$C$42</f>
        <v>1.463688732191085E-4</v>
      </c>
    </row>
    <row r="84" spans="2:15" s="144" customFormat="1">
      <c r="B84" s="87" t="s">
        <v>828</v>
      </c>
      <c r="C84" s="84" t="s">
        <v>829</v>
      </c>
      <c r="D84" s="97" t="s">
        <v>123</v>
      </c>
      <c r="E84" s="97" t="s">
        <v>311</v>
      </c>
      <c r="F84" s="84" t="s">
        <v>830</v>
      </c>
      <c r="G84" s="97" t="s">
        <v>515</v>
      </c>
      <c r="H84" s="97" t="s">
        <v>167</v>
      </c>
      <c r="I84" s="94">
        <v>142.99999999999997</v>
      </c>
      <c r="J84" s="96">
        <v>1977</v>
      </c>
      <c r="K84" s="84"/>
      <c r="L84" s="94">
        <v>2.8271100000000002</v>
      </c>
      <c r="M84" s="95">
        <v>1.0772332552000231E-5</v>
      </c>
      <c r="N84" s="95">
        <f t="shared" si="2"/>
        <v>1.9928293964737001E-4</v>
      </c>
      <c r="O84" s="95">
        <f>L84/'סכום נכסי הקרן'!$C$42</f>
        <v>2.6912374668244505E-5</v>
      </c>
    </row>
    <row r="85" spans="2:15" s="144" customFormat="1">
      <c r="B85" s="87" t="s">
        <v>831</v>
      </c>
      <c r="C85" s="84" t="s">
        <v>832</v>
      </c>
      <c r="D85" s="97" t="s">
        <v>123</v>
      </c>
      <c r="E85" s="97" t="s">
        <v>311</v>
      </c>
      <c r="F85" s="84" t="s">
        <v>833</v>
      </c>
      <c r="G85" s="97" t="s">
        <v>557</v>
      </c>
      <c r="H85" s="97" t="s">
        <v>167</v>
      </c>
      <c r="I85" s="94">
        <v>1421.9999999999998</v>
      </c>
      <c r="J85" s="96">
        <v>843.4</v>
      </c>
      <c r="K85" s="84"/>
      <c r="L85" s="94">
        <v>11.993149999999998</v>
      </c>
      <c r="M85" s="95">
        <v>2.6160104031117495E-5</v>
      </c>
      <c r="N85" s="95">
        <f t="shared" si="2"/>
        <v>8.4539695577174397E-4</v>
      </c>
      <c r="O85" s="95">
        <f>L85/'סכום נכסי הקרן'!$C$42</f>
        <v>1.141675231075043E-4</v>
      </c>
    </row>
    <row r="86" spans="2:15" s="144" customFormat="1">
      <c r="B86" s="87" t="s">
        <v>834</v>
      </c>
      <c r="C86" s="84" t="s">
        <v>835</v>
      </c>
      <c r="D86" s="97" t="s">
        <v>123</v>
      </c>
      <c r="E86" s="97" t="s">
        <v>311</v>
      </c>
      <c r="F86" s="84" t="s">
        <v>836</v>
      </c>
      <c r="G86" s="97" t="s">
        <v>195</v>
      </c>
      <c r="H86" s="97" t="s">
        <v>167</v>
      </c>
      <c r="I86" s="94">
        <v>1.9999999999999998</v>
      </c>
      <c r="J86" s="96">
        <v>2283</v>
      </c>
      <c r="K86" s="84"/>
      <c r="L86" s="94">
        <v>4.5659999999999992E-2</v>
      </c>
      <c r="M86" s="95">
        <v>5.936754390029505E-8</v>
      </c>
      <c r="N86" s="95">
        <f t="shared" si="2"/>
        <v>3.2185726852860031E-6</v>
      </c>
      <c r="O86" s="95">
        <f>L86/'סכום נכסי הקרן'!$C$42</f>
        <v>4.3465554129554343E-7</v>
      </c>
    </row>
    <row r="87" spans="2:15" s="144" customFormat="1">
      <c r="B87" s="87" t="s">
        <v>837</v>
      </c>
      <c r="C87" s="84" t="s">
        <v>838</v>
      </c>
      <c r="D87" s="97" t="s">
        <v>123</v>
      </c>
      <c r="E87" s="97" t="s">
        <v>311</v>
      </c>
      <c r="F87" s="84" t="s">
        <v>839</v>
      </c>
      <c r="G87" s="97" t="s">
        <v>466</v>
      </c>
      <c r="H87" s="97" t="s">
        <v>167</v>
      </c>
      <c r="I87" s="94">
        <v>865.99999999999989</v>
      </c>
      <c r="J87" s="96">
        <v>2552</v>
      </c>
      <c r="K87" s="84"/>
      <c r="L87" s="94">
        <v>22.100319999999996</v>
      </c>
      <c r="M87" s="95">
        <v>3.0935450146879083E-5</v>
      </c>
      <c r="N87" s="95">
        <f t="shared" si="2"/>
        <v>1.5578512108646509E-3</v>
      </c>
      <c r="O87" s="95">
        <f>L87/'סכום נכסי הקרן'!$C$42</f>
        <v>2.1038165905397995E-4</v>
      </c>
    </row>
    <row r="88" spans="2:15" s="144" customFormat="1">
      <c r="B88" s="87" t="s">
        <v>840</v>
      </c>
      <c r="C88" s="84" t="s">
        <v>841</v>
      </c>
      <c r="D88" s="97" t="s">
        <v>123</v>
      </c>
      <c r="E88" s="97" t="s">
        <v>311</v>
      </c>
      <c r="F88" s="84" t="s">
        <v>842</v>
      </c>
      <c r="G88" s="97" t="s">
        <v>193</v>
      </c>
      <c r="H88" s="97" t="s">
        <v>167</v>
      </c>
      <c r="I88" s="94">
        <v>987.99999999999989</v>
      </c>
      <c r="J88" s="96">
        <v>1088</v>
      </c>
      <c r="K88" s="84"/>
      <c r="L88" s="94">
        <v>10.74944</v>
      </c>
      <c r="M88" s="95">
        <v>7.6867180048143124E-5</v>
      </c>
      <c r="N88" s="95">
        <f t="shared" si="2"/>
        <v>7.5772785733948264E-4</v>
      </c>
      <c r="O88" s="95">
        <f>L88/'סכום נכסי הקרן'!$C$42</f>
        <v>1.0232815728918018E-4</v>
      </c>
    </row>
    <row r="89" spans="2:15" s="144" customFormat="1">
      <c r="B89" s="87" t="s">
        <v>843</v>
      </c>
      <c r="C89" s="84" t="s">
        <v>844</v>
      </c>
      <c r="D89" s="97" t="s">
        <v>123</v>
      </c>
      <c r="E89" s="97" t="s">
        <v>311</v>
      </c>
      <c r="F89" s="84" t="s">
        <v>845</v>
      </c>
      <c r="G89" s="97" t="s">
        <v>616</v>
      </c>
      <c r="H89" s="97" t="s">
        <v>167</v>
      </c>
      <c r="I89" s="94">
        <v>1103.9999999999998</v>
      </c>
      <c r="J89" s="96">
        <v>1117</v>
      </c>
      <c r="K89" s="84"/>
      <c r="L89" s="94">
        <v>12.331679999999999</v>
      </c>
      <c r="M89" s="95">
        <v>5.5197240137993089E-5</v>
      </c>
      <c r="N89" s="95">
        <f t="shared" si="2"/>
        <v>8.6925993017274855E-4</v>
      </c>
      <c r="O89" s="95">
        <f>L89/'סכום נכסי הקרן'!$C$42</f>
        <v>1.1739012364177458E-4</v>
      </c>
    </row>
    <row r="90" spans="2:15" s="144" customFormat="1">
      <c r="B90" s="87" t="s">
        <v>846</v>
      </c>
      <c r="C90" s="84" t="s">
        <v>847</v>
      </c>
      <c r="D90" s="97" t="s">
        <v>123</v>
      </c>
      <c r="E90" s="97" t="s">
        <v>311</v>
      </c>
      <c r="F90" s="84" t="s">
        <v>848</v>
      </c>
      <c r="G90" s="97" t="s">
        <v>154</v>
      </c>
      <c r="H90" s="97" t="s">
        <v>167</v>
      </c>
      <c r="I90" s="94">
        <v>7738.9999999999991</v>
      </c>
      <c r="J90" s="96">
        <v>134.6</v>
      </c>
      <c r="K90" s="84"/>
      <c r="L90" s="94">
        <v>10.416689999999999</v>
      </c>
      <c r="M90" s="95">
        <v>2.2111428571428568E-5</v>
      </c>
      <c r="N90" s="95">
        <f t="shared" si="2"/>
        <v>7.3427231504800386E-4</v>
      </c>
      <c r="O90" s="95">
        <f>L90/'סכום נכסי הקרן'!$C$42</f>
        <v>9.9160578853654712E-5</v>
      </c>
    </row>
    <row r="91" spans="2:15" s="144" customFormat="1">
      <c r="B91" s="87" t="s">
        <v>849</v>
      </c>
      <c r="C91" s="84" t="s">
        <v>850</v>
      </c>
      <c r="D91" s="97" t="s">
        <v>123</v>
      </c>
      <c r="E91" s="97" t="s">
        <v>311</v>
      </c>
      <c r="F91" s="84" t="s">
        <v>851</v>
      </c>
      <c r="G91" s="97" t="s">
        <v>422</v>
      </c>
      <c r="H91" s="97" t="s">
        <v>167</v>
      </c>
      <c r="I91" s="94">
        <v>800.99999999999989</v>
      </c>
      <c r="J91" s="96">
        <v>2357</v>
      </c>
      <c r="K91" s="84"/>
      <c r="L91" s="94">
        <v>18.879569999999998</v>
      </c>
      <c r="M91" s="95">
        <v>3.1136436795151821E-5</v>
      </c>
      <c r="N91" s="95">
        <f t="shared" si="2"/>
        <v>1.3308205937789107E-3</v>
      </c>
      <c r="O91" s="95">
        <f>L91/'סכום נכסי הקרן'!$C$42</f>
        <v>1.7972207003454015E-4</v>
      </c>
    </row>
    <row r="92" spans="2:15" s="144" customFormat="1">
      <c r="B92" s="87" t="s">
        <v>852</v>
      </c>
      <c r="C92" s="84" t="s">
        <v>853</v>
      </c>
      <c r="D92" s="97" t="s">
        <v>123</v>
      </c>
      <c r="E92" s="97" t="s">
        <v>311</v>
      </c>
      <c r="F92" s="84" t="s">
        <v>854</v>
      </c>
      <c r="G92" s="97" t="s">
        <v>190</v>
      </c>
      <c r="H92" s="97" t="s">
        <v>167</v>
      </c>
      <c r="I92" s="94">
        <v>175.99999999999997</v>
      </c>
      <c r="J92" s="96">
        <v>10350</v>
      </c>
      <c r="K92" s="84"/>
      <c r="L92" s="94">
        <v>18.215999999999998</v>
      </c>
      <c r="M92" s="95">
        <v>2.1339463579234272E-5</v>
      </c>
      <c r="N92" s="95">
        <f t="shared" si="2"/>
        <v>1.2840455548657431E-3</v>
      </c>
      <c r="O92" s="95">
        <f>L92/'סכום נכסי הקרן'!$C$42</f>
        <v>1.7340528559438498E-4</v>
      </c>
    </row>
    <row r="93" spans="2:15" s="144" customFormat="1">
      <c r="B93" s="87" t="s">
        <v>855</v>
      </c>
      <c r="C93" s="84" t="s">
        <v>856</v>
      </c>
      <c r="D93" s="97" t="s">
        <v>123</v>
      </c>
      <c r="E93" s="97" t="s">
        <v>311</v>
      </c>
      <c r="F93" s="84" t="s">
        <v>857</v>
      </c>
      <c r="G93" s="97" t="s">
        <v>422</v>
      </c>
      <c r="H93" s="97" t="s">
        <v>167</v>
      </c>
      <c r="I93" s="94">
        <v>1904.9999999999998</v>
      </c>
      <c r="J93" s="96">
        <v>567.5</v>
      </c>
      <c r="K93" s="84"/>
      <c r="L93" s="94">
        <v>10.810879999999997</v>
      </c>
      <c r="M93" s="95">
        <v>2.4414687973687398E-5</v>
      </c>
      <c r="N93" s="95">
        <f t="shared" si="2"/>
        <v>7.6205876197776488E-4</v>
      </c>
      <c r="O93" s="95">
        <f>L93/'סכום נכסי הקרן'!$C$42</f>
        <v>1.0291302887168558E-4</v>
      </c>
    </row>
    <row r="94" spans="2:15" s="144" customFormat="1">
      <c r="B94" s="87" t="s">
        <v>858</v>
      </c>
      <c r="C94" s="84" t="s">
        <v>859</v>
      </c>
      <c r="D94" s="97" t="s">
        <v>123</v>
      </c>
      <c r="E94" s="97" t="s">
        <v>311</v>
      </c>
      <c r="F94" s="84" t="s">
        <v>860</v>
      </c>
      <c r="G94" s="97" t="s">
        <v>807</v>
      </c>
      <c r="H94" s="97" t="s">
        <v>167</v>
      </c>
      <c r="I94" s="94">
        <v>1103.9999999999998</v>
      </c>
      <c r="J94" s="96">
        <v>292.8</v>
      </c>
      <c r="K94" s="84"/>
      <c r="L94" s="94">
        <v>3.2325100000000004</v>
      </c>
      <c r="M94" s="95">
        <v>4.3276110711956925E-6</v>
      </c>
      <c r="N94" s="95">
        <f t="shared" si="2"/>
        <v>2.2785957930166142E-4</v>
      </c>
      <c r="O94" s="95">
        <f>L94/'סכום נכסי הקרן'!$C$42</f>
        <v>3.0771537095778741E-5</v>
      </c>
    </row>
    <row r="95" spans="2:15" s="144" customFormat="1">
      <c r="B95" s="83"/>
      <c r="C95" s="84"/>
      <c r="D95" s="84"/>
      <c r="E95" s="84"/>
      <c r="F95" s="84"/>
      <c r="G95" s="84"/>
      <c r="H95" s="84"/>
      <c r="I95" s="94"/>
      <c r="J95" s="96"/>
      <c r="K95" s="84"/>
      <c r="L95" s="84"/>
      <c r="M95" s="84"/>
      <c r="N95" s="95"/>
      <c r="O95" s="84"/>
    </row>
    <row r="96" spans="2:15" s="144" customFormat="1">
      <c r="B96" s="81" t="s">
        <v>233</v>
      </c>
      <c r="C96" s="82"/>
      <c r="D96" s="82"/>
      <c r="E96" s="82"/>
      <c r="F96" s="82"/>
      <c r="G96" s="82"/>
      <c r="H96" s="82"/>
      <c r="I96" s="91"/>
      <c r="J96" s="93"/>
      <c r="K96" s="91">
        <v>0.43422999999999989</v>
      </c>
      <c r="L96" s="91">
        <v>554.91110000000003</v>
      </c>
      <c r="M96" s="82"/>
      <c r="N96" s="92">
        <f t="shared" ref="N96:N109" si="3">L96/$L$11</f>
        <v>3.9115674753000665E-2</v>
      </c>
      <c r="O96" s="92">
        <f>L96/'סכום נכסי הקרן'!$C$42</f>
        <v>5.2824175326632826E-3</v>
      </c>
    </row>
    <row r="97" spans="2:15" s="144" customFormat="1">
      <c r="B97" s="103" t="s">
        <v>63</v>
      </c>
      <c r="C97" s="82"/>
      <c r="D97" s="82"/>
      <c r="E97" s="82"/>
      <c r="F97" s="82"/>
      <c r="G97" s="82"/>
      <c r="H97" s="82"/>
      <c r="I97" s="91"/>
      <c r="J97" s="93"/>
      <c r="K97" s="91">
        <v>0.43422999999999989</v>
      </c>
      <c r="L97" s="91">
        <f>SUM(L98:L109)</f>
        <v>455.92724999999996</v>
      </c>
      <c r="M97" s="82"/>
      <c r="N97" s="92">
        <f t="shared" si="3"/>
        <v>3.2138304715890562E-2</v>
      </c>
      <c r="O97" s="92">
        <f>L97/'סכום נכסי הקרן'!$C$42</f>
        <v>4.3401512404760961E-3</v>
      </c>
    </row>
    <row r="98" spans="2:15" s="144" customFormat="1">
      <c r="B98" s="87" t="s">
        <v>861</v>
      </c>
      <c r="C98" s="84" t="s">
        <v>862</v>
      </c>
      <c r="D98" s="97" t="s">
        <v>863</v>
      </c>
      <c r="E98" s="97" t="s">
        <v>864</v>
      </c>
      <c r="F98" s="84" t="s">
        <v>865</v>
      </c>
      <c r="G98" s="97" t="s">
        <v>866</v>
      </c>
      <c r="H98" s="97" t="s">
        <v>166</v>
      </c>
      <c r="I98" s="94">
        <v>259.99999999999994</v>
      </c>
      <c r="J98" s="96">
        <v>6598</v>
      </c>
      <c r="K98" s="94">
        <v>0.23575999999999997</v>
      </c>
      <c r="L98" s="94">
        <v>62.456219999999995</v>
      </c>
      <c r="M98" s="95">
        <v>1.8381833092955511E-6</v>
      </c>
      <c r="N98" s="95">
        <f t="shared" si="3"/>
        <v>4.4025379701755013E-3</v>
      </c>
      <c r="O98" s="95">
        <f>L98/'סכום נכסי הקרן'!$C$42</f>
        <v>5.9454538132662168E-4</v>
      </c>
    </row>
    <row r="99" spans="2:15" s="144" customFormat="1">
      <c r="B99" s="87" t="s">
        <v>867</v>
      </c>
      <c r="C99" s="84" t="s">
        <v>868</v>
      </c>
      <c r="D99" s="97" t="s">
        <v>869</v>
      </c>
      <c r="E99" s="97" t="s">
        <v>864</v>
      </c>
      <c r="F99" s="84" t="s">
        <v>870</v>
      </c>
      <c r="G99" s="97" t="s">
        <v>866</v>
      </c>
      <c r="H99" s="97" t="s">
        <v>166</v>
      </c>
      <c r="I99" s="94">
        <v>182.99999999999997</v>
      </c>
      <c r="J99" s="96">
        <v>11767</v>
      </c>
      <c r="K99" s="84"/>
      <c r="L99" s="94">
        <v>78.102399999999975</v>
      </c>
      <c r="M99" s="95">
        <v>1.171472351389674E-6</v>
      </c>
      <c r="N99" s="95">
        <f t="shared" si="3"/>
        <v>5.5054369534665243E-3</v>
      </c>
      <c r="O99" s="95">
        <f>L99/'סכום נכסי הקרן'!$C$42</f>
        <v>7.4348753719844602E-4</v>
      </c>
    </row>
    <row r="100" spans="2:15" s="144" customFormat="1">
      <c r="B100" s="87" t="s">
        <v>871</v>
      </c>
      <c r="C100" s="84" t="s">
        <v>872</v>
      </c>
      <c r="D100" s="97" t="s">
        <v>869</v>
      </c>
      <c r="E100" s="97" t="s">
        <v>864</v>
      </c>
      <c r="F100" s="84" t="s">
        <v>873</v>
      </c>
      <c r="G100" s="97" t="s">
        <v>807</v>
      </c>
      <c r="H100" s="97" t="s">
        <v>166</v>
      </c>
      <c r="I100" s="94">
        <v>309.99999999999994</v>
      </c>
      <c r="J100" s="96">
        <v>565</v>
      </c>
      <c r="K100" s="84"/>
      <c r="L100" s="94">
        <v>6.3526899999999991</v>
      </c>
      <c r="M100" s="95">
        <v>9.3300461072820451E-6</v>
      </c>
      <c r="N100" s="95">
        <f t="shared" si="3"/>
        <v>4.4780101866161935E-4</v>
      </c>
      <c r="O100" s="95">
        <f>L100/'סכום נכסי הקרן'!$C$42</f>
        <v>6.0473760635847258E-5</v>
      </c>
    </row>
    <row r="101" spans="2:15" s="144" customFormat="1">
      <c r="B101" s="87" t="s">
        <v>874</v>
      </c>
      <c r="C101" s="84" t="s">
        <v>875</v>
      </c>
      <c r="D101" s="97" t="s">
        <v>869</v>
      </c>
      <c r="E101" s="97" t="s">
        <v>864</v>
      </c>
      <c r="F101" s="84" t="s">
        <v>876</v>
      </c>
      <c r="G101" s="97" t="s">
        <v>515</v>
      </c>
      <c r="H101" s="97" t="s">
        <v>166</v>
      </c>
      <c r="I101" s="94">
        <v>227.99999999999997</v>
      </c>
      <c r="J101" s="96">
        <v>3440</v>
      </c>
      <c r="K101" s="94">
        <v>0.19846999999999998</v>
      </c>
      <c r="L101" s="94">
        <v>28.645749999999996</v>
      </c>
      <c r="M101" s="95">
        <v>1.0873651649311188E-5</v>
      </c>
      <c r="N101" s="95">
        <f t="shared" si="3"/>
        <v>2.0192384691093196E-3</v>
      </c>
      <c r="O101" s="95">
        <f>L101/'סכום נכסי הקרן'!$C$42</f>
        <v>2.7269018773689913E-4</v>
      </c>
    </row>
    <row r="102" spans="2:15" s="144" customFormat="1">
      <c r="B102" s="87" t="s">
        <v>877</v>
      </c>
      <c r="C102" s="84" t="s">
        <v>878</v>
      </c>
      <c r="D102" s="97" t="s">
        <v>869</v>
      </c>
      <c r="E102" s="97" t="s">
        <v>864</v>
      </c>
      <c r="F102" s="84" t="s">
        <v>879</v>
      </c>
      <c r="G102" s="97" t="s">
        <v>28</v>
      </c>
      <c r="H102" s="97" t="s">
        <v>166</v>
      </c>
      <c r="I102" s="94">
        <v>485.99999999999994</v>
      </c>
      <c r="J102" s="96">
        <v>2190</v>
      </c>
      <c r="K102" s="84"/>
      <c r="L102" s="94">
        <v>38.603609999999996</v>
      </c>
      <c r="M102" s="95">
        <v>1.4133934442391564E-5</v>
      </c>
      <c r="N102" s="95">
        <f t="shared" si="3"/>
        <v>2.7211678646393697E-3</v>
      </c>
      <c r="O102" s="95">
        <f>L102/'סכום נכסי הקרן'!$C$42</f>
        <v>3.6748298292842868E-4</v>
      </c>
    </row>
    <row r="103" spans="2:15" s="144" customFormat="1">
      <c r="B103" s="87" t="s">
        <v>880</v>
      </c>
      <c r="C103" s="84" t="s">
        <v>881</v>
      </c>
      <c r="D103" s="97" t="s">
        <v>869</v>
      </c>
      <c r="E103" s="97" t="s">
        <v>864</v>
      </c>
      <c r="F103" s="84" t="s">
        <v>882</v>
      </c>
      <c r="G103" s="97" t="s">
        <v>883</v>
      </c>
      <c r="H103" s="97" t="s">
        <v>166</v>
      </c>
      <c r="I103" s="94">
        <v>1161.9999999999998</v>
      </c>
      <c r="J103" s="96">
        <v>615</v>
      </c>
      <c r="K103" s="84"/>
      <c r="L103" s="94">
        <v>25.919629999999994</v>
      </c>
      <c r="M103" s="95">
        <v>4.2753849787329021E-5</v>
      </c>
      <c r="N103" s="95">
        <f t="shared" si="3"/>
        <v>1.8270743129811572E-3</v>
      </c>
      <c r="O103" s="95">
        <f>L103/'סכום נכסי הקרן'!$C$42</f>
        <v>2.4673917669360939E-4</v>
      </c>
    </row>
    <row r="104" spans="2:15" s="144" customFormat="1">
      <c r="B104" s="87" t="s">
        <v>884</v>
      </c>
      <c r="C104" s="84" t="s">
        <v>885</v>
      </c>
      <c r="D104" s="97" t="s">
        <v>869</v>
      </c>
      <c r="E104" s="97" t="s">
        <v>864</v>
      </c>
      <c r="F104" s="84" t="s">
        <v>886</v>
      </c>
      <c r="G104" s="97" t="s">
        <v>678</v>
      </c>
      <c r="H104" s="97" t="s">
        <v>166</v>
      </c>
      <c r="I104" s="94">
        <v>101.99999999999999</v>
      </c>
      <c r="J104" s="96">
        <v>7345</v>
      </c>
      <c r="K104" s="84"/>
      <c r="L104" s="94">
        <v>27.173119999999994</v>
      </c>
      <c r="M104" s="95">
        <v>1.925608895467339E-6</v>
      </c>
      <c r="N104" s="95">
        <f t="shared" si="3"/>
        <v>1.9154328034603327E-3</v>
      </c>
      <c r="O104" s="95">
        <f>L104/'סכום נכסי הקרן'!$C$42</f>
        <v>2.5867164218766441E-4</v>
      </c>
    </row>
    <row r="105" spans="2:15" s="144" customFormat="1">
      <c r="B105" s="87" t="s">
        <v>887</v>
      </c>
      <c r="C105" s="84" t="s">
        <v>888</v>
      </c>
      <c r="D105" s="97" t="s">
        <v>869</v>
      </c>
      <c r="E105" s="97" t="s">
        <v>864</v>
      </c>
      <c r="F105" s="84" t="s">
        <v>788</v>
      </c>
      <c r="G105" s="97" t="s">
        <v>678</v>
      </c>
      <c r="H105" s="97" t="s">
        <v>166</v>
      </c>
      <c r="I105" s="94">
        <v>211.99999999999997</v>
      </c>
      <c r="J105" s="96">
        <v>2631</v>
      </c>
      <c r="K105" s="84"/>
      <c r="L105" s="94">
        <v>20.23039</v>
      </c>
      <c r="M105" s="95">
        <v>7.5649024921536428E-6</v>
      </c>
      <c r="N105" s="95">
        <f t="shared" si="3"/>
        <v>1.4260398744345842E-3</v>
      </c>
      <c r="O105" s="95">
        <f>L105/'סכום נכסי הקרן'!$C$42</f>
        <v>1.9258105817060775E-4</v>
      </c>
    </row>
    <row r="106" spans="2:15" s="144" customFormat="1">
      <c r="B106" s="87" t="s">
        <v>893</v>
      </c>
      <c r="C106" s="84" t="s">
        <v>894</v>
      </c>
      <c r="D106" s="97" t="s">
        <v>869</v>
      </c>
      <c r="E106" s="97" t="s">
        <v>864</v>
      </c>
      <c r="F106" s="84" t="s">
        <v>895</v>
      </c>
      <c r="G106" s="97" t="s">
        <v>896</v>
      </c>
      <c r="H106" s="97" t="s">
        <v>166</v>
      </c>
      <c r="I106" s="94">
        <v>316.99999999999994</v>
      </c>
      <c r="J106" s="96">
        <v>3765</v>
      </c>
      <c r="K106" s="84"/>
      <c r="L106" s="94">
        <v>43.288429999999991</v>
      </c>
      <c r="M106" s="95">
        <v>6.9672758263617707E-6</v>
      </c>
      <c r="N106" s="95">
        <f t="shared" si="3"/>
        <v>3.0514007531080851E-3</v>
      </c>
      <c r="O106" s="95">
        <f>L106/'סכום נכסי הקרן'!$C$42</f>
        <v>4.1207963148235304E-4</v>
      </c>
    </row>
    <row r="107" spans="2:15" s="144" customFormat="1">
      <c r="B107" s="87" t="s">
        <v>897</v>
      </c>
      <c r="C107" s="84" t="s">
        <v>898</v>
      </c>
      <c r="D107" s="97" t="s">
        <v>869</v>
      </c>
      <c r="E107" s="97" t="s">
        <v>864</v>
      </c>
      <c r="F107" s="84" t="s">
        <v>681</v>
      </c>
      <c r="G107" s="97" t="s">
        <v>422</v>
      </c>
      <c r="H107" s="97" t="s">
        <v>166</v>
      </c>
      <c r="I107" s="94">
        <v>1068.9999999999998</v>
      </c>
      <c r="J107" s="96">
        <v>2154</v>
      </c>
      <c r="K107" s="84"/>
      <c r="L107" s="94">
        <v>83.516239999999996</v>
      </c>
      <c r="M107" s="95">
        <v>1.049806872264013E-6</v>
      </c>
      <c r="N107" s="95">
        <f t="shared" si="3"/>
        <v>5.8870584503239237E-3</v>
      </c>
      <c r="O107" s="95">
        <f>L107/'סכום נכסי הקרן'!$C$42</f>
        <v>7.9502401454595968E-4</v>
      </c>
    </row>
    <row r="108" spans="2:15" s="144" customFormat="1">
      <c r="B108" s="87" t="s">
        <v>899</v>
      </c>
      <c r="C108" s="84" t="s">
        <v>900</v>
      </c>
      <c r="D108" s="97" t="s">
        <v>869</v>
      </c>
      <c r="E108" s="97" t="s">
        <v>864</v>
      </c>
      <c r="F108" s="84" t="s">
        <v>677</v>
      </c>
      <c r="G108" s="97" t="s">
        <v>678</v>
      </c>
      <c r="H108" s="97" t="s">
        <v>166</v>
      </c>
      <c r="I108" s="94">
        <v>26.999999999999996</v>
      </c>
      <c r="J108" s="96">
        <v>2176</v>
      </c>
      <c r="K108" s="84"/>
      <c r="L108" s="94">
        <v>2.1309399999999994</v>
      </c>
      <c r="M108" s="95">
        <v>2.7241477720617979E-7</v>
      </c>
      <c r="N108" s="95">
        <f t="shared" si="3"/>
        <v>1.5020992724448871E-4</v>
      </c>
      <c r="O108" s="95">
        <f>L108/'סכום נכסי הקרן'!$C$42</f>
        <v>2.0285257975653202E-5</v>
      </c>
    </row>
    <row r="109" spans="2:15" s="144" customFormat="1">
      <c r="B109" s="87" t="s">
        <v>901</v>
      </c>
      <c r="C109" s="84" t="s">
        <v>902</v>
      </c>
      <c r="D109" s="97" t="s">
        <v>869</v>
      </c>
      <c r="E109" s="97" t="s">
        <v>864</v>
      </c>
      <c r="F109" s="84" t="s">
        <v>903</v>
      </c>
      <c r="G109" s="97" t="s">
        <v>866</v>
      </c>
      <c r="H109" s="97" t="s">
        <v>166</v>
      </c>
      <c r="I109" s="94">
        <v>90.999999999999986</v>
      </c>
      <c r="J109" s="96">
        <v>11970</v>
      </c>
      <c r="K109" s="84"/>
      <c r="L109" s="94">
        <v>39.507829999999991</v>
      </c>
      <c r="M109" s="95">
        <v>1.8821256164142365E-6</v>
      </c>
      <c r="N109" s="95">
        <f t="shared" si="3"/>
        <v>2.7849063182856528E-3</v>
      </c>
      <c r="O109" s="95">
        <f>L109/'סכום נכסי הקרן'!$C$42</f>
        <v>3.7609060959400585E-4</v>
      </c>
    </row>
    <row r="110" spans="2:15" s="144" customFormat="1">
      <c r="B110" s="83"/>
      <c r="C110" s="84"/>
      <c r="D110" s="84"/>
      <c r="E110" s="84"/>
      <c r="F110" s="84"/>
      <c r="G110" s="84"/>
      <c r="H110" s="84"/>
      <c r="I110" s="94"/>
      <c r="J110" s="96"/>
      <c r="K110" s="84"/>
      <c r="L110" s="84"/>
      <c r="M110" s="84"/>
      <c r="N110" s="95"/>
      <c r="O110" s="84"/>
    </row>
    <row r="111" spans="2:15" s="144" customFormat="1">
      <c r="B111" s="103" t="s">
        <v>62</v>
      </c>
      <c r="C111" s="82"/>
      <c r="D111" s="82"/>
      <c r="E111" s="82"/>
      <c r="F111" s="82"/>
      <c r="G111" s="82"/>
      <c r="H111" s="82"/>
      <c r="I111" s="91"/>
      <c r="J111" s="93"/>
      <c r="K111" s="82"/>
      <c r="L111" s="91">
        <f>SUM(L112:L116)</f>
        <v>98.98384999999999</v>
      </c>
      <c r="M111" s="82"/>
      <c r="N111" s="92">
        <f t="shared" ref="N111:N116" si="4">L111/$L$11</f>
        <v>6.9773700371100955E-3</v>
      </c>
      <c r="O111" s="92">
        <f>L111/'סכום נכסי הקרן'!$C$42</f>
        <v>9.4226629218718523E-4</v>
      </c>
    </row>
    <row r="112" spans="2:15" s="144" customFormat="1">
      <c r="B112" s="87" t="s">
        <v>904</v>
      </c>
      <c r="C112" s="84" t="s">
        <v>905</v>
      </c>
      <c r="D112" s="97" t="s">
        <v>126</v>
      </c>
      <c r="E112" s="97" t="s">
        <v>864</v>
      </c>
      <c r="F112" s="84"/>
      <c r="G112" s="97" t="s">
        <v>906</v>
      </c>
      <c r="H112" s="97" t="s">
        <v>169</v>
      </c>
      <c r="I112" s="94">
        <v>1430.9999999999998</v>
      </c>
      <c r="J112" s="96">
        <v>577</v>
      </c>
      <c r="K112" s="84"/>
      <c r="L112" s="94">
        <v>39.125179999999993</v>
      </c>
      <c r="M112" s="95">
        <v>9.3637591947894712E-6</v>
      </c>
      <c r="N112" s="95">
        <f t="shared" si="4"/>
        <v>2.7579333257752568E-3</v>
      </c>
      <c r="O112" s="95">
        <f>L112/'סכום נכסי הקרן'!$C$42</f>
        <v>3.724480133855797E-4</v>
      </c>
    </row>
    <row r="113" spans="2:15" s="144" customFormat="1">
      <c r="B113" s="87" t="s">
        <v>907</v>
      </c>
      <c r="C113" s="84" t="s">
        <v>908</v>
      </c>
      <c r="D113" s="97" t="s">
        <v>869</v>
      </c>
      <c r="E113" s="97" t="s">
        <v>864</v>
      </c>
      <c r="F113" s="84"/>
      <c r="G113" s="97" t="s">
        <v>909</v>
      </c>
      <c r="H113" s="97" t="s">
        <v>166</v>
      </c>
      <c r="I113" s="94">
        <v>232.99999999999997</v>
      </c>
      <c r="J113" s="96">
        <v>3660</v>
      </c>
      <c r="K113" s="84"/>
      <c r="L113" s="94">
        <v>30.930329999999994</v>
      </c>
      <c r="M113" s="95">
        <v>4.5192940046576345E-7</v>
      </c>
      <c r="N113" s="95">
        <f t="shared" si="4"/>
        <v>2.1802784775488879E-3</v>
      </c>
      <c r="O113" s="95">
        <f>L113/'סכום נכסי הקרן'!$C$42</f>
        <v>2.9443800544458576E-4</v>
      </c>
    </row>
    <row r="114" spans="2:15" s="144" customFormat="1">
      <c r="B114" s="87" t="s">
        <v>889</v>
      </c>
      <c r="C114" s="84" t="s">
        <v>890</v>
      </c>
      <c r="D114" s="97" t="s">
        <v>869</v>
      </c>
      <c r="E114" s="97" t="s">
        <v>864</v>
      </c>
      <c r="F114" s="84"/>
      <c r="G114" s="97" t="s">
        <v>422</v>
      </c>
      <c r="H114" s="97" t="s">
        <v>166</v>
      </c>
      <c r="I114" s="94">
        <v>31.999999999999996</v>
      </c>
      <c r="J114" s="96">
        <v>7080</v>
      </c>
      <c r="K114" s="84"/>
      <c r="L114" s="94">
        <v>8.2173299999999987</v>
      </c>
      <c r="M114" s="95">
        <v>2.3386242392482753E-7</v>
      </c>
      <c r="N114" s="95">
        <f t="shared" si="4"/>
        <v>5.7923946307449038E-4</v>
      </c>
      <c r="O114" s="95">
        <f>L114/'סכום נכסי הקרן'!$C$42</f>
        <v>7.8224003923655443E-5</v>
      </c>
    </row>
    <row r="115" spans="2:15" s="144" customFormat="1">
      <c r="B115" s="87" t="s">
        <v>891</v>
      </c>
      <c r="C115" s="84" t="s">
        <v>892</v>
      </c>
      <c r="D115" s="97" t="s">
        <v>869</v>
      </c>
      <c r="E115" s="97" t="s">
        <v>864</v>
      </c>
      <c r="F115" s="84"/>
      <c r="G115" s="97" t="s">
        <v>195</v>
      </c>
      <c r="H115" s="97" t="s">
        <v>166</v>
      </c>
      <c r="I115" s="94">
        <v>337.99999999999994</v>
      </c>
      <c r="J115" s="96">
        <v>1321</v>
      </c>
      <c r="K115" s="84"/>
      <c r="L115" s="94">
        <v>16.194489999999998</v>
      </c>
      <c r="M115" s="95">
        <v>6.7876508532810097E-6</v>
      </c>
      <c r="N115" s="95">
        <f t="shared" si="4"/>
        <v>1.1415493466083516E-3</v>
      </c>
      <c r="O115" s="95">
        <f>L115/'סכום נכסי הקרן'!$C$42</f>
        <v>1.5416173493112715E-4</v>
      </c>
    </row>
    <row r="116" spans="2:15" s="144" customFormat="1">
      <c r="B116" s="87" t="s">
        <v>910</v>
      </c>
      <c r="C116" s="84" t="s">
        <v>911</v>
      </c>
      <c r="D116" s="97" t="s">
        <v>869</v>
      </c>
      <c r="E116" s="97" t="s">
        <v>864</v>
      </c>
      <c r="F116" s="84"/>
      <c r="G116" s="97" t="s">
        <v>866</v>
      </c>
      <c r="H116" s="97" t="s">
        <v>166</v>
      </c>
      <c r="I116" s="94">
        <v>16.999999999999996</v>
      </c>
      <c r="J116" s="96">
        <v>7325</v>
      </c>
      <c r="K116" s="84"/>
      <c r="L116" s="94">
        <v>4.5165200000000008</v>
      </c>
      <c r="M116" s="95">
        <v>5.8178725935867253E-7</v>
      </c>
      <c r="N116" s="95">
        <f t="shared" si="4"/>
        <v>3.1836942410310868E-4</v>
      </c>
      <c r="O116" s="95">
        <f>L116/'סכום נכסי הקרן'!$C$42</f>
        <v>4.299453450223715E-5</v>
      </c>
    </row>
    <row r="117" spans="2:15" s="144" customFormat="1">
      <c r="B117" s="147"/>
      <c r="C117" s="147"/>
      <c r="D117" s="147"/>
    </row>
    <row r="118" spans="2:15" s="144" customFormat="1">
      <c r="B118" s="147"/>
      <c r="C118" s="147"/>
      <c r="D118" s="147"/>
    </row>
    <row r="119" spans="2:15" s="144" customFormat="1">
      <c r="B119" s="147"/>
      <c r="C119" s="147"/>
      <c r="D119" s="147"/>
    </row>
    <row r="120" spans="2:15" s="144" customFormat="1">
      <c r="B120" s="147"/>
      <c r="C120" s="147"/>
      <c r="D120" s="147"/>
    </row>
    <row r="121" spans="2:15" s="144" customFormat="1">
      <c r="B121" s="147"/>
      <c r="C121" s="147"/>
      <c r="D121" s="147"/>
    </row>
    <row r="122" spans="2:15" s="144" customFormat="1">
      <c r="B122" s="147"/>
      <c r="C122" s="147"/>
      <c r="D122" s="147"/>
    </row>
    <row r="123" spans="2:15" s="144" customFormat="1">
      <c r="B123" s="147"/>
      <c r="C123" s="147"/>
      <c r="D123" s="147"/>
    </row>
    <row r="124" spans="2:15" s="144" customFormat="1">
      <c r="B124" s="147"/>
      <c r="C124" s="147"/>
      <c r="D124" s="147"/>
    </row>
    <row r="125" spans="2:15" s="144" customFormat="1">
      <c r="B125" s="147"/>
      <c r="C125" s="147"/>
      <c r="D125" s="147"/>
    </row>
    <row r="126" spans="2:15" s="144" customFormat="1">
      <c r="B126" s="147"/>
      <c r="C126" s="147"/>
      <c r="D126" s="147"/>
    </row>
    <row r="127" spans="2:15" s="144" customFormat="1">
      <c r="B127" s="147"/>
      <c r="C127" s="147"/>
      <c r="D127" s="147"/>
    </row>
    <row r="128" spans="2:15" s="144" customFormat="1">
      <c r="B128" s="148" t="s">
        <v>252</v>
      </c>
      <c r="C128" s="147"/>
      <c r="D128" s="147"/>
    </row>
    <row r="129" spans="2:4" s="144" customFormat="1">
      <c r="B129" s="148" t="s">
        <v>115</v>
      </c>
      <c r="C129" s="147"/>
      <c r="D129" s="147"/>
    </row>
    <row r="130" spans="2:4" s="144" customFormat="1">
      <c r="B130" s="148" t="s">
        <v>235</v>
      </c>
      <c r="C130" s="147"/>
      <c r="D130" s="147"/>
    </row>
    <row r="131" spans="2:4" s="144" customFormat="1">
      <c r="B131" s="148" t="s">
        <v>243</v>
      </c>
      <c r="C131" s="147"/>
      <c r="D131" s="147"/>
    </row>
    <row r="132" spans="2:4" s="144" customFormat="1">
      <c r="B132" s="148" t="s">
        <v>249</v>
      </c>
      <c r="C132" s="147"/>
      <c r="D132" s="147"/>
    </row>
    <row r="133" spans="2:4" s="144" customFormat="1">
      <c r="B133" s="147"/>
      <c r="C133" s="147"/>
      <c r="D133" s="147"/>
    </row>
    <row r="134" spans="2:4" s="144" customFormat="1">
      <c r="B134" s="147"/>
      <c r="C134" s="147"/>
      <c r="D134" s="147"/>
    </row>
    <row r="135" spans="2:4" s="144" customFormat="1">
      <c r="B135" s="147"/>
      <c r="C135" s="147"/>
      <c r="D135" s="147"/>
    </row>
    <row r="136" spans="2:4" s="144" customFormat="1">
      <c r="B136" s="147"/>
      <c r="C136" s="147"/>
      <c r="D136" s="147"/>
    </row>
    <row r="137" spans="2:4" s="144" customFormat="1">
      <c r="B137" s="147"/>
      <c r="C137" s="147"/>
      <c r="D137" s="147"/>
    </row>
    <row r="138" spans="2:4" s="144" customFormat="1">
      <c r="B138" s="147"/>
      <c r="C138" s="147"/>
      <c r="D138" s="147"/>
    </row>
    <row r="139" spans="2:4" s="144" customFormat="1">
      <c r="B139" s="147"/>
      <c r="C139" s="147"/>
      <c r="D139" s="147"/>
    </row>
    <row r="140" spans="2:4" s="144" customFormat="1">
      <c r="B140" s="147"/>
      <c r="C140" s="147"/>
      <c r="D140" s="147"/>
    </row>
    <row r="141" spans="2:4" s="144" customFormat="1">
      <c r="B141" s="147"/>
      <c r="C141" s="147"/>
      <c r="D141" s="147"/>
    </row>
    <row r="142" spans="2:4" s="144" customFormat="1">
      <c r="B142" s="147"/>
      <c r="C142" s="147"/>
      <c r="D142" s="147"/>
    </row>
    <row r="143" spans="2:4" s="144" customFormat="1">
      <c r="B143" s="147"/>
      <c r="C143" s="147"/>
      <c r="D143" s="147"/>
    </row>
    <row r="144" spans="2:4" s="144" customFormat="1">
      <c r="B144" s="147"/>
      <c r="C144" s="147"/>
      <c r="D144" s="147"/>
    </row>
    <row r="145" spans="2:7" s="144" customFormat="1">
      <c r="B145" s="147"/>
      <c r="C145" s="147"/>
      <c r="D145" s="147"/>
    </row>
    <row r="146" spans="2:7" s="144" customFormat="1">
      <c r="B146" s="147"/>
      <c r="C146" s="147"/>
      <c r="D146" s="147"/>
    </row>
    <row r="147" spans="2:7" s="144" customFormat="1">
      <c r="B147" s="147"/>
      <c r="C147" s="147"/>
      <c r="D147" s="147"/>
    </row>
    <row r="148" spans="2:7" s="144" customFormat="1">
      <c r="B148" s="147"/>
      <c r="C148" s="147"/>
      <c r="D148" s="147"/>
    </row>
    <row r="149" spans="2:7" s="144" customFormat="1">
      <c r="B149" s="147"/>
      <c r="C149" s="147"/>
      <c r="D149" s="147"/>
    </row>
    <row r="150" spans="2:7">
      <c r="E150" s="1"/>
      <c r="F150" s="1"/>
      <c r="G150" s="1"/>
    </row>
    <row r="151" spans="2:7">
      <c r="E151" s="1"/>
      <c r="F151" s="1"/>
      <c r="G151" s="1"/>
    </row>
    <row r="152" spans="2:7">
      <c r="E152" s="1"/>
      <c r="F152" s="1"/>
      <c r="G152" s="1"/>
    </row>
    <row r="153" spans="2:7">
      <c r="E153" s="1"/>
      <c r="F153" s="1"/>
      <c r="G153" s="1"/>
    </row>
    <row r="154" spans="2:7">
      <c r="E154" s="1"/>
      <c r="F154" s="1"/>
      <c r="G154" s="1"/>
    </row>
    <row r="155" spans="2:7">
      <c r="E155" s="1"/>
      <c r="F155" s="1"/>
      <c r="G155" s="1"/>
    </row>
    <row r="156" spans="2:7">
      <c r="E156" s="1"/>
      <c r="F156" s="1"/>
      <c r="G156" s="1"/>
    </row>
    <row r="157" spans="2:7">
      <c r="E157" s="1"/>
      <c r="F157" s="1"/>
      <c r="G157" s="1"/>
    </row>
    <row r="158" spans="2:7">
      <c r="E158" s="1"/>
      <c r="F158" s="1"/>
      <c r="G158" s="1"/>
    </row>
    <row r="159" spans="2:7">
      <c r="E159" s="1"/>
      <c r="F159" s="1"/>
      <c r="G159" s="1"/>
    </row>
    <row r="160" spans="2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5:I35 B130 B132"/>
    <dataValidation type="list" allowBlank="1" showInputMessage="1" showErrorMessage="1" sqref="E12:E34 E36:E37 E38:E357">
      <formula1>$BF$6:$BF$23</formula1>
    </dataValidation>
    <dataValidation type="list" allowBlank="1" showInputMessage="1" showErrorMessage="1" sqref="H12:H34 H36:H37 H38:H357">
      <formula1>$BJ$6:$BJ$19</formula1>
    </dataValidation>
    <dataValidation type="list" allowBlank="1" showInputMessage="1" showErrorMessage="1" sqref="G12:G34 G36:G37 G38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90" zoomScaleNormal="90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10.71093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182</v>
      </c>
      <c r="C1" s="78" t="s" vm="1">
        <v>253</v>
      </c>
    </row>
    <row r="2" spans="2:63">
      <c r="B2" s="57" t="s">
        <v>181</v>
      </c>
      <c r="C2" s="78" t="s">
        <v>254</v>
      </c>
    </row>
    <row r="3" spans="2:63">
      <c r="B3" s="57" t="s">
        <v>183</v>
      </c>
      <c r="C3" s="78" t="s">
        <v>255</v>
      </c>
    </row>
    <row r="4" spans="2:63">
      <c r="B4" s="57" t="s">
        <v>184</v>
      </c>
      <c r="C4" s="78">
        <v>9453</v>
      </c>
    </row>
    <row r="6" spans="2:63" ht="26.25" customHeight="1">
      <c r="B6" s="168" t="s">
        <v>212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70"/>
      <c r="BK6" s="3"/>
    </row>
    <row r="7" spans="2:63" ht="26.25" customHeight="1">
      <c r="B7" s="168" t="s">
        <v>93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70"/>
      <c r="BH7" s="3"/>
      <c r="BK7" s="3"/>
    </row>
    <row r="8" spans="2:63" s="3" customFormat="1" ht="74.25" customHeight="1">
      <c r="B8" s="23" t="s">
        <v>118</v>
      </c>
      <c r="C8" s="31" t="s">
        <v>45</v>
      </c>
      <c r="D8" s="31" t="s">
        <v>122</v>
      </c>
      <c r="E8" s="31" t="s">
        <v>120</v>
      </c>
      <c r="F8" s="31" t="s">
        <v>64</v>
      </c>
      <c r="G8" s="31" t="s">
        <v>104</v>
      </c>
      <c r="H8" s="31" t="s">
        <v>237</v>
      </c>
      <c r="I8" s="31" t="s">
        <v>236</v>
      </c>
      <c r="J8" s="31" t="s">
        <v>251</v>
      </c>
      <c r="K8" s="31" t="s">
        <v>61</v>
      </c>
      <c r="L8" s="31" t="s">
        <v>58</v>
      </c>
      <c r="M8" s="31" t="s">
        <v>185</v>
      </c>
      <c r="N8" s="15" t="s">
        <v>187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244</v>
      </c>
      <c r="I9" s="33"/>
      <c r="J9" s="17" t="s">
        <v>240</v>
      </c>
      <c r="K9" s="33" t="s">
        <v>240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42" customFormat="1" ht="18" customHeight="1">
      <c r="B11" s="79" t="s">
        <v>31</v>
      </c>
      <c r="C11" s="80"/>
      <c r="D11" s="80"/>
      <c r="E11" s="80"/>
      <c r="F11" s="80"/>
      <c r="G11" s="80"/>
      <c r="H11" s="88"/>
      <c r="I11" s="90"/>
      <c r="J11" s="88">
        <v>54.685119999999991</v>
      </c>
      <c r="K11" s="88">
        <v>44896.639500000005</v>
      </c>
      <c r="L11" s="80"/>
      <c r="M11" s="89">
        <v>1</v>
      </c>
      <c r="N11" s="89">
        <f>K11/'סכום נכסי הקרן'!$C$42</f>
        <v>0.42738881174383225</v>
      </c>
      <c r="O11" s="145"/>
      <c r="BH11" s="144"/>
      <c r="BI11" s="146"/>
      <c r="BK11" s="144"/>
    </row>
    <row r="12" spans="2:63" s="144" customFormat="1" ht="20.25">
      <c r="B12" s="81" t="s">
        <v>234</v>
      </c>
      <c r="C12" s="82"/>
      <c r="D12" s="82"/>
      <c r="E12" s="82"/>
      <c r="F12" s="82"/>
      <c r="G12" s="82"/>
      <c r="H12" s="91"/>
      <c r="I12" s="93"/>
      <c r="J12" s="82"/>
      <c r="K12" s="91">
        <v>6777.4582199999986</v>
      </c>
      <c r="L12" s="82"/>
      <c r="M12" s="92">
        <v>0.15095691560612232</v>
      </c>
      <c r="N12" s="92">
        <f>K12/'סכום נכסי הקרן'!$C$42</f>
        <v>6.4517296785414582E-2</v>
      </c>
      <c r="BI12" s="142"/>
    </row>
    <row r="13" spans="2:63" s="144" customFormat="1">
      <c r="B13" s="103" t="s">
        <v>66</v>
      </c>
      <c r="C13" s="82"/>
      <c r="D13" s="82"/>
      <c r="E13" s="82"/>
      <c r="F13" s="82"/>
      <c r="G13" s="82"/>
      <c r="H13" s="91"/>
      <c r="I13" s="93"/>
      <c r="J13" s="82"/>
      <c r="K13" s="91">
        <v>413.32126999999991</v>
      </c>
      <c r="L13" s="82"/>
      <c r="M13" s="92">
        <v>9.2060625161043477E-3</v>
      </c>
      <c r="N13" s="92">
        <f>K13/'סכום נכסי הקרן'!$C$42</f>
        <v>3.9345681195972716E-3</v>
      </c>
    </row>
    <row r="14" spans="2:63" s="144" customFormat="1">
      <c r="B14" s="87" t="s">
        <v>912</v>
      </c>
      <c r="C14" s="84" t="s">
        <v>913</v>
      </c>
      <c r="D14" s="97" t="s">
        <v>123</v>
      </c>
      <c r="E14" s="84" t="s">
        <v>914</v>
      </c>
      <c r="F14" s="97" t="s">
        <v>915</v>
      </c>
      <c r="G14" s="97" t="s">
        <v>167</v>
      </c>
      <c r="H14" s="94">
        <v>13637.999999999998</v>
      </c>
      <c r="I14" s="96">
        <v>1479</v>
      </c>
      <c r="J14" s="84"/>
      <c r="K14" s="94">
        <v>201.70601999999997</v>
      </c>
      <c r="L14" s="95">
        <v>6.6052639303977402E-5</v>
      </c>
      <c r="M14" s="95">
        <v>4.492675225725969E-3</v>
      </c>
      <c r="N14" s="95">
        <f>K14/'סכום נכסי הקרן'!$C$42</f>
        <v>1.9201191262739751E-3</v>
      </c>
    </row>
    <row r="15" spans="2:63" s="144" customFormat="1">
      <c r="B15" s="87" t="s">
        <v>916</v>
      </c>
      <c r="C15" s="84" t="s">
        <v>917</v>
      </c>
      <c r="D15" s="97" t="s">
        <v>123</v>
      </c>
      <c r="E15" s="84" t="s">
        <v>918</v>
      </c>
      <c r="F15" s="97" t="s">
        <v>915</v>
      </c>
      <c r="G15" s="97" t="s">
        <v>167</v>
      </c>
      <c r="H15" s="94">
        <v>5972.9999999999991</v>
      </c>
      <c r="I15" s="96">
        <v>1473</v>
      </c>
      <c r="J15" s="84"/>
      <c r="K15" s="94">
        <v>87.982289999999978</v>
      </c>
      <c r="L15" s="95">
        <v>1.4885103040960759E-5</v>
      </c>
      <c r="M15" s="95">
        <v>1.9596631502899003E-3</v>
      </c>
      <c r="N15" s="95">
        <f>K15/'סכום נכסי הקרן'!$C$42</f>
        <v>8.3753810522057539E-4</v>
      </c>
    </row>
    <row r="16" spans="2:63" s="144" customFormat="1" ht="20.25">
      <c r="B16" s="87" t="s">
        <v>919</v>
      </c>
      <c r="C16" s="84" t="s">
        <v>920</v>
      </c>
      <c r="D16" s="97" t="s">
        <v>123</v>
      </c>
      <c r="E16" s="84" t="s">
        <v>918</v>
      </c>
      <c r="F16" s="97" t="s">
        <v>915</v>
      </c>
      <c r="G16" s="97" t="s">
        <v>167</v>
      </c>
      <c r="H16" s="94">
        <v>2648.9999999999995</v>
      </c>
      <c r="I16" s="96">
        <v>1474</v>
      </c>
      <c r="J16" s="84"/>
      <c r="K16" s="94">
        <v>39.046259999999997</v>
      </c>
      <c r="L16" s="95">
        <v>1.814012919045287E-5</v>
      </c>
      <c r="M16" s="95">
        <v>8.6969226282514959E-4</v>
      </c>
      <c r="N16" s="95">
        <f>K16/'סכום נכסי הקרן'!$C$42</f>
        <v>3.7169674279164533E-4</v>
      </c>
      <c r="BH16" s="142"/>
    </row>
    <row r="17" spans="2:14" s="144" customFormat="1">
      <c r="B17" s="87" t="s">
        <v>921</v>
      </c>
      <c r="C17" s="84" t="s">
        <v>922</v>
      </c>
      <c r="D17" s="97" t="s">
        <v>123</v>
      </c>
      <c r="E17" s="84" t="s">
        <v>923</v>
      </c>
      <c r="F17" s="97" t="s">
        <v>915</v>
      </c>
      <c r="G17" s="97" t="s">
        <v>167</v>
      </c>
      <c r="H17" s="94">
        <v>226.99999999999997</v>
      </c>
      <c r="I17" s="96">
        <v>14750</v>
      </c>
      <c r="J17" s="84"/>
      <c r="K17" s="94">
        <v>33.482499999999995</v>
      </c>
      <c r="L17" s="95">
        <v>2.2112372975376027E-6</v>
      </c>
      <c r="M17" s="95">
        <v>7.4576851124904327E-4</v>
      </c>
      <c r="N17" s="95">
        <f>K17/'סכום נכסי הקרן'!$C$42</f>
        <v>3.1873311785869543E-4</v>
      </c>
    </row>
    <row r="18" spans="2:14" s="144" customFormat="1">
      <c r="B18" s="87" t="s">
        <v>924</v>
      </c>
      <c r="C18" s="84" t="s">
        <v>925</v>
      </c>
      <c r="D18" s="97" t="s">
        <v>123</v>
      </c>
      <c r="E18" s="84" t="s">
        <v>926</v>
      </c>
      <c r="F18" s="97" t="s">
        <v>915</v>
      </c>
      <c r="G18" s="97" t="s">
        <v>167</v>
      </c>
      <c r="H18" s="94">
        <v>345.99999999999994</v>
      </c>
      <c r="I18" s="96">
        <v>14770</v>
      </c>
      <c r="J18" s="84"/>
      <c r="K18" s="94">
        <v>51.104199999999992</v>
      </c>
      <c r="L18" s="95">
        <v>8.3682919131100412E-6</v>
      </c>
      <c r="M18" s="95">
        <v>1.1382633660142868E-3</v>
      </c>
      <c r="N18" s="95">
        <f>K18/'סכום נכסי הקרן'!$C$42</f>
        <v>4.8648102745238084E-4</v>
      </c>
    </row>
    <row r="19" spans="2:14" s="144" customFormat="1">
      <c r="B19" s="83"/>
      <c r="C19" s="84"/>
      <c r="D19" s="84"/>
      <c r="E19" s="84"/>
      <c r="F19" s="84"/>
      <c r="G19" s="84"/>
      <c r="H19" s="94"/>
      <c r="I19" s="96"/>
      <c r="J19" s="84"/>
      <c r="K19" s="84"/>
      <c r="L19" s="84"/>
      <c r="M19" s="95"/>
      <c r="N19" s="84"/>
    </row>
    <row r="20" spans="2:14" s="144" customFormat="1">
      <c r="B20" s="103" t="s">
        <v>67</v>
      </c>
      <c r="C20" s="82"/>
      <c r="D20" s="82"/>
      <c r="E20" s="82"/>
      <c r="F20" s="82"/>
      <c r="G20" s="82"/>
      <c r="H20" s="91"/>
      <c r="I20" s="93"/>
      <c r="J20" s="82"/>
      <c r="K20" s="91">
        <v>6364.1369499999992</v>
      </c>
      <c r="L20" s="82"/>
      <c r="M20" s="92">
        <v>0.14175085309001798</v>
      </c>
      <c r="N20" s="92">
        <f>K20/'סכום נכסי הקרן'!$C$42</f>
        <v>6.058272866581732E-2</v>
      </c>
    </row>
    <row r="21" spans="2:14" s="144" customFormat="1">
      <c r="B21" s="87" t="s">
        <v>927</v>
      </c>
      <c r="C21" s="84" t="s">
        <v>928</v>
      </c>
      <c r="D21" s="97" t="s">
        <v>123</v>
      </c>
      <c r="E21" s="84" t="s">
        <v>914</v>
      </c>
      <c r="F21" s="97" t="s">
        <v>929</v>
      </c>
      <c r="G21" s="97" t="s">
        <v>167</v>
      </c>
      <c r="H21" s="94">
        <v>542872.99999999988</v>
      </c>
      <c r="I21" s="96">
        <v>329.11</v>
      </c>
      <c r="J21" s="84"/>
      <c r="K21" s="94">
        <v>1786.6493299999995</v>
      </c>
      <c r="L21" s="95">
        <v>1.7571383232572936E-3</v>
      </c>
      <c r="M21" s="95">
        <v>3.9794722943573523E-2</v>
      </c>
      <c r="N21" s="95">
        <f>K21/'סכום נכסי הקרן'!$C$42</f>
        <v>1.7007819352528906E-2</v>
      </c>
    </row>
    <row r="22" spans="2:14" s="144" customFormat="1">
      <c r="B22" s="87" t="s">
        <v>930</v>
      </c>
      <c r="C22" s="84" t="s">
        <v>931</v>
      </c>
      <c r="D22" s="97" t="s">
        <v>123</v>
      </c>
      <c r="E22" s="84" t="s">
        <v>914</v>
      </c>
      <c r="F22" s="97" t="s">
        <v>929</v>
      </c>
      <c r="G22" s="97" t="s">
        <v>167</v>
      </c>
      <c r="H22" s="94">
        <v>49999.999999999993</v>
      </c>
      <c r="I22" s="96">
        <v>364.31</v>
      </c>
      <c r="J22" s="84"/>
      <c r="K22" s="94">
        <v>182.15499999999997</v>
      </c>
      <c r="L22" s="95">
        <v>2.1935341973363287E-4</v>
      </c>
      <c r="M22" s="95">
        <v>4.0572078896907188E-3</v>
      </c>
      <c r="N22" s="95">
        <f>K22/'סכום נכסי הקרן'!$C$42</f>
        <v>1.7340052589726175E-3</v>
      </c>
    </row>
    <row r="23" spans="2:14" s="144" customFormat="1">
      <c r="B23" s="87" t="s">
        <v>932</v>
      </c>
      <c r="C23" s="84" t="s">
        <v>933</v>
      </c>
      <c r="D23" s="97" t="s">
        <v>123</v>
      </c>
      <c r="E23" s="84" t="s">
        <v>918</v>
      </c>
      <c r="F23" s="97" t="s">
        <v>929</v>
      </c>
      <c r="G23" s="97" t="s">
        <v>167</v>
      </c>
      <c r="H23" s="94">
        <v>214629.99999999997</v>
      </c>
      <c r="I23" s="96">
        <v>361.75</v>
      </c>
      <c r="J23" s="84"/>
      <c r="K23" s="94">
        <v>776.42402999999979</v>
      </c>
      <c r="L23" s="95">
        <v>2.1893820781583673E-4</v>
      </c>
      <c r="M23" s="95">
        <v>1.7293588977856565E-2</v>
      </c>
      <c r="N23" s="95">
        <f>K23/'סכום נכסי הקרן'!$C$42</f>
        <v>7.3910864440323524E-3</v>
      </c>
    </row>
    <row r="24" spans="2:14" s="144" customFormat="1">
      <c r="B24" s="87" t="s">
        <v>934</v>
      </c>
      <c r="C24" s="84" t="s">
        <v>935</v>
      </c>
      <c r="D24" s="97" t="s">
        <v>123</v>
      </c>
      <c r="E24" s="84" t="s">
        <v>918</v>
      </c>
      <c r="F24" s="97" t="s">
        <v>929</v>
      </c>
      <c r="G24" s="97" t="s">
        <v>167</v>
      </c>
      <c r="H24" s="94">
        <v>4699.9999999999991</v>
      </c>
      <c r="I24" s="96">
        <v>3264.35</v>
      </c>
      <c r="J24" s="84"/>
      <c r="K24" s="94">
        <v>153.42444999999998</v>
      </c>
      <c r="L24" s="95">
        <v>7.3941582877218634E-5</v>
      </c>
      <c r="M24" s="95">
        <v>3.4172813758143292E-3</v>
      </c>
      <c r="N24" s="95">
        <f>K24/'סכום נכסי הקרן'!$C$42</f>
        <v>1.4605078266036145E-3</v>
      </c>
    </row>
    <row r="25" spans="2:14" s="144" customFormat="1">
      <c r="B25" s="87" t="s">
        <v>936</v>
      </c>
      <c r="C25" s="84" t="s">
        <v>937</v>
      </c>
      <c r="D25" s="97" t="s">
        <v>123</v>
      </c>
      <c r="E25" s="84" t="s">
        <v>918</v>
      </c>
      <c r="F25" s="97" t="s">
        <v>929</v>
      </c>
      <c r="G25" s="97" t="s">
        <v>167</v>
      </c>
      <c r="H25" s="94">
        <v>22598.999999999996</v>
      </c>
      <c r="I25" s="96">
        <v>3372.23</v>
      </c>
      <c r="J25" s="84"/>
      <c r="K25" s="94">
        <v>762.09025999999994</v>
      </c>
      <c r="L25" s="95">
        <v>7.6783772764338126E-4</v>
      </c>
      <c r="M25" s="95">
        <v>1.6974327443816811E-2</v>
      </c>
      <c r="N25" s="95">
        <f>K25/'סכום נכסי הקרן'!$C$42</f>
        <v>7.2546376363635881E-3</v>
      </c>
    </row>
    <row r="26" spans="2:14" s="144" customFormat="1">
      <c r="B26" s="87" t="s">
        <v>938</v>
      </c>
      <c r="C26" s="84" t="s">
        <v>939</v>
      </c>
      <c r="D26" s="97" t="s">
        <v>123</v>
      </c>
      <c r="E26" s="84" t="s">
        <v>923</v>
      </c>
      <c r="F26" s="97" t="s">
        <v>929</v>
      </c>
      <c r="G26" s="97" t="s">
        <v>167</v>
      </c>
      <c r="H26" s="94">
        <v>41214.999999999993</v>
      </c>
      <c r="I26" s="96">
        <v>3632.95</v>
      </c>
      <c r="J26" s="84"/>
      <c r="K26" s="94">
        <v>1497.32034</v>
      </c>
      <c r="L26" s="95">
        <v>1.7949312691355173E-3</v>
      </c>
      <c r="M26" s="95">
        <v>3.3350387839161097E-2</v>
      </c>
      <c r="N26" s="95">
        <f>K26/'סכום נכסי הקרן'!$C$42</f>
        <v>1.4253582629775016E-2</v>
      </c>
    </row>
    <row r="27" spans="2:14" s="144" customFormat="1">
      <c r="B27" s="87" t="s">
        <v>940</v>
      </c>
      <c r="C27" s="84" t="s">
        <v>941</v>
      </c>
      <c r="D27" s="97" t="s">
        <v>123</v>
      </c>
      <c r="E27" s="84" t="s">
        <v>923</v>
      </c>
      <c r="F27" s="97" t="s">
        <v>929</v>
      </c>
      <c r="G27" s="97" t="s">
        <v>167</v>
      </c>
      <c r="H27" s="94">
        <v>9798.9999999999982</v>
      </c>
      <c r="I27" s="96">
        <v>3281.64</v>
      </c>
      <c r="J27" s="84"/>
      <c r="K27" s="94">
        <v>321.56789999999995</v>
      </c>
      <c r="L27" s="95">
        <v>6.9992857142857129E-5</v>
      </c>
      <c r="M27" s="95">
        <v>7.1624046605982599E-3</v>
      </c>
      <c r="N27" s="95">
        <f>K27/'סכום נכסי הקרן'!$C$42</f>
        <v>3.0611316171215764E-3</v>
      </c>
    </row>
    <row r="28" spans="2:14" s="144" customFormat="1">
      <c r="B28" s="87" t="s">
        <v>942</v>
      </c>
      <c r="C28" s="84" t="s">
        <v>943</v>
      </c>
      <c r="D28" s="97" t="s">
        <v>123</v>
      </c>
      <c r="E28" s="84" t="s">
        <v>926</v>
      </c>
      <c r="F28" s="97" t="s">
        <v>929</v>
      </c>
      <c r="G28" s="97" t="s">
        <v>167</v>
      </c>
      <c r="H28" s="94">
        <v>65349.999999999993</v>
      </c>
      <c r="I28" s="96">
        <v>338.06</v>
      </c>
      <c r="J28" s="84"/>
      <c r="K28" s="94">
        <v>220.92220999999995</v>
      </c>
      <c r="L28" s="95">
        <v>2.8103535103944429E-5</v>
      </c>
      <c r="M28" s="95">
        <v>4.9206847652818186E-3</v>
      </c>
      <c r="N28" s="95">
        <f>K28/'סכום נכסי הקרן'!$C$42</f>
        <v>2.1030456147997745E-3</v>
      </c>
    </row>
    <row r="29" spans="2:14" s="144" customFormat="1">
      <c r="B29" s="87" t="s">
        <v>944</v>
      </c>
      <c r="C29" s="84" t="s">
        <v>945</v>
      </c>
      <c r="D29" s="97" t="s">
        <v>123</v>
      </c>
      <c r="E29" s="84" t="s">
        <v>926</v>
      </c>
      <c r="F29" s="97" t="s">
        <v>929</v>
      </c>
      <c r="G29" s="97" t="s">
        <v>167</v>
      </c>
      <c r="H29" s="94">
        <v>15310.999999999998</v>
      </c>
      <c r="I29" s="96">
        <v>3294.48</v>
      </c>
      <c r="J29" s="84"/>
      <c r="K29" s="94">
        <v>504.41782999999992</v>
      </c>
      <c r="L29" s="95">
        <v>1.0224373956594323E-4</v>
      </c>
      <c r="M29" s="95">
        <v>1.1235090991609737E-2</v>
      </c>
      <c r="N29" s="95">
        <f>K29/'סכום נכסי הקרן'!$C$42</f>
        <v>4.8017521887379197E-3</v>
      </c>
    </row>
    <row r="30" spans="2:14" s="144" customFormat="1">
      <c r="B30" s="87" t="s">
        <v>946</v>
      </c>
      <c r="C30" s="84" t="s">
        <v>947</v>
      </c>
      <c r="D30" s="97" t="s">
        <v>123</v>
      </c>
      <c r="E30" s="84" t="s">
        <v>926</v>
      </c>
      <c r="F30" s="97" t="s">
        <v>929</v>
      </c>
      <c r="G30" s="97" t="s">
        <v>167</v>
      </c>
      <c r="H30" s="94">
        <v>4399.9999999999991</v>
      </c>
      <c r="I30" s="96">
        <v>3617.4</v>
      </c>
      <c r="J30" s="84"/>
      <c r="K30" s="94">
        <v>159.16559999999998</v>
      </c>
      <c r="L30" s="95">
        <v>9.0972286574777196E-5</v>
      </c>
      <c r="M30" s="95">
        <v>3.5451562026151194E-3</v>
      </c>
      <c r="N30" s="95">
        <f>K30/'סכום נכסי הקרן'!$C$42</f>
        <v>1.5151600968819525E-3</v>
      </c>
    </row>
    <row r="31" spans="2:14" s="144" customFormat="1">
      <c r="B31" s="83"/>
      <c r="C31" s="84"/>
      <c r="D31" s="84"/>
      <c r="E31" s="84"/>
      <c r="F31" s="84"/>
      <c r="G31" s="84"/>
      <c r="H31" s="94"/>
      <c r="I31" s="96"/>
      <c r="J31" s="84"/>
      <c r="K31" s="84"/>
      <c r="L31" s="84"/>
      <c r="M31" s="95"/>
      <c r="N31" s="84"/>
    </row>
    <row r="32" spans="2:14" s="144" customFormat="1">
      <c r="B32" s="81" t="s">
        <v>233</v>
      </c>
      <c r="C32" s="82"/>
      <c r="D32" s="82"/>
      <c r="E32" s="82"/>
      <c r="F32" s="82"/>
      <c r="G32" s="82"/>
      <c r="H32" s="91"/>
      <c r="I32" s="93"/>
      <c r="J32" s="91">
        <v>54.685119999999991</v>
      </c>
      <c r="K32" s="91">
        <v>38119.181279999997</v>
      </c>
      <c r="L32" s="82"/>
      <c r="M32" s="92">
        <v>0.84904308439387743</v>
      </c>
      <c r="N32" s="92">
        <f>K32/'סכום נכסי הקרן'!$C$42</f>
        <v>0.36287151495841757</v>
      </c>
    </row>
    <row r="33" spans="2:14" s="144" customFormat="1">
      <c r="B33" s="103" t="s">
        <v>68</v>
      </c>
      <c r="C33" s="82"/>
      <c r="D33" s="82"/>
      <c r="E33" s="82"/>
      <c r="F33" s="82"/>
      <c r="G33" s="82"/>
      <c r="H33" s="91"/>
      <c r="I33" s="93"/>
      <c r="J33" s="91">
        <v>54.685119999999991</v>
      </c>
      <c r="K33" s="91">
        <v>30808.405249999989</v>
      </c>
      <c r="L33" s="82"/>
      <c r="M33" s="92">
        <v>0.68620737750316452</v>
      </c>
      <c r="N33" s="92">
        <f>K33/'סכום נכסי הקרן'!$C$42</f>
        <v>0.29327735568092878</v>
      </c>
    </row>
    <row r="34" spans="2:14" s="144" customFormat="1">
      <c r="B34" s="87" t="s">
        <v>948</v>
      </c>
      <c r="C34" s="84" t="s">
        <v>949</v>
      </c>
      <c r="D34" s="97" t="s">
        <v>127</v>
      </c>
      <c r="E34" s="84"/>
      <c r="F34" s="97" t="s">
        <v>915</v>
      </c>
      <c r="G34" s="97" t="s">
        <v>176</v>
      </c>
      <c r="H34" s="94">
        <v>34268.999999999993</v>
      </c>
      <c r="I34" s="96">
        <v>1899</v>
      </c>
      <c r="J34" s="84"/>
      <c r="K34" s="94">
        <v>2079.9856699999996</v>
      </c>
      <c r="L34" s="95">
        <v>1.5502168195516676E-5</v>
      </c>
      <c r="M34" s="95">
        <v>4.6328315285156241E-2</v>
      </c>
      <c r="N34" s="95">
        <f>K34/'סכום נכסי הקרן'!$C$42</f>
        <v>1.9800203619816544E-2</v>
      </c>
    </row>
    <row r="35" spans="2:14" s="144" customFormat="1">
      <c r="B35" s="87" t="s">
        <v>950</v>
      </c>
      <c r="C35" s="84" t="s">
        <v>951</v>
      </c>
      <c r="D35" s="97" t="s">
        <v>28</v>
      </c>
      <c r="E35" s="84"/>
      <c r="F35" s="97" t="s">
        <v>915</v>
      </c>
      <c r="G35" s="97" t="s">
        <v>175</v>
      </c>
      <c r="H35" s="94">
        <v>4418.9999999999991</v>
      </c>
      <c r="I35" s="96">
        <v>3395</v>
      </c>
      <c r="J35" s="84"/>
      <c r="K35" s="94">
        <v>418.10480999999993</v>
      </c>
      <c r="L35" s="95">
        <v>7.3085646040311805E-5</v>
      </c>
      <c r="M35" s="95">
        <v>9.3126081296129055E-3</v>
      </c>
      <c r="N35" s="95">
        <f>K35/'סכום נכסי הקרן'!$C$42</f>
        <v>3.980104522751212E-3</v>
      </c>
    </row>
    <row r="36" spans="2:14" s="144" customFormat="1">
      <c r="B36" s="87" t="s">
        <v>952</v>
      </c>
      <c r="C36" s="84" t="s">
        <v>953</v>
      </c>
      <c r="D36" s="97" t="s">
        <v>126</v>
      </c>
      <c r="E36" s="84"/>
      <c r="F36" s="97" t="s">
        <v>915</v>
      </c>
      <c r="G36" s="97" t="s">
        <v>166</v>
      </c>
      <c r="H36" s="94">
        <v>1472.9999999999998</v>
      </c>
      <c r="I36" s="96">
        <v>28415</v>
      </c>
      <c r="J36" s="84"/>
      <c r="K36" s="94">
        <v>1518.0915499999999</v>
      </c>
      <c r="L36" s="95">
        <v>1.310643021041239E-5</v>
      </c>
      <c r="M36" s="95">
        <v>3.3813032933121857E-2</v>
      </c>
      <c r="N36" s="95">
        <f>K36/'סכום נכסי הקרן'!$C$42</f>
        <v>1.4451311966742018E-2</v>
      </c>
    </row>
    <row r="37" spans="2:14" s="144" customFormat="1">
      <c r="B37" s="87" t="s">
        <v>954</v>
      </c>
      <c r="C37" s="84" t="s">
        <v>955</v>
      </c>
      <c r="D37" s="97" t="s">
        <v>863</v>
      </c>
      <c r="E37" s="84"/>
      <c r="F37" s="97" t="s">
        <v>915</v>
      </c>
      <c r="G37" s="97" t="s">
        <v>166</v>
      </c>
      <c r="H37" s="94">
        <v>7714.9999999999991</v>
      </c>
      <c r="I37" s="96">
        <v>2533</v>
      </c>
      <c r="J37" s="84"/>
      <c r="K37" s="94">
        <v>708.79178999999999</v>
      </c>
      <c r="L37" s="95">
        <v>5.7148148148148141E-4</v>
      </c>
      <c r="M37" s="95">
        <v>1.5787190263984011E-2</v>
      </c>
      <c r="N37" s="95">
        <f>K37/'סכום נכסי הקרן'!$C$42</f>
        <v>6.7472684876979236E-3</v>
      </c>
    </row>
    <row r="38" spans="2:14" s="144" customFormat="1">
      <c r="B38" s="87" t="s">
        <v>956</v>
      </c>
      <c r="C38" s="84" t="s">
        <v>957</v>
      </c>
      <c r="D38" s="97" t="s">
        <v>863</v>
      </c>
      <c r="E38" s="84"/>
      <c r="F38" s="97" t="s">
        <v>915</v>
      </c>
      <c r="G38" s="97" t="s">
        <v>166</v>
      </c>
      <c r="H38" s="94">
        <v>5942.9999999999991</v>
      </c>
      <c r="I38" s="96">
        <v>3425</v>
      </c>
      <c r="J38" s="84"/>
      <c r="K38" s="94">
        <v>738.26768999999979</v>
      </c>
      <c r="L38" s="95">
        <v>1.7687499999999998E-4</v>
      </c>
      <c r="M38" s="95">
        <v>1.6443718243099235E-2</v>
      </c>
      <c r="N38" s="95">
        <f>K38/'סכום נכסי הקרן'!$C$42</f>
        <v>7.027861200568559E-3</v>
      </c>
    </row>
    <row r="39" spans="2:14" s="144" customFormat="1">
      <c r="B39" s="87" t="s">
        <v>958</v>
      </c>
      <c r="C39" s="84" t="s">
        <v>959</v>
      </c>
      <c r="D39" s="97" t="s">
        <v>126</v>
      </c>
      <c r="E39" s="84"/>
      <c r="F39" s="97" t="s">
        <v>915</v>
      </c>
      <c r="G39" s="97" t="s">
        <v>166</v>
      </c>
      <c r="H39" s="94">
        <v>28379.999999999996</v>
      </c>
      <c r="I39" s="96">
        <v>2982.63</v>
      </c>
      <c r="J39" s="84"/>
      <c r="K39" s="94">
        <v>3070.1481099999992</v>
      </c>
      <c r="L39" s="95">
        <v>3.129645671177326E-4</v>
      </c>
      <c r="M39" s="95">
        <v>6.8382581507019008E-2</v>
      </c>
      <c r="N39" s="95">
        <f>K39/'סכום נכסי הקרן'!$C$42</f>
        <v>2.922595025426061E-2</v>
      </c>
    </row>
    <row r="40" spans="2:14" s="144" customFormat="1">
      <c r="B40" s="87" t="s">
        <v>960</v>
      </c>
      <c r="C40" s="84" t="s">
        <v>961</v>
      </c>
      <c r="D40" s="97" t="s">
        <v>126</v>
      </c>
      <c r="E40" s="84"/>
      <c r="F40" s="97" t="s">
        <v>915</v>
      </c>
      <c r="G40" s="97" t="s">
        <v>166</v>
      </c>
      <c r="H40" s="94">
        <v>4255.9999999999991</v>
      </c>
      <c r="I40" s="96">
        <v>52077</v>
      </c>
      <c r="J40" s="84"/>
      <c r="K40" s="94">
        <v>8038.8723599999985</v>
      </c>
      <c r="L40" s="95">
        <v>6.9499024057995097E-4</v>
      </c>
      <c r="M40" s="95">
        <v>0.1790528745475482</v>
      </c>
      <c r="N40" s="95">
        <f>K40/'סכום נכסי הקרן'!$C$42</f>
        <v>7.6525195292194093E-2</v>
      </c>
    </row>
    <row r="41" spans="2:14" s="144" customFormat="1">
      <c r="B41" s="87" t="s">
        <v>962</v>
      </c>
      <c r="C41" s="84" t="s">
        <v>963</v>
      </c>
      <c r="D41" s="97" t="s">
        <v>28</v>
      </c>
      <c r="E41" s="84"/>
      <c r="F41" s="97" t="s">
        <v>915</v>
      </c>
      <c r="G41" s="97" t="s">
        <v>168</v>
      </c>
      <c r="H41" s="94">
        <v>11926.999999999995</v>
      </c>
      <c r="I41" s="96">
        <v>7945</v>
      </c>
      <c r="J41" s="84"/>
      <c r="K41" s="94">
        <v>3994.7031899999993</v>
      </c>
      <c r="L41" s="95">
        <v>3.4719604335656786E-3</v>
      </c>
      <c r="M41" s="95">
        <v>8.8975549940658677E-2</v>
      </c>
      <c r="N41" s="95">
        <f>K41/'סכום נכסי הקרן'!$C$42</f>
        <v>3.8027154563392111E-2</v>
      </c>
    </row>
    <row r="42" spans="2:14" s="144" customFormat="1">
      <c r="B42" s="87" t="s">
        <v>964</v>
      </c>
      <c r="C42" s="84" t="s">
        <v>965</v>
      </c>
      <c r="D42" s="97" t="s">
        <v>138</v>
      </c>
      <c r="E42" s="84"/>
      <c r="F42" s="97" t="s">
        <v>915</v>
      </c>
      <c r="G42" s="97" t="s">
        <v>170</v>
      </c>
      <c r="H42" s="94">
        <v>1267.9999999999998</v>
      </c>
      <c r="I42" s="96">
        <v>8001</v>
      </c>
      <c r="J42" s="84"/>
      <c r="K42" s="94">
        <v>265.46107999999998</v>
      </c>
      <c r="L42" s="95">
        <v>3.4632014768533181E-5</v>
      </c>
      <c r="M42" s="95">
        <v>5.912716028557103E-3</v>
      </c>
      <c r="N42" s="95">
        <f>K42/'סכום נכסי הקרן'!$C$42</f>
        <v>2.5270286776237312E-3</v>
      </c>
    </row>
    <row r="43" spans="2:14" s="144" customFormat="1">
      <c r="B43" s="87" t="s">
        <v>966</v>
      </c>
      <c r="C43" s="84" t="s">
        <v>967</v>
      </c>
      <c r="D43" s="97" t="s">
        <v>863</v>
      </c>
      <c r="E43" s="84"/>
      <c r="F43" s="97" t="s">
        <v>915</v>
      </c>
      <c r="G43" s="97" t="s">
        <v>166</v>
      </c>
      <c r="H43" s="94">
        <v>21849.999999999996</v>
      </c>
      <c r="I43" s="96">
        <v>4100</v>
      </c>
      <c r="J43" s="94">
        <v>37.612029999999997</v>
      </c>
      <c r="K43" s="94">
        <v>3286.8599799999984</v>
      </c>
      <c r="L43" s="95">
        <v>1.5408183205710028E-5</v>
      </c>
      <c r="M43" s="95">
        <v>7.3209487761327838E-2</v>
      </c>
      <c r="N43" s="95">
        <f>K43/'סכום נכסי הקרן'!$C$42</f>
        <v>3.1288915982688535E-2</v>
      </c>
    </row>
    <row r="44" spans="2:14" s="144" customFormat="1">
      <c r="B44" s="87" t="s">
        <v>968</v>
      </c>
      <c r="C44" s="84" t="s">
        <v>969</v>
      </c>
      <c r="D44" s="97" t="s">
        <v>126</v>
      </c>
      <c r="E44" s="84"/>
      <c r="F44" s="97" t="s">
        <v>915</v>
      </c>
      <c r="G44" s="97" t="s">
        <v>166</v>
      </c>
      <c r="H44" s="94">
        <v>21144.999999999996</v>
      </c>
      <c r="I44" s="96">
        <v>5536.25</v>
      </c>
      <c r="J44" s="94">
        <v>17.073089999999997</v>
      </c>
      <c r="K44" s="94">
        <v>4262.98459</v>
      </c>
      <c r="L44" s="95">
        <v>4.5303948367545326E-5</v>
      </c>
      <c r="M44" s="95">
        <v>9.495108403380613E-2</v>
      </c>
      <c r="N44" s="95">
        <f>K44/'סכום נכסי הקרן'!$C$42</f>
        <v>4.0581030978997165E-2</v>
      </c>
    </row>
    <row r="45" spans="2:14" s="144" customFormat="1">
      <c r="B45" s="87" t="s">
        <v>970</v>
      </c>
      <c r="C45" s="84" t="s">
        <v>971</v>
      </c>
      <c r="D45" s="97" t="s">
        <v>863</v>
      </c>
      <c r="E45" s="84"/>
      <c r="F45" s="97" t="s">
        <v>915</v>
      </c>
      <c r="G45" s="97" t="s">
        <v>166</v>
      </c>
      <c r="H45" s="94">
        <v>23412.999999999996</v>
      </c>
      <c r="I45" s="96">
        <v>2857</v>
      </c>
      <c r="J45" s="84"/>
      <c r="K45" s="94">
        <v>2426.1344299999996</v>
      </c>
      <c r="L45" s="95">
        <v>6.0734109967986762E-4</v>
      </c>
      <c r="M45" s="95">
        <v>5.4038218829273385E-2</v>
      </c>
      <c r="N45" s="95">
        <f>K45/'סכום נכסי הקרן'!$C$42</f>
        <v>2.3095330134196335E-2</v>
      </c>
    </row>
    <row r="46" spans="2:14" s="144" customFormat="1">
      <c r="B46" s="83"/>
      <c r="C46" s="84"/>
      <c r="D46" s="84"/>
      <c r="E46" s="84"/>
      <c r="F46" s="84"/>
      <c r="G46" s="84"/>
      <c r="H46" s="94"/>
      <c r="I46" s="96"/>
      <c r="J46" s="84"/>
      <c r="K46" s="84"/>
      <c r="L46" s="84"/>
      <c r="M46" s="95"/>
      <c r="N46" s="84"/>
    </row>
    <row r="47" spans="2:14" s="144" customFormat="1">
      <c r="B47" s="103" t="s">
        <v>69</v>
      </c>
      <c r="C47" s="82"/>
      <c r="D47" s="82"/>
      <c r="E47" s="82"/>
      <c r="F47" s="82"/>
      <c r="G47" s="82"/>
      <c r="H47" s="91"/>
      <c r="I47" s="93"/>
      <c r="J47" s="82"/>
      <c r="K47" s="91">
        <v>7310.77603</v>
      </c>
      <c r="L47" s="82"/>
      <c r="M47" s="92">
        <v>0.16283570689071281</v>
      </c>
      <c r="N47" s="92">
        <f>K47/'סכום נכסי הקרן'!$C$42</f>
        <v>6.9594159277488701E-2</v>
      </c>
    </row>
    <row r="48" spans="2:14" s="144" customFormat="1">
      <c r="B48" s="87" t="s">
        <v>972</v>
      </c>
      <c r="C48" s="84" t="s">
        <v>973</v>
      </c>
      <c r="D48" s="97" t="s">
        <v>28</v>
      </c>
      <c r="E48" s="84"/>
      <c r="F48" s="97" t="s">
        <v>929</v>
      </c>
      <c r="G48" s="97" t="s">
        <v>168</v>
      </c>
      <c r="H48" s="94">
        <v>813.99999999999989</v>
      </c>
      <c r="I48" s="96">
        <v>22204</v>
      </c>
      <c r="J48" s="84"/>
      <c r="K48" s="94">
        <v>761.92990999999984</v>
      </c>
      <c r="L48" s="95">
        <v>3.9495371423885764E-4</v>
      </c>
      <c r="M48" s="95">
        <v>1.6970755907020608E-2</v>
      </c>
      <c r="N48" s="95">
        <f>K48/'סכום נכסי הקרן'!$C$42</f>
        <v>7.2531112014961596E-3</v>
      </c>
    </row>
    <row r="49" spans="2:14" s="144" customFormat="1">
      <c r="B49" s="87" t="s">
        <v>974</v>
      </c>
      <c r="C49" s="84" t="s">
        <v>975</v>
      </c>
      <c r="D49" s="97" t="s">
        <v>28</v>
      </c>
      <c r="E49" s="84"/>
      <c r="F49" s="97" t="s">
        <v>929</v>
      </c>
      <c r="G49" s="97" t="s">
        <v>168</v>
      </c>
      <c r="H49" s="94">
        <v>677.99999999999989</v>
      </c>
      <c r="I49" s="96">
        <v>19585</v>
      </c>
      <c r="J49" s="84"/>
      <c r="K49" s="94">
        <v>559.77393000000006</v>
      </c>
      <c r="L49" s="95">
        <v>6.4553968260013471E-4</v>
      </c>
      <c r="M49" s="95">
        <v>1.2468058550350969E-2</v>
      </c>
      <c r="N49" s="95">
        <f>K49/'סכום נכסי הקרן'!$C$42</f>
        <v>5.3287087285870281E-3</v>
      </c>
    </row>
    <row r="50" spans="2:14" s="144" customFormat="1">
      <c r="B50" s="87" t="s">
        <v>976</v>
      </c>
      <c r="C50" s="84" t="s">
        <v>977</v>
      </c>
      <c r="D50" s="97" t="s">
        <v>126</v>
      </c>
      <c r="E50" s="84"/>
      <c r="F50" s="97" t="s">
        <v>929</v>
      </c>
      <c r="G50" s="97" t="s">
        <v>166</v>
      </c>
      <c r="H50" s="94">
        <v>1379.9999999999998</v>
      </c>
      <c r="I50" s="96">
        <v>9724</v>
      </c>
      <c r="J50" s="84"/>
      <c r="K50" s="94">
        <v>486.71147999999994</v>
      </c>
      <c r="L50" s="95">
        <v>4.0426931836091637E-4</v>
      </c>
      <c r="M50" s="95">
        <v>1.0840710695062152E-2</v>
      </c>
      <c r="N50" s="95">
        <f>K50/'סכום נכסי הקרן'!$C$42</f>
        <v>4.6331984624212669E-3</v>
      </c>
    </row>
    <row r="51" spans="2:14" s="144" customFormat="1">
      <c r="B51" s="87" t="s">
        <v>978</v>
      </c>
      <c r="C51" s="84" t="s">
        <v>979</v>
      </c>
      <c r="D51" s="97" t="s">
        <v>126</v>
      </c>
      <c r="E51" s="84"/>
      <c r="F51" s="97" t="s">
        <v>929</v>
      </c>
      <c r="G51" s="97" t="s">
        <v>166</v>
      </c>
      <c r="H51" s="94">
        <v>1463.9999999999998</v>
      </c>
      <c r="I51" s="96">
        <v>10381</v>
      </c>
      <c r="J51" s="84"/>
      <c r="K51" s="94">
        <v>551.22362999999984</v>
      </c>
      <c r="L51" s="95">
        <v>5.0088296017723861E-5</v>
      </c>
      <c r="M51" s="95">
        <v>1.2277614452636256E-2</v>
      </c>
      <c r="N51" s="95">
        <f>K51/'סכום נכסי הקרן'!$C$42</f>
        <v>5.2473150519611106E-3</v>
      </c>
    </row>
    <row r="52" spans="2:14" s="144" customFormat="1">
      <c r="B52" s="87" t="s">
        <v>980</v>
      </c>
      <c r="C52" s="84" t="s">
        <v>981</v>
      </c>
      <c r="D52" s="97" t="s">
        <v>126</v>
      </c>
      <c r="E52" s="84"/>
      <c r="F52" s="97" t="s">
        <v>929</v>
      </c>
      <c r="G52" s="97" t="s">
        <v>166</v>
      </c>
      <c r="H52" s="94">
        <v>869.99999999999989</v>
      </c>
      <c r="I52" s="96">
        <v>11020</v>
      </c>
      <c r="J52" s="84"/>
      <c r="K52" s="94">
        <v>347.73499999999996</v>
      </c>
      <c r="L52" s="95">
        <v>2.0718652910338456E-5</v>
      </c>
      <c r="M52" s="95">
        <v>7.7452344735066403E-3</v>
      </c>
      <c r="N52" s="95">
        <f>K52/'סכום נכסי הקרן'!$C$42</f>
        <v>3.3102265583093691E-3</v>
      </c>
    </row>
    <row r="53" spans="2:14" s="144" customFormat="1">
      <c r="B53" s="87" t="s">
        <v>982</v>
      </c>
      <c r="C53" s="84" t="s">
        <v>983</v>
      </c>
      <c r="D53" s="97" t="s">
        <v>863</v>
      </c>
      <c r="E53" s="84"/>
      <c r="F53" s="97" t="s">
        <v>929</v>
      </c>
      <c r="G53" s="97" t="s">
        <v>166</v>
      </c>
      <c r="H53" s="94">
        <v>1951.9999999999998</v>
      </c>
      <c r="I53" s="96">
        <v>3605</v>
      </c>
      <c r="J53" s="84"/>
      <c r="K53" s="94">
        <v>255.23053999999996</v>
      </c>
      <c r="L53" s="95">
        <v>7.2965467462761771E-6</v>
      </c>
      <c r="M53" s="95">
        <v>5.6848473035492984E-3</v>
      </c>
      <c r="N53" s="95">
        <f>K53/'סכום נכסי הקרן'!$C$42</f>
        <v>2.4296401340090637E-3</v>
      </c>
    </row>
    <row r="54" spans="2:14" s="144" customFormat="1">
      <c r="B54" s="87" t="s">
        <v>984</v>
      </c>
      <c r="C54" s="84" t="s">
        <v>985</v>
      </c>
      <c r="D54" s="97" t="s">
        <v>126</v>
      </c>
      <c r="E54" s="84"/>
      <c r="F54" s="97" t="s">
        <v>929</v>
      </c>
      <c r="G54" s="97" t="s">
        <v>166</v>
      </c>
      <c r="H54" s="94">
        <v>2835</v>
      </c>
      <c r="I54" s="96">
        <v>6775</v>
      </c>
      <c r="J54" s="84"/>
      <c r="K54" s="94">
        <v>696.6424300000001</v>
      </c>
      <c r="L54" s="95">
        <v>6.3819457433761314E-5</v>
      </c>
      <c r="M54" s="95">
        <v>1.5516582928216711E-2</v>
      </c>
      <c r="N54" s="95">
        <f>K54/'סכום נכסי הקרן'!$C$42</f>
        <v>6.6316139400151731E-3</v>
      </c>
    </row>
    <row r="55" spans="2:14" s="144" customFormat="1">
      <c r="B55" s="87" t="s">
        <v>986</v>
      </c>
      <c r="C55" s="84" t="s">
        <v>987</v>
      </c>
      <c r="D55" s="97" t="s">
        <v>863</v>
      </c>
      <c r="E55" s="84"/>
      <c r="F55" s="97" t="s">
        <v>929</v>
      </c>
      <c r="G55" s="97" t="s">
        <v>166</v>
      </c>
      <c r="H55" s="94">
        <v>4045.9999999999995</v>
      </c>
      <c r="I55" s="96">
        <v>3330</v>
      </c>
      <c r="J55" s="84"/>
      <c r="K55" s="94">
        <v>488.67223999999993</v>
      </c>
      <c r="L55" s="95">
        <v>3.5932481464132628E-5</v>
      </c>
      <c r="M55" s="95">
        <v>1.0884383451460769E-2</v>
      </c>
      <c r="N55" s="95">
        <f>K55/'סכום נכסי הקרן'!$C$42</f>
        <v>4.65186370988405E-3</v>
      </c>
    </row>
    <row r="56" spans="2:14" s="144" customFormat="1">
      <c r="B56" s="87" t="s">
        <v>988</v>
      </c>
      <c r="C56" s="84" t="s">
        <v>989</v>
      </c>
      <c r="D56" s="97" t="s">
        <v>863</v>
      </c>
      <c r="E56" s="84"/>
      <c r="F56" s="97" t="s">
        <v>929</v>
      </c>
      <c r="G56" s="97" t="s">
        <v>166</v>
      </c>
      <c r="H56" s="94">
        <v>11156.999999999998</v>
      </c>
      <c r="I56" s="96">
        <v>7816</v>
      </c>
      <c r="J56" s="84"/>
      <c r="K56" s="94">
        <v>3162.8568699999992</v>
      </c>
      <c r="L56" s="95">
        <v>4.0980712490292694E-5</v>
      </c>
      <c r="M56" s="95">
        <v>7.0447519128909383E-2</v>
      </c>
      <c r="N56" s="95">
        <f>K56/'סכום נכסי הקרן'!$C$42</f>
        <v>3.0108481490805476E-2</v>
      </c>
    </row>
    <row r="57" spans="2:14" s="144" customFormat="1">
      <c r="B57" s="147"/>
      <c r="C57" s="147"/>
    </row>
    <row r="58" spans="2:14" s="144" customFormat="1">
      <c r="B58" s="147"/>
      <c r="C58" s="147"/>
    </row>
    <row r="59" spans="2:14" s="144" customFormat="1">
      <c r="B59" s="147"/>
      <c r="C59" s="147"/>
    </row>
    <row r="60" spans="2:14">
      <c r="B60" s="99" t="s">
        <v>252</v>
      </c>
      <c r="D60" s="1"/>
      <c r="E60" s="1"/>
      <c r="F60" s="1"/>
      <c r="G60" s="1"/>
    </row>
    <row r="61" spans="2:14">
      <c r="B61" s="99" t="s">
        <v>115</v>
      </c>
      <c r="D61" s="1"/>
      <c r="E61" s="1"/>
      <c r="F61" s="1"/>
      <c r="G61" s="1"/>
    </row>
    <row r="62" spans="2:14">
      <c r="B62" s="99" t="s">
        <v>235</v>
      </c>
      <c r="D62" s="1"/>
      <c r="E62" s="1"/>
      <c r="F62" s="1"/>
      <c r="G62" s="1"/>
    </row>
    <row r="63" spans="2:14">
      <c r="B63" s="99" t="s">
        <v>243</v>
      </c>
      <c r="D63" s="1"/>
      <c r="E63" s="1"/>
      <c r="F63" s="1"/>
      <c r="G63" s="1"/>
    </row>
    <row r="64" spans="2:14">
      <c r="B64" s="99" t="s">
        <v>250</v>
      </c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G49:AG1048576 K1:AF1048576 AH1:XFD1048576 AG1:AG43 B45:B59 B61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90" zoomScaleNormal="90" workbookViewId="0">
      <selection activeCell="E19" sqref="E19"/>
    </sheetView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9.570312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182</v>
      </c>
      <c r="C1" s="78" t="s" vm="1">
        <v>253</v>
      </c>
    </row>
    <row r="2" spans="2:65">
      <c r="B2" s="57" t="s">
        <v>181</v>
      </c>
      <c r="C2" s="78" t="s">
        <v>254</v>
      </c>
    </row>
    <row r="3" spans="2:65">
      <c r="B3" s="57" t="s">
        <v>183</v>
      </c>
      <c r="C3" s="78" t="s">
        <v>255</v>
      </c>
    </row>
    <row r="4" spans="2:65">
      <c r="B4" s="57" t="s">
        <v>184</v>
      </c>
      <c r="C4" s="78">
        <v>9453</v>
      </c>
    </row>
    <row r="6" spans="2:65" ht="26.25" customHeight="1">
      <c r="B6" s="168" t="s">
        <v>212</v>
      </c>
      <c r="C6" s="169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70"/>
    </row>
    <row r="7" spans="2:65" ht="26.25" customHeight="1">
      <c r="B7" s="168" t="s">
        <v>94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70"/>
      <c r="BM7" s="3"/>
    </row>
    <row r="8" spans="2:65" s="3" customFormat="1" ht="78.75">
      <c r="B8" s="23" t="s">
        <v>118</v>
      </c>
      <c r="C8" s="31" t="s">
        <v>45</v>
      </c>
      <c r="D8" s="31" t="s">
        <v>122</v>
      </c>
      <c r="E8" s="31" t="s">
        <v>120</v>
      </c>
      <c r="F8" s="31" t="s">
        <v>64</v>
      </c>
      <c r="G8" s="31" t="s">
        <v>15</v>
      </c>
      <c r="H8" s="31" t="s">
        <v>65</v>
      </c>
      <c r="I8" s="31" t="s">
        <v>104</v>
      </c>
      <c r="J8" s="31" t="s">
        <v>237</v>
      </c>
      <c r="K8" s="31" t="s">
        <v>236</v>
      </c>
      <c r="L8" s="31" t="s">
        <v>61</v>
      </c>
      <c r="M8" s="31" t="s">
        <v>58</v>
      </c>
      <c r="N8" s="31" t="s">
        <v>185</v>
      </c>
      <c r="O8" s="21" t="s">
        <v>187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244</v>
      </c>
      <c r="K9" s="33"/>
      <c r="L9" s="33" t="s">
        <v>240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5" t="s">
        <v>32</v>
      </c>
      <c r="C11" s="82"/>
      <c r="D11" s="82"/>
      <c r="E11" s="82"/>
      <c r="F11" s="82"/>
      <c r="G11" s="82"/>
      <c r="H11" s="82"/>
      <c r="I11" s="82"/>
      <c r="J11" s="91"/>
      <c r="K11" s="93"/>
      <c r="L11" s="91">
        <v>2045.7917599999994</v>
      </c>
      <c r="M11" s="82"/>
      <c r="N11" s="92">
        <v>1</v>
      </c>
      <c r="O11" s="92">
        <f>L11/'סכום נכסי הקרן'!$C$42</f>
        <v>1.947469830969694E-2</v>
      </c>
      <c r="P11" s="145"/>
      <c r="BG11" s="100"/>
      <c r="BH11" s="3"/>
      <c r="BI11" s="100"/>
      <c r="BM11" s="100"/>
    </row>
    <row r="12" spans="2:65" s="4" customFormat="1" ht="18" customHeight="1">
      <c r="B12" s="81" t="s">
        <v>233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2045.7917599999994</v>
      </c>
      <c r="M12" s="82"/>
      <c r="N12" s="92">
        <v>1</v>
      </c>
      <c r="O12" s="92">
        <f>L12/'סכום נכסי הקרן'!$C$42</f>
        <v>1.947469830969694E-2</v>
      </c>
      <c r="P12" s="145"/>
      <c r="BG12" s="100"/>
      <c r="BH12" s="3"/>
      <c r="BI12" s="100"/>
      <c r="BM12" s="100"/>
    </row>
    <row r="13" spans="2:65">
      <c r="B13" s="103" t="s">
        <v>51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2045.7917599999994</v>
      </c>
      <c r="M13" s="82"/>
      <c r="N13" s="92">
        <v>1</v>
      </c>
      <c r="O13" s="92">
        <f>L13/'סכום נכסי הקרן'!$C$42</f>
        <v>1.947469830969694E-2</v>
      </c>
      <c r="P13" s="144"/>
      <c r="BH13" s="3"/>
    </row>
    <row r="14" spans="2:65" ht="20.25">
      <c r="B14" s="87" t="s">
        <v>990</v>
      </c>
      <c r="C14" s="84" t="s">
        <v>991</v>
      </c>
      <c r="D14" s="97" t="s">
        <v>28</v>
      </c>
      <c r="E14" s="84"/>
      <c r="F14" s="97" t="s">
        <v>929</v>
      </c>
      <c r="G14" s="84" t="s">
        <v>992</v>
      </c>
      <c r="H14" s="84" t="s">
        <v>993</v>
      </c>
      <c r="I14" s="97" t="s">
        <v>166</v>
      </c>
      <c r="J14" s="94">
        <v>2239.9799999999996</v>
      </c>
      <c r="K14" s="96">
        <v>10948</v>
      </c>
      <c r="L14" s="94">
        <v>889.46012999999994</v>
      </c>
      <c r="M14" s="95">
        <v>3.5533646681780657E-4</v>
      </c>
      <c r="N14" s="95">
        <v>0.43477549738493432</v>
      </c>
      <c r="O14" s="95">
        <f>L14/'סכום נכסי הקרן'!$C$42</f>
        <v>8.4671216440200276E-3</v>
      </c>
      <c r="P14" s="144"/>
      <c r="BH14" s="4"/>
    </row>
    <row r="15" spans="2:65">
      <c r="B15" s="87" t="s">
        <v>994</v>
      </c>
      <c r="C15" s="84" t="s">
        <v>995</v>
      </c>
      <c r="D15" s="97" t="s">
        <v>28</v>
      </c>
      <c r="E15" s="84"/>
      <c r="F15" s="97" t="s">
        <v>929</v>
      </c>
      <c r="G15" s="84" t="s">
        <v>996</v>
      </c>
      <c r="H15" s="84" t="s">
        <v>993</v>
      </c>
      <c r="I15" s="97" t="s">
        <v>166</v>
      </c>
      <c r="J15" s="94">
        <v>1060.9999999999998</v>
      </c>
      <c r="K15" s="96">
        <v>30048.27</v>
      </c>
      <c r="L15" s="94">
        <v>1156.3316299999997</v>
      </c>
      <c r="M15" s="95">
        <v>7.2032688108582705E-5</v>
      </c>
      <c r="N15" s="95">
        <v>0.56522450261506574</v>
      </c>
      <c r="O15" s="95">
        <f>L15/'סכום נכסי הקרן'!$C$42</f>
        <v>1.1007576665676916E-2</v>
      </c>
      <c r="P15" s="144"/>
    </row>
    <row r="16" spans="2:65">
      <c r="B16" s="83"/>
      <c r="C16" s="84"/>
      <c r="D16" s="84"/>
      <c r="E16" s="84"/>
      <c r="F16" s="84"/>
      <c r="G16" s="84"/>
      <c r="H16" s="84"/>
      <c r="I16" s="84"/>
      <c r="J16" s="94"/>
      <c r="K16" s="96"/>
      <c r="L16" s="84"/>
      <c r="M16" s="84"/>
      <c r="N16" s="95"/>
      <c r="O16" s="84"/>
      <c r="P16" s="144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44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6">
      <c r="B19" s="99" t="s">
        <v>252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6">
      <c r="B20" s="99" t="s">
        <v>115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6">
      <c r="B21" s="99" t="s">
        <v>235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6">
      <c r="B22" s="99" t="s">
        <v>243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5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5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5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5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59" ht="20.2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BG37" s="4"/>
    </row>
    <row r="38" spans="2:5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BG38" s="3"/>
    </row>
    <row r="39" spans="2:5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5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5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5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5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5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5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5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5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5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  <row r="115" spans="2:15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8 B20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2018-12-04T10:56:40+00:00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5F766B92-76B5-47AB-80DB-9A504F8860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2018-12-04T08:15:54Z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