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xlnm._FilterDatabase" localSheetId="5" hidden="1">'אג"ח קונצרני'!#REF!</definedName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קונצרני'!$B$6:$U$31</definedName>
    <definedName name="Print_Area" localSheetId="10">אופציות!$B$6:$L$41</definedName>
    <definedName name="Print_Area" localSheetId="22">הלוואות!$B$6:$Q$42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להשקעה'!$B$6:$D$15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מובנים'!$B$6:$Q$36</definedName>
    <definedName name="Print_Area" localSheetId="2">מזומנים!$B$6:$K$39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J10" i="58" l="1"/>
  <c r="J11" i="58"/>
  <c r="J16" i="58"/>
  <c r="J12" i="58"/>
  <c r="C11" i="84" l="1"/>
  <c r="C10" i="84" s="1"/>
  <c r="C43" i="88" s="1"/>
  <c r="O12" i="78" l="1"/>
  <c r="O19" i="78"/>
  <c r="Q13" i="61"/>
  <c r="Q12" i="61" s="1"/>
  <c r="Q11" i="61" s="1"/>
  <c r="Q41" i="61"/>
  <c r="O41" i="61"/>
  <c r="O11" i="78" l="1"/>
  <c r="O10" i="78" s="1"/>
  <c r="R13" i="61"/>
  <c r="N13" i="68"/>
  <c r="K13" i="68"/>
  <c r="K12" i="68" s="1"/>
  <c r="K11" i="68" s="1"/>
  <c r="H13" i="68"/>
  <c r="H12" i="68" s="1"/>
  <c r="H11" i="68" s="1"/>
  <c r="S60" i="61"/>
  <c r="O60" i="61"/>
  <c r="S58" i="61"/>
  <c r="O58" i="61"/>
  <c r="S40" i="61"/>
  <c r="O40" i="61"/>
  <c r="C33" i="88"/>
  <c r="C31" i="88"/>
  <c r="C26" i="88"/>
  <c r="C18" i="88"/>
  <c r="C17" i="88"/>
  <c r="C13" i="88"/>
  <c r="C11" i="88"/>
  <c r="N12" i="68" l="1"/>
  <c r="C23" i="88"/>
  <c r="R12" i="61"/>
  <c r="N11" i="68" l="1"/>
  <c r="R11" i="61"/>
  <c r="T12" i="61" s="1"/>
  <c r="C22" i="88" l="1"/>
  <c r="P11" i="68"/>
  <c r="P14" i="68"/>
  <c r="P13" i="68"/>
  <c r="P12" i="68"/>
  <c r="T105" i="61"/>
  <c r="T100" i="61"/>
  <c r="T96" i="61"/>
  <c r="T92" i="61"/>
  <c r="T88" i="61"/>
  <c r="T84" i="61"/>
  <c r="T80" i="61"/>
  <c r="T76" i="61"/>
  <c r="T72" i="61"/>
  <c r="T67" i="61"/>
  <c r="T63" i="61"/>
  <c r="T59" i="61"/>
  <c r="T55" i="61"/>
  <c r="T51" i="61"/>
  <c r="T47" i="61"/>
  <c r="T43" i="61"/>
  <c r="T39" i="61"/>
  <c r="T35" i="61"/>
  <c r="T31" i="61"/>
  <c r="T27" i="61"/>
  <c r="T23" i="61"/>
  <c r="T19" i="61"/>
  <c r="T15" i="61"/>
  <c r="T11" i="61"/>
  <c r="T107" i="61"/>
  <c r="T94" i="61"/>
  <c r="T86" i="61"/>
  <c r="T78" i="61"/>
  <c r="T70" i="61"/>
  <c r="T61" i="61"/>
  <c r="T53" i="61"/>
  <c r="T41" i="61"/>
  <c r="T37" i="61"/>
  <c r="T25" i="61"/>
  <c r="T21" i="61"/>
  <c r="T106" i="61"/>
  <c r="T97" i="61"/>
  <c r="T89" i="61"/>
  <c r="T81" i="61"/>
  <c r="T73" i="61"/>
  <c r="T68" i="61"/>
  <c r="T52" i="61"/>
  <c r="T44" i="61"/>
  <c r="T36" i="61"/>
  <c r="T32" i="61"/>
  <c r="T24" i="61"/>
  <c r="T16" i="61"/>
  <c r="T103" i="61"/>
  <c r="T99" i="61"/>
  <c r="T95" i="61"/>
  <c r="T91" i="61"/>
  <c r="T87" i="61"/>
  <c r="T83" i="61"/>
  <c r="T79" i="61"/>
  <c r="T75" i="61"/>
  <c r="T71" i="61"/>
  <c r="T66" i="61"/>
  <c r="T62" i="61"/>
  <c r="T58" i="61"/>
  <c r="T54" i="61"/>
  <c r="T50" i="61"/>
  <c r="T46" i="61"/>
  <c r="T42" i="61"/>
  <c r="T38" i="61"/>
  <c r="T34" i="61"/>
  <c r="T30" i="61"/>
  <c r="T26" i="61"/>
  <c r="T22" i="61"/>
  <c r="T18" i="61"/>
  <c r="T14" i="61"/>
  <c r="C15" i="88"/>
  <c r="T102" i="61"/>
  <c r="T98" i="61"/>
  <c r="T90" i="61"/>
  <c r="T82" i="61"/>
  <c r="T74" i="61"/>
  <c r="T65" i="61"/>
  <c r="T57" i="61"/>
  <c r="T49" i="61"/>
  <c r="T45" i="61"/>
  <c r="T33" i="61"/>
  <c r="T29" i="61"/>
  <c r="T17" i="61"/>
  <c r="T101" i="61"/>
  <c r="T93" i="61"/>
  <c r="T85" i="61"/>
  <c r="T77" i="61"/>
  <c r="T64" i="61"/>
  <c r="T60" i="61"/>
  <c r="T56" i="61"/>
  <c r="T48" i="61"/>
  <c r="T40" i="61"/>
  <c r="T28" i="61"/>
  <c r="T20" i="61"/>
  <c r="T13" i="61"/>
  <c r="C12" i="88" l="1"/>
  <c r="C10" i="88" l="1"/>
  <c r="C42" i="88" l="1"/>
  <c r="Q41" i="78" l="1"/>
  <c r="Q35" i="78"/>
  <c r="Q31" i="78"/>
  <c r="Q27" i="78"/>
  <c r="Q23" i="78"/>
  <c r="Q19" i="78"/>
  <c r="Q14" i="78"/>
  <c r="Q10" i="78"/>
  <c r="K28" i="76"/>
  <c r="K23" i="76"/>
  <c r="K19" i="76"/>
  <c r="K15" i="76"/>
  <c r="K11" i="76"/>
  <c r="S19" i="71"/>
  <c r="S14" i="71"/>
  <c r="O15" i="64"/>
  <c r="O11" i="64"/>
  <c r="N55" i="63"/>
  <c r="N51" i="63"/>
  <c r="N46" i="63"/>
  <c r="N42" i="63"/>
  <c r="N38" i="63"/>
  <c r="N33" i="63"/>
  <c r="N29" i="63"/>
  <c r="N25" i="63"/>
  <c r="N21" i="63"/>
  <c r="N16" i="63"/>
  <c r="N12" i="63"/>
  <c r="Q30" i="78"/>
  <c r="Q22" i="78"/>
  <c r="Q13" i="78"/>
  <c r="K27" i="76"/>
  <c r="K14" i="76"/>
  <c r="S18" i="71"/>
  <c r="O14" i="64"/>
  <c r="N54" i="63"/>
  <c r="N41" i="63"/>
  <c r="N32" i="63"/>
  <c r="N24" i="63"/>
  <c r="N11" i="63"/>
  <c r="Q33" i="78"/>
  <c r="Q16" i="78"/>
  <c r="K25" i="76"/>
  <c r="K13" i="76"/>
  <c r="S12" i="71"/>
  <c r="N57" i="63"/>
  <c r="N44" i="63"/>
  <c r="N23" i="63"/>
  <c r="Q39" i="78"/>
  <c r="K31" i="76"/>
  <c r="S17" i="71"/>
  <c r="N49" i="63"/>
  <c r="N36" i="63"/>
  <c r="N18" i="63"/>
  <c r="Q36" i="78"/>
  <c r="Q32" i="78"/>
  <c r="Q28" i="78"/>
  <c r="Q24" i="78"/>
  <c r="Q20" i="78"/>
  <c r="Q15" i="78"/>
  <c r="Q11" i="78"/>
  <c r="K29" i="76"/>
  <c r="K24" i="76"/>
  <c r="K20" i="76"/>
  <c r="K16" i="76"/>
  <c r="K12" i="76"/>
  <c r="S20" i="71"/>
  <c r="S15" i="71"/>
  <c r="S11" i="71"/>
  <c r="O12" i="64"/>
  <c r="N56" i="63"/>
  <c r="N52" i="63"/>
  <c r="N47" i="63"/>
  <c r="N43" i="63"/>
  <c r="N39" i="63"/>
  <c r="N35" i="63"/>
  <c r="N30" i="63"/>
  <c r="N26" i="63"/>
  <c r="N22" i="63"/>
  <c r="N17" i="63"/>
  <c r="N13" i="63"/>
  <c r="Q40" i="78"/>
  <c r="Q34" i="78"/>
  <c r="Q26" i="78"/>
  <c r="Q17" i="78"/>
  <c r="K32" i="76"/>
  <c r="K22" i="76"/>
  <c r="K18" i="76"/>
  <c r="S23" i="71"/>
  <c r="S13" i="71"/>
  <c r="N58" i="63"/>
  <c r="N50" i="63"/>
  <c r="N45" i="63"/>
  <c r="N37" i="63"/>
  <c r="N28" i="63"/>
  <c r="N20" i="63"/>
  <c r="N15" i="63"/>
  <c r="Q37" i="78"/>
  <c r="Q29" i="78"/>
  <c r="Q25" i="78"/>
  <c r="Q21" i="78"/>
  <c r="Q12" i="78"/>
  <c r="K21" i="76"/>
  <c r="K17" i="76"/>
  <c r="S22" i="71"/>
  <c r="O13" i="64"/>
  <c r="N53" i="63"/>
  <c r="N40" i="63"/>
  <c r="N31" i="63"/>
  <c r="N27" i="63"/>
  <c r="N14" i="63"/>
  <c r="D10" i="88"/>
  <c r="U101" i="61"/>
  <c r="U85" i="61"/>
  <c r="U68" i="61"/>
  <c r="U52" i="61"/>
  <c r="U36" i="61"/>
  <c r="U20" i="61"/>
  <c r="R38" i="59"/>
  <c r="R21" i="59"/>
  <c r="L17" i="58"/>
  <c r="U100" i="61"/>
  <c r="U84" i="61"/>
  <c r="U67" i="61"/>
  <c r="U51" i="61"/>
  <c r="U35" i="61"/>
  <c r="U19" i="61"/>
  <c r="R37" i="59"/>
  <c r="R20" i="59"/>
  <c r="L16" i="58"/>
  <c r="U99" i="61"/>
  <c r="U83" i="61"/>
  <c r="U66" i="61"/>
  <c r="U50" i="61"/>
  <c r="U34" i="61"/>
  <c r="U18" i="61"/>
  <c r="R36" i="59"/>
  <c r="R19" i="59"/>
  <c r="U102" i="61"/>
  <c r="U86" i="61"/>
  <c r="U70" i="61"/>
  <c r="U53" i="61"/>
  <c r="U37" i="61"/>
  <c r="U21" i="61"/>
  <c r="R35" i="59"/>
  <c r="R18" i="59"/>
  <c r="L14" i="58"/>
  <c r="D33" i="88"/>
  <c r="D15" i="88"/>
  <c r="U93" i="61"/>
  <c r="U77" i="61"/>
  <c r="U60" i="61"/>
  <c r="U44" i="61"/>
  <c r="U28" i="61"/>
  <c r="R30" i="59"/>
  <c r="Q13" i="68"/>
  <c r="U27" i="61"/>
  <c r="R29" i="59"/>
  <c r="Q12" i="68"/>
  <c r="U75" i="61"/>
  <c r="U42" i="61"/>
  <c r="U11" i="61"/>
  <c r="R11" i="59"/>
  <c r="U94" i="61"/>
  <c r="U61" i="61"/>
  <c r="U29" i="61"/>
  <c r="R27" i="59"/>
  <c r="L22" i="58"/>
  <c r="D38" i="88"/>
  <c r="U106" i="61"/>
  <c r="U73" i="61"/>
  <c r="U24" i="61"/>
  <c r="R25" i="59"/>
  <c r="L21" i="58"/>
  <c r="U55" i="61"/>
  <c r="U39" i="61"/>
  <c r="R41" i="59"/>
  <c r="L20" i="58"/>
  <c r="U87" i="61"/>
  <c r="U71" i="61"/>
  <c r="U38" i="61"/>
  <c r="U22" i="61"/>
  <c r="R23" i="59"/>
  <c r="L19" i="58"/>
  <c r="U90" i="61"/>
  <c r="U74" i="61"/>
  <c r="U57" i="61"/>
  <c r="U25" i="61"/>
  <c r="R39" i="59"/>
  <c r="L18" i="58"/>
  <c r="D31" i="88"/>
  <c r="D18" i="88"/>
  <c r="D42" i="88"/>
  <c r="U97" i="61"/>
  <c r="U81" i="61"/>
  <c r="U64" i="61"/>
  <c r="U48" i="61"/>
  <c r="U32" i="61"/>
  <c r="U16" i="61"/>
  <c r="R34" i="59"/>
  <c r="R17" i="59"/>
  <c r="L13" i="58"/>
  <c r="U96" i="61"/>
  <c r="U80" i="61"/>
  <c r="U63" i="61"/>
  <c r="U47" i="61"/>
  <c r="U31" i="61"/>
  <c r="U15" i="61"/>
  <c r="R33" i="59"/>
  <c r="R16" i="59"/>
  <c r="L12" i="58"/>
  <c r="U95" i="61"/>
  <c r="U79" i="61"/>
  <c r="U62" i="61"/>
  <c r="U46" i="61"/>
  <c r="U30" i="61"/>
  <c r="U14" i="61"/>
  <c r="R32" i="59"/>
  <c r="R15" i="59"/>
  <c r="L11" i="58"/>
  <c r="U98" i="61"/>
  <c r="U82" i="61"/>
  <c r="U65" i="61"/>
  <c r="U49" i="61"/>
  <c r="U33" i="61"/>
  <c r="U17" i="61"/>
  <c r="R31" i="59"/>
  <c r="R14" i="59"/>
  <c r="L10" i="58"/>
  <c r="D17" i="88"/>
  <c r="D11" i="88"/>
  <c r="Q14" i="68"/>
  <c r="U13" i="61"/>
  <c r="R13" i="59"/>
  <c r="U92" i="61"/>
  <c r="U76" i="61"/>
  <c r="U59" i="61"/>
  <c r="U43" i="61"/>
  <c r="U12" i="61"/>
  <c r="R12" i="59"/>
  <c r="U91" i="61"/>
  <c r="U58" i="61"/>
  <c r="U26" i="61"/>
  <c r="R28" i="59"/>
  <c r="Q11" i="68"/>
  <c r="U78" i="61"/>
  <c r="U45" i="61"/>
  <c r="R43" i="59"/>
  <c r="D23" i="88"/>
  <c r="D26" i="88"/>
  <c r="U89" i="61"/>
  <c r="U56" i="61"/>
  <c r="U40" i="61"/>
  <c r="R42" i="59"/>
  <c r="U105" i="61"/>
  <c r="U88" i="61"/>
  <c r="U72" i="61"/>
  <c r="U23" i="61"/>
  <c r="R24" i="59"/>
  <c r="U103" i="61"/>
  <c r="U54" i="61"/>
  <c r="R40" i="59"/>
  <c r="U107" i="61"/>
  <c r="U41" i="61"/>
  <c r="R22" i="59"/>
  <c r="D13" i="88"/>
  <c r="D12" i="88"/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1">
    <s v="Migdal Hashkaot Neches Boded"/>
    <s v="{[Time].[Hie Time].[Yom].&amp;[20180930]}"/>
    <s v="{[Medida].[Medida].&amp;[2]}"/>
    <s v="{[Keren].[Keren].[All]}"/>
    <s v="{[Cheshbon KM].[Hie Peilut].[Peilut 7].&amp;[Kod_Peilut_L7_7080]&amp;[Kod_Peilut_L6_475]&amp;[Kod_Peilut_L5_305]&amp;[Kod_Peilut_L4_304]&amp;[Kod_Peilut_L3_303]&amp;[Kod_Peilut_L2_159]&amp;[Kod_Peilut_L1_182]}"/>
    <s v="{[Salim Maslulim].[Salim Maslulim].[אחזקה ישירה + מסלים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07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51">
    <mdx n="0" f="s">
      <ms ns="1" c="0"/>
    </mdx>
    <mdx n="0" f="v">
      <t c="7">
        <n x="1" s="1"/>
        <n x="2" s="1"/>
        <n x="3" s="1"/>
        <n x="4" s="1"/>
        <n x="5" s="1"/>
        <n x="8"/>
        <n x="6"/>
      </t>
    </mdx>
    <mdx n="0" f="v">
      <t c="7">
        <n x="1" s="1"/>
        <n x="2" s="1"/>
        <n x="3" s="1"/>
        <n x="4" s="1"/>
        <n x="5" s="1"/>
        <n x="8"/>
        <n x="7"/>
      </t>
    </mdx>
    <mdx n="0" f="v">
      <t c="7">
        <n x="1" s="1"/>
        <n x="2" s="1"/>
        <n x="3" s="1"/>
        <n x="4" s="1"/>
        <n x="5" s="1"/>
        <n x="9"/>
        <n x="6"/>
      </t>
    </mdx>
    <mdx n="0" f="v">
      <t c="7">
        <n x="1" s="1"/>
        <n x="2" s="1"/>
        <n x="3" s="1"/>
        <n x="4" s="1"/>
        <n x="5" s="1"/>
        <n x="9"/>
        <n x="7"/>
      </t>
    </mdx>
    <mdx n="0" f="v">
      <t c="7">
        <n x="1" s="1"/>
        <n x="2" s="1"/>
        <n x="3" s="1"/>
        <n x="4" s="1"/>
        <n x="5" s="1"/>
        <n x="10"/>
        <n x="6"/>
      </t>
    </mdx>
    <mdx n="0" f="v">
      <t c="7">
        <n x="1" s="1"/>
        <n x="2" s="1"/>
        <n x="3" s="1"/>
        <n x="4" s="1"/>
        <n x="5" s="1"/>
        <n x="10"/>
        <n x="7"/>
      </t>
    </mdx>
    <mdx n="0" f="v">
      <t c="7">
        <n x="1" s="1"/>
        <n x="2" s="1"/>
        <n x="3" s="1"/>
        <n x="4" s="1"/>
        <n x="5" s="1"/>
        <n x="11"/>
        <n x="6"/>
      </t>
    </mdx>
    <mdx n="0" f="v">
      <t c="7">
        <n x="1" s="1"/>
        <n x="2" s="1"/>
        <n x="3" s="1"/>
        <n x="4" s="1"/>
        <n x="5" s="1"/>
        <n x="11"/>
        <n x="7"/>
      </t>
    </mdx>
    <mdx n="0" f="v">
      <t c="7">
        <n x="1" s="1"/>
        <n x="2" s="1"/>
        <n x="3" s="1"/>
        <n x="4" s="1"/>
        <n x="5" s="1"/>
        <n x="12"/>
        <n x="6"/>
      </t>
    </mdx>
    <mdx n="0" f="v">
      <t c="7">
        <n x="1" s="1"/>
        <n x="2" s="1"/>
        <n x="3" s="1"/>
        <n x="4" s="1"/>
        <n x="5" s="1"/>
        <n x="12"/>
        <n x="7"/>
      </t>
    </mdx>
    <mdx n="0" f="v">
      <t c="7">
        <n x="1" s="1"/>
        <n x="2" s="1"/>
        <n x="3" s="1"/>
        <n x="4" s="1"/>
        <n x="5" s="1"/>
        <n x="13"/>
        <n x="7"/>
      </t>
    </mdx>
    <mdx n="0" f="v">
      <t c="7">
        <n x="1" s="1"/>
        <n x="2" s="1"/>
        <n x="3" s="1"/>
        <n x="4" s="1"/>
        <n x="5" s="1"/>
        <n x="14"/>
        <n x="6"/>
      </t>
    </mdx>
    <mdx n="0" f="v">
      <t c="7">
        <n x="1" s="1"/>
        <n x="2" s="1"/>
        <n x="3" s="1"/>
        <n x="4" s="1"/>
        <n x="5" s="1"/>
        <n x="14"/>
        <n x="7"/>
      </t>
    </mdx>
    <mdx n="0" f="v">
      <t c="7">
        <n x="1" s="1"/>
        <n x="2" s="1"/>
        <n x="3" s="1"/>
        <n x="4" s="1"/>
        <n x="5" s="1"/>
        <n x="15"/>
        <n x="6"/>
      </t>
    </mdx>
    <mdx n="0" f="v">
      <t c="7">
        <n x="1" s="1"/>
        <n x="2" s="1"/>
        <n x="3" s="1"/>
        <n x="4" s="1"/>
        <n x="5" s="1"/>
        <n x="15"/>
        <n x="7"/>
      </t>
    </mdx>
    <mdx n="0" f="v">
      <t c="7">
        <n x="1" s="1"/>
        <n x="2" s="1"/>
        <n x="3" s="1"/>
        <n x="4" s="1"/>
        <n x="5" s="1"/>
        <n x="16"/>
        <n x="6"/>
      </t>
    </mdx>
    <mdx n="0" f="v">
      <t c="7">
        <n x="1" s="1"/>
        <n x="2" s="1"/>
        <n x="3" s="1"/>
        <n x="4" s="1"/>
        <n x="5" s="1"/>
        <n x="16"/>
        <n x="7"/>
      </t>
    </mdx>
    <mdx n="0" f="v">
      <t c="7">
        <n x="1" s="1"/>
        <n x="2" s="1"/>
        <n x="3" s="1"/>
        <n x="4" s="1"/>
        <n x="5" s="1"/>
        <n x="17"/>
        <n x="6"/>
      </t>
    </mdx>
    <mdx n="0" f="v">
      <t c="7">
        <n x="1" s="1"/>
        <n x="2" s="1"/>
        <n x="3" s="1"/>
        <n x="4" s="1"/>
        <n x="5" s="1"/>
        <n x="17"/>
        <n x="7"/>
      </t>
    </mdx>
    <mdx n="0" f="v">
      <t c="7">
        <n x="1" s="1"/>
        <n x="2" s="1"/>
        <n x="3" s="1"/>
        <n x="4" s="1"/>
        <n x="5" s="1"/>
        <n x="18"/>
        <n x="6"/>
      </t>
    </mdx>
    <mdx n="0" f="v">
      <t c="7">
        <n x="1" s="1"/>
        <n x="2" s="1"/>
        <n x="3" s="1"/>
        <n x="4" s="1"/>
        <n x="5" s="1"/>
        <n x="18"/>
        <n x="7"/>
      </t>
    </mdx>
    <mdx n="0" f="v">
      <t c="7">
        <n x="1" s="1"/>
        <n x="2" s="1"/>
        <n x="3" s="1"/>
        <n x="4" s="1"/>
        <n x="5" s="1"/>
        <n x="19"/>
        <n x="6"/>
      </t>
    </mdx>
    <mdx n="0" f="v">
      <t c="7">
        <n x="1" s="1"/>
        <n x="2" s="1"/>
        <n x="3" s="1"/>
        <n x="4" s="1"/>
        <n x="5" s="1"/>
        <n x="19"/>
        <n x="7"/>
      </t>
    </mdx>
    <mdx n="0" f="v">
      <t c="7">
        <n x="1" s="1"/>
        <n x="2" s="1"/>
        <n x="3" s="1"/>
        <n x="4" s="1"/>
        <n x="5" s="1"/>
        <n x="20"/>
        <n x="6"/>
      </t>
    </mdx>
    <mdx n="0" f="v">
      <t c="7">
        <n x="1" s="1"/>
        <n x="2" s="1"/>
        <n x="3" s="1"/>
        <n x="4" s="1"/>
        <n x="5" s="1"/>
        <n x="20"/>
        <n x="7"/>
      </t>
    </mdx>
    <mdx n="0" f="v">
      <t c="7">
        <n x="1" s="1"/>
        <n x="2" s="1"/>
        <n x="3" s="1"/>
        <n x="4" s="1"/>
        <n x="5" s="1"/>
        <n x="21"/>
        <n x="6"/>
      </t>
    </mdx>
    <mdx n="0" f="v">
      <t c="7">
        <n x="1" s="1"/>
        <n x="2" s="1"/>
        <n x="3" s="1"/>
        <n x="4" s="1"/>
        <n x="5" s="1"/>
        <n x="21"/>
        <n x="7"/>
      </t>
    </mdx>
    <mdx n="0" f="v">
      <t c="7">
        <n x="1" s="1"/>
        <n x="2" s="1"/>
        <n x="3" s="1"/>
        <n x="4" s="1"/>
        <n x="5" s="1"/>
        <n x="22"/>
        <n x="6"/>
      </t>
    </mdx>
    <mdx n="0" f="v">
      <t c="7">
        <n x="1" s="1"/>
        <n x="2" s="1"/>
        <n x="3" s="1"/>
        <n x="4" s="1"/>
        <n x="5" s="1"/>
        <n x="22"/>
        <n x="7"/>
      </t>
    </mdx>
    <mdx n="0" f="v">
      <t c="7">
        <n x="1" s="1"/>
        <n x="2" s="1"/>
        <n x="3" s="1"/>
        <n x="4" s="1"/>
        <n x="5" s="1"/>
        <n x="23"/>
        <n x="6"/>
      </t>
    </mdx>
    <mdx n="0" f="v">
      <t c="7">
        <n x="1" s="1"/>
        <n x="2" s="1"/>
        <n x="3" s="1"/>
        <n x="4" s="1"/>
        <n x="5" s="1"/>
        <n x="23"/>
        <n x="7"/>
      </t>
    </mdx>
    <mdx n="0" f="v">
      <t c="7">
        <n x="1" s="1"/>
        <n x="2" s="1"/>
        <n x="3" s="1"/>
        <n x="4" s="1"/>
        <n x="5" s="1"/>
        <n x="24"/>
        <n x="6"/>
      </t>
    </mdx>
    <mdx n="0" f="v">
      <t c="7">
        <n x="1" s="1"/>
        <n x="2" s="1"/>
        <n x="3" s="1"/>
        <n x="4" s="1"/>
        <n x="5" s="1"/>
        <n x="24"/>
        <n x="7"/>
      </t>
    </mdx>
    <mdx n="0" f="v">
      <t c="7">
        <n x="1" s="1"/>
        <n x="2" s="1"/>
        <n x="3" s="1"/>
        <n x="4" s="1"/>
        <n x="5" s="1"/>
        <n x="25"/>
        <n x="6"/>
      </t>
    </mdx>
    <mdx n="0" f="v">
      <t c="7">
        <n x="1" s="1"/>
        <n x="2" s="1"/>
        <n x="3" s="1"/>
        <n x="4" s="1"/>
        <n x="5" s="1"/>
        <n x="25"/>
        <n x="7"/>
      </t>
    </mdx>
    <mdx n="0" f="v">
      <t c="7">
        <n x="1" s="1"/>
        <n x="2" s="1"/>
        <n x="3" s="1"/>
        <n x="4" s="1"/>
        <n x="5" s="1"/>
        <n x="26"/>
        <n x="6"/>
      </t>
    </mdx>
    <mdx n="0" f="v">
      <t c="7">
        <n x="1" s="1"/>
        <n x="2" s="1"/>
        <n x="3" s="1"/>
        <n x="4" s="1"/>
        <n x="5" s="1"/>
        <n x="26"/>
        <n x="7"/>
      </t>
    </mdx>
    <mdx n="0" f="v">
      <t c="7">
        <n x="1" s="1"/>
        <n x="2" s="1"/>
        <n x="3" s="1"/>
        <n x="4" s="1"/>
        <n x="5" s="1"/>
        <n x="27"/>
        <n x="6"/>
      </t>
    </mdx>
    <mdx n="0" f="v">
      <t c="7">
        <n x="1" s="1"/>
        <n x="2" s="1"/>
        <n x="3" s="1"/>
        <n x="4" s="1"/>
        <n x="5" s="1"/>
        <n x="27"/>
        <n x="7"/>
      </t>
    </mdx>
    <mdx n="0" f="v">
      <t c="3" si="30">
        <n x="1" s="1"/>
        <n x="28"/>
        <n x="29"/>
      </t>
    </mdx>
    <mdx n="0" f="v">
      <t c="3" si="30">
        <n x="1" s="1"/>
        <n x="31"/>
        <n x="29"/>
      </t>
    </mdx>
    <mdx n="0" f="v">
      <t c="3" si="30">
        <n x="1" s="1"/>
        <n x="32"/>
        <n x="29"/>
      </t>
    </mdx>
    <mdx n="0" f="v">
      <t c="3" si="30">
        <n x="1" s="1"/>
        <n x="33"/>
        <n x="29"/>
      </t>
    </mdx>
    <mdx n="0" f="v">
      <t c="3" si="30">
        <n x="1" s="1"/>
        <n x="34"/>
        <n x="29"/>
      </t>
    </mdx>
    <mdx n="0" f="v">
      <t c="3" si="30">
        <n x="1" s="1"/>
        <n x="35"/>
        <n x="29"/>
      </t>
    </mdx>
    <mdx n="0" f="v">
      <t c="3" si="30">
        <n x="1" s="1"/>
        <n x="36"/>
        <n x="29"/>
      </t>
    </mdx>
    <mdx n="0" f="v">
      <t c="3" si="30">
        <n x="1" s="1"/>
        <n x="37"/>
        <n x="29"/>
      </t>
    </mdx>
    <mdx n="0" f="v">
      <t c="3" si="30">
        <n x="1" s="1"/>
        <n x="38"/>
        <n x="29"/>
      </t>
    </mdx>
    <mdx n="0" f="v">
      <t c="3" si="30">
        <n x="1" s="1"/>
        <n x="39"/>
        <n x="29"/>
      </t>
    </mdx>
    <mdx n="0" f="v">
      <t c="3" si="30">
        <n x="1" s="1"/>
        <n x="40"/>
        <n x="29"/>
      </t>
    </mdx>
  </mdxMetadata>
  <valueMetadata count="51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</valueMetadata>
</metadata>
</file>

<file path=xl/sharedStrings.xml><?xml version="1.0" encoding="utf-8"?>
<sst xmlns="http://schemas.openxmlformats.org/spreadsheetml/2006/main" count="3237" uniqueCount="729">
  <si>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</si>
  <si>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</si>
  <si>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</si>
  <si>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</si>
  <si>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</si>
  <si>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</si>
  <si>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</si>
  <si>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</si>
  <si>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</si>
  <si>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</si>
  <si>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</si>
  <si>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</si>
  <si>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</si>
  <si>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</si>
  <si>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</si>
  <si>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</si>
  <si>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</si>
  <si>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</si>
  <si>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</si>
  <si>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</si>
  <si>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</si>
  <si>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</si>
  <si>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</si>
  <si>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שחר</t>
  </si>
  <si>
    <t>גליל</t>
  </si>
  <si>
    <t>סה"כ צמודות מדד</t>
  </si>
  <si>
    <t>סה"כ תעודות התחייבות ממשלתיות</t>
  </si>
  <si>
    <t>אחר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</si>
  <si>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</si>
  <si>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</si>
  <si>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</si>
  <si>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</si>
  <si>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</si>
  <si>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</si>
  <si>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</si>
  <si>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בבטחונות אחרים</t>
  </si>
  <si>
    <t>סה"כ הלוואות בישראל</t>
  </si>
  <si>
    <t>סה"כ הלוואות בחו"ל</t>
  </si>
  <si>
    <t>סה"כ הלוואות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</si>
  <si>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</si>
  <si>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</si>
  <si>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</si>
  <si>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</si>
  <si>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</si>
  <si>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</si>
  <si>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</si>
  <si>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</si>
  <si>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</si>
  <si>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</si>
  <si>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</si>
  <si>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</si>
  <si>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</si>
  <si>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</si>
  <si>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</si>
  <si>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</si>
  <si>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</si>
  <si>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</si>
  <si>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</si>
  <si>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</si>
  <si>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</si>
  <si>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</si>
  <si>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</si>
  <si>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</si>
  <si>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</si>
  <si>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</si>
  <si>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</si>
  <si>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</si>
  <si>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</si>
  <si>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</si>
  <si>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</si>
  <si>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</si>
  <si>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</si>
  <si>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</si>
  <si>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</si>
  <si>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</si>
  <si>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</si>
  <si>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</si>
  <si>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</si>
  <si>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</si>
  <si>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</si>
  <si>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</si>
  <si>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</si>
  <si>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</si>
  <si>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</si>
  <si>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</si>
  <si>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</si>
  <si>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</si>
  <si>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</si>
  <si>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</si>
  <si>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</si>
  <si>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</si>
  <si>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</si>
  <si>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</si>
  <si>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</si>
  <si>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</si>
  <si>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</si>
  <si>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</si>
  <si>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</si>
  <si>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</si>
  <si>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</si>
  <si>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</si>
  <si>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</si>
  <si>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</si>
  <si>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</si>
  <si>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</si>
  <si>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</si>
  <si>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</si>
  <si>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</si>
  <si>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</si>
  <si>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</si>
  <si>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</si>
  <si>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</si>
  <si>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</si>
  <si>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</si>
  <si>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</si>
  <si>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</si>
  <si>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</si>
  <si>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</si>
  <si>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</si>
  <si>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</si>
  <si>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</si>
  <si>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</si>
  <si>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</si>
  <si>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</si>
  <si>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</si>
  <si>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</si>
  <si>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</si>
  <si>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</si>
  <si>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</si>
  <si>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</si>
  <si>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</si>
  <si>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</si>
  <si>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</si>
  <si>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</si>
  <si>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</si>
  <si>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</si>
  <si>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</si>
  <si>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</si>
  <si>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</si>
  <si>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</si>
  <si>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</si>
  <si>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</si>
  <si>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</si>
  <si>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</si>
  <si>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</si>
  <si>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</si>
  <si>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</si>
  <si>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</si>
  <si>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</si>
  <si>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</si>
  <si>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</si>
  <si>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</si>
  <si>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</si>
  <si>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</si>
  <si>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</si>
  <si>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</si>
  <si>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</si>
  <si>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</si>
  <si>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</si>
  <si>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</si>
  <si>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</si>
  <si>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</si>
  <si>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</si>
  <si>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</si>
  <si>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</si>
  <si>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</si>
  <si>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</si>
  <si>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</si>
  <si>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</si>
  <si>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</si>
  <si>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</si>
  <si>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</si>
  <si>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</si>
  <si>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</si>
  <si>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</si>
  <si>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</si>
  <si>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</si>
  <si>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</si>
  <si>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</si>
  <si>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</si>
  <si>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</si>
  <si>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</si>
  <si>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</si>
  <si>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</si>
  <si>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</si>
  <si>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</si>
  <si>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</si>
  <si>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</si>
  <si>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</si>
  <si>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</si>
  <si>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</si>
  <si>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</si>
  <si>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</si>
  <si>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</si>
  <si>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</si>
  <si>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</si>
  <si>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</si>
  <si>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</si>
  <si>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</si>
  <si>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</si>
  <si>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</si>
  <si>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</si>
  <si>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</si>
  <si>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</si>
  <si>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</si>
  <si>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</si>
  <si>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</si>
  <si>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</si>
  <si>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</si>
  <si>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</si>
  <si>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</si>
  <si>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</si>
  <si>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</si>
  <si>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</si>
  <si>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</si>
  <si>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</si>
  <si>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</si>
  <si>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</si>
  <si>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</si>
  <si>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</si>
  <si>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</si>
  <si>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</si>
  <si>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</si>
  <si>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</si>
  <si>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ריבית</t>
  </si>
  <si>
    <t>סה"כ מט"ח/ מט"ח</t>
  </si>
  <si>
    <t>סה"כ בחו"ל: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</si>
  <si>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</si>
  <si>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</si>
  <si>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</si>
  <si>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</si>
  <si>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</si>
  <si>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</si>
  <si>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</si>
  <si>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</si>
  <si>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</si>
  <si>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</si>
  <si>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</si>
  <si>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</si>
  <si>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</si>
  <si>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</si>
  <si>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</si>
  <si>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</si>
  <si>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</si>
  <si>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</si>
  <si>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</si>
  <si>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30/09/2018</t>
  </si>
  <si>
    <t>מגדל מקפת קרנות פנסיה וקופות גמל בע"מ</t>
  </si>
  <si>
    <t>מקפת משלימה - מסלול השקעות לבני 50 עד 60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</si>
  <si>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</si>
  <si>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</si>
  <si>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</si>
  <si>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</si>
  <si>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</si>
  <si>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</si>
  <si>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</si>
  <si>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</si>
  <si>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</si>
  <si>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</si>
  <si>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</si>
  <si>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</si>
  <si>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</si>
  <si>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</si>
  <si>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</si>
  <si>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</si>
  <si>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</si>
  <si>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</si>
  <si>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</si>
  <si>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545</t>
  </si>
  <si>
    <t>1134865</t>
  </si>
  <si>
    <t>ממשלתי צמוד 922</t>
  </si>
  <si>
    <t>1124056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</si>
  <si>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</si>
  <si>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</si>
  <si>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</si>
  <si>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</si>
  <si>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</si>
  <si>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</si>
  <si>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</si>
  <si>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</si>
  <si>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</si>
  <si>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</si>
  <si>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1122</t>
  </si>
  <si>
    <t>1141225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</si>
  <si>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</si>
  <si>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</si>
  <si>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</si>
  <si>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</si>
  <si>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</si>
  <si>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</si>
  <si>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</si>
  <si>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</si>
  <si>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</si>
  <si>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</si>
  <si>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</si>
  <si>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</si>
  <si>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</si>
  <si>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</si>
  <si>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ממשלתי שקלי 928</t>
  </si>
  <si>
    <t>1150879</t>
  </si>
  <si>
    <t>ממשק0120</t>
  </si>
  <si>
    <t>1115773</t>
  </si>
  <si>
    <t>אלה פקדונות אגח ב</t>
  </si>
  <si>
    <t>1142215</t>
  </si>
  <si>
    <t>מגמה</t>
  </si>
  <si>
    <t>AAA.IL</t>
  </si>
  <si>
    <t>מעלות S&amp;P</t>
  </si>
  <si>
    <t>לאומי אגח 177</t>
  </si>
  <si>
    <t>6040315</t>
  </si>
  <si>
    <t>520018078</t>
  </si>
  <si>
    <t>בנקים</t>
  </si>
  <si>
    <t>לאומי אגח 179</t>
  </si>
  <si>
    <t>6040372</t>
  </si>
  <si>
    <t>מזרחי הנפקות 44</t>
  </si>
  <si>
    <t>2310209</t>
  </si>
  <si>
    <t>520000522</t>
  </si>
  <si>
    <t>מזרחי הנפקות 45</t>
  </si>
  <si>
    <t>2310217</t>
  </si>
  <si>
    <t>מזרחי הנפקות 46</t>
  </si>
  <si>
    <t>2310225</t>
  </si>
  <si>
    <t>מזרחי הנפקות אגח 42</t>
  </si>
  <si>
    <t>2310183</t>
  </si>
  <si>
    <t>פועלים הנפקות אגח 32</t>
  </si>
  <si>
    <t>1940535</t>
  </si>
  <si>
    <t>520000118</t>
  </si>
  <si>
    <t>פועלים הנפקות אגח 35</t>
  </si>
  <si>
    <t>1940618</t>
  </si>
  <si>
    <t>הבינלאומי סדרה ט</t>
  </si>
  <si>
    <t>1135177</t>
  </si>
  <si>
    <t>513141879</t>
  </si>
  <si>
    <t>AA+.IL</t>
  </si>
  <si>
    <t>לאומי מימון הת יד</t>
  </si>
  <si>
    <t>6040299</t>
  </si>
  <si>
    <t>נמלי ישראל אגח א</t>
  </si>
  <si>
    <t>1145564</t>
  </si>
  <si>
    <t>513569780</t>
  </si>
  <si>
    <t>תשתיות</t>
  </si>
  <si>
    <t>נמלי ישראל אגח ב</t>
  </si>
  <si>
    <t>1145572</t>
  </si>
  <si>
    <t>עזריאלי אגח ב</t>
  </si>
  <si>
    <t>1134436</t>
  </si>
  <si>
    <t>510960719</t>
  </si>
  <si>
    <t>נדלן ובינוי</t>
  </si>
  <si>
    <t>עזריאלי אגח ד</t>
  </si>
  <si>
    <t>1138650</t>
  </si>
  <si>
    <t>פועלים הנפקות התח אגח טו</t>
  </si>
  <si>
    <t>1940543</t>
  </si>
  <si>
    <t>פועלים הנפקות התח אגח י</t>
  </si>
  <si>
    <t>1940402</t>
  </si>
  <si>
    <t>פועלים הנפקות התח אגח יד</t>
  </si>
  <si>
    <t>1940501</t>
  </si>
  <si>
    <t>אירפורט אגח ה</t>
  </si>
  <si>
    <t>1133487</t>
  </si>
  <si>
    <t>511659401</t>
  </si>
  <si>
    <t>AA.IL</t>
  </si>
  <si>
    <t>אמות אגח ב</t>
  </si>
  <si>
    <t>1126630</t>
  </si>
  <si>
    <t>520026683</t>
  </si>
  <si>
    <t>אמות אגח ד</t>
  </si>
  <si>
    <t>1133149</t>
  </si>
  <si>
    <t>בזק סדרה ו</t>
  </si>
  <si>
    <t>2300143</t>
  </si>
  <si>
    <t>520031931</t>
  </si>
  <si>
    <t>תקשורת מדיה</t>
  </si>
  <si>
    <t>בזק סדרה י</t>
  </si>
  <si>
    <t>2300184</t>
  </si>
  <si>
    <t>ביג אגח יא</t>
  </si>
  <si>
    <t>1151117</t>
  </si>
  <si>
    <t>513623314</t>
  </si>
  <si>
    <t>בנק לאומי שה סדרה 200</t>
  </si>
  <si>
    <t>6040141</t>
  </si>
  <si>
    <t>גב ים     ו*</t>
  </si>
  <si>
    <t>7590128</t>
  </si>
  <si>
    <t>520001736</t>
  </si>
  <si>
    <t>חשמל אגח 29</t>
  </si>
  <si>
    <t>6000236</t>
  </si>
  <si>
    <t>520000472</t>
  </si>
  <si>
    <t>חשמל</t>
  </si>
  <si>
    <t>לאומי COCO סדרה 401</t>
  </si>
  <si>
    <t>6040380</t>
  </si>
  <si>
    <t>מליסרון אגח טז*</t>
  </si>
  <si>
    <t>3230265</t>
  </si>
  <si>
    <t>520037789</t>
  </si>
  <si>
    <t>מליסרון אגח י*</t>
  </si>
  <si>
    <t>3230190</t>
  </si>
  <si>
    <t>פועלים הנפקות שה 1</t>
  </si>
  <si>
    <t>1940444</t>
  </si>
  <si>
    <t>ריט 1 אגח 6*</t>
  </si>
  <si>
    <t>1138544</t>
  </si>
  <si>
    <t>513821488</t>
  </si>
  <si>
    <t>ריט1 אגח ד*</t>
  </si>
  <si>
    <t>1129899</t>
  </si>
  <si>
    <t>ריט1 אגח ה*</t>
  </si>
  <si>
    <t>1136753</t>
  </si>
  <si>
    <t>אדמה לשעבר מכתשים אגן ב</t>
  </si>
  <si>
    <t>1110915</t>
  </si>
  <si>
    <t>520043605</t>
  </si>
  <si>
    <t>כימיה גומי ופלסטיק</t>
  </si>
  <si>
    <t>AA-.IL</t>
  </si>
  <si>
    <t>ביג 5</t>
  </si>
  <si>
    <t>1129279</t>
  </si>
  <si>
    <t>ביג אגח ט</t>
  </si>
  <si>
    <t>1141050</t>
  </si>
  <si>
    <t>גזית גלוב אגח יב</t>
  </si>
  <si>
    <t>1260603</t>
  </si>
  <si>
    <t>520033234</t>
  </si>
  <si>
    <t>גזית גלוב אגח יג</t>
  </si>
  <si>
    <t>1260652</t>
  </si>
  <si>
    <t>גזית גלוב ד</t>
  </si>
  <si>
    <t>1260397</t>
  </si>
  <si>
    <t>ישרס אגח טו</t>
  </si>
  <si>
    <t>6130207</t>
  </si>
  <si>
    <t>520017807</t>
  </si>
  <si>
    <t>ישרס אגח טז</t>
  </si>
  <si>
    <t>6130223</t>
  </si>
  <si>
    <t>מגה אור אגח ח</t>
  </si>
  <si>
    <t>1147602</t>
  </si>
  <si>
    <t>513257873</t>
  </si>
  <si>
    <t>מליסרון אגח יז*</t>
  </si>
  <si>
    <t>3230273</t>
  </si>
  <si>
    <t>סלע קפיטל נדלן אגח ג</t>
  </si>
  <si>
    <t>1138973</t>
  </si>
  <si>
    <t>513992529</t>
  </si>
  <si>
    <t>פועלים הנפקות סדרה יט COCO</t>
  </si>
  <si>
    <t>1940626</t>
  </si>
  <si>
    <t>פז נפט סדרה ז*</t>
  </si>
  <si>
    <t>1142595</t>
  </si>
  <si>
    <t>510216054</t>
  </si>
  <si>
    <t>השקעה ואחזקות</t>
  </si>
  <si>
    <t>בינלאומי הנפ התח כד (coco)</t>
  </si>
  <si>
    <t>1151000</t>
  </si>
  <si>
    <t>A+.IL</t>
  </si>
  <si>
    <t>מבני תעש אגח כ</t>
  </si>
  <si>
    <t>2260495</t>
  </si>
  <si>
    <t>520024126</t>
  </si>
  <si>
    <t>מזרחי טפחות שטר הון 1</t>
  </si>
  <si>
    <t>6950083</t>
  </si>
  <si>
    <t>סלקום אגח ח</t>
  </si>
  <si>
    <t>1132828</t>
  </si>
  <si>
    <t>511930125</t>
  </si>
  <si>
    <t>גירון אגח ז</t>
  </si>
  <si>
    <t>1142629</t>
  </si>
  <si>
    <t>520044520</t>
  </si>
  <si>
    <t>A.IL</t>
  </si>
  <si>
    <t>כלכלית ירושלים אגח טו</t>
  </si>
  <si>
    <t>1980416</t>
  </si>
  <si>
    <t>520017070</t>
  </si>
  <si>
    <t>מגה אור אגח ו</t>
  </si>
  <si>
    <t>1138668</t>
  </si>
  <si>
    <t>דה לסר אגח ד</t>
  </si>
  <si>
    <t>1132059</t>
  </si>
  <si>
    <t>1427976</t>
  </si>
  <si>
    <t>A-.IL</t>
  </si>
  <si>
    <t>אלדן סדרה ד</t>
  </si>
  <si>
    <t>1140821</t>
  </si>
  <si>
    <t>510454333</t>
  </si>
  <si>
    <t>שרותים</t>
  </si>
  <si>
    <t>BBB+.IL</t>
  </si>
  <si>
    <t>מזרחי הנפקות 40</t>
  </si>
  <si>
    <t>2310167</t>
  </si>
  <si>
    <t>עמידר אגח א</t>
  </si>
  <si>
    <t>1143585</t>
  </si>
  <si>
    <t>520017393</t>
  </si>
  <si>
    <t>נמלי ישראל אגח ג</t>
  </si>
  <si>
    <t>1145580</t>
  </si>
  <si>
    <t>אמות אגח ה</t>
  </si>
  <si>
    <t>1138114</t>
  </si>
  <si>
    <t>בזק סדרה ט</t>
  </si>
  <si>
    <t>2300176</t>
  </si>
  <si>
    <t>גב ים ח*</t>
  </si>
  <si>
    <t>7590151</t>
  </si>
  <si>
    <t>דה זראסאי ד</t>
  </si>
  <si>
    <t>1147560</t>
  </si>
  <si>
    <t>1744984</t>
  </si>
  <si>
    <t>כיל ה</t>
  </si>
  <si>
    <t>2810299</t>
  </si>
  <si>
    <t>520027830</t>
  </si>
  <si>
    <t>סילברסטין אגח א*</t>
  </si>
  <si>
    <t>1145598</t>
  </si>
  <si>
    <t>1970336</t>
  </si>
  <si>
    <t>שופרסל אגח ה</t>
  </si>
  <si>
    <t>7770209</t>
  </si>
  <si>
    <t>520022732</t>
  </si>
  <si>
    <t>שטראוס אגח ה*</t>
  </si>
  <si>
    <t>7460389</t>
  </si>
  <si>
    <t>520003781</t>
  </si>
  <si>
    <t>מזון</t>
  </si>
  <si>
    <t>תעשיה אוירית אגח ד</t>
  </si>
  <si>
    <t>1133131</t>
  </si>
  <si>
    <t>520027194</t>
  </si>
  <si>
    <t>ביטחוניות</t>
  </si>
  <si>
    <t>דה זראסאי אגח ג</t>
  </si>
  <si>
    <t>1137975</t>
  </si>
  <si>
    <t>הפניקס אגח ח</t>
  </si>
  <si>
    <t>1139815</t>
  </si>
  <si>
    <t>520017450</t>
  </si>
  <si>
    <t>ביטוח</t>
  </si>
  <si>
    <t>וורטון אגח א</t>
  </si>
  <si>
    <t>1140169</t>
  </si>
  <si>
    <t>1866231</t>
  </si>
  <si>
    <t>ישרס אגח יד</t>
  </si>
  <si>
    <t>6130199</t>
  </si>
  <si>
    <t>קרסו אגח ג</t>
  </si>
  <si>
    <t>1141829</t>
  </si>
  <si>
    <t>514065283</t>
  </si>
  <si>
    <t>לייטסטון אגח א</t>
  </si>
  <si>
    <t>1133891</t>
  </si>
  <si>
    <t>1838682</t>
  </si>
  <si>
    <t>מנורה הון הת 5</t>
  </si>
  <si>
    <t>1143411</t>
  </si>
  <si>
    <t>520007469</t>
  </si>
  <si>
    <t>סלקום אגח ט</t>
  </si>
  <si>
    <t>1132836</t>
  </si>
  <si>
    <t>סלקום אגח יב</t>
  </si>
  <si>
    <t>1143080</t>
  </si>
  <si>
    <t>סלקום יא</t>
  </si>
  <si>
    <t>1139252</t>
  </si>
  <si>
    <t>ספנסר ג</t>
  </si>
  <si>
    <t>1147495</t>
  </si>
  <si>
    <t>1838863</t>
  </si>
  <si>
    <t>פרטנר ו</t>
  </si>
  <si>
    <t>1141415</t>
  </si>
  <si>
    <t>520044314</t>
  </si>
  <si>
    <t>קרסו אגח ב</t>
  </si>
  <si>
    <t>1139591</t>
  </si>
  <si>
    <t>אול יר אגח 3</t>
  </si>
  <si>
    <t>1140136</t>
  </si>
  <si>
    <t>1841580</t>
  </si>
  <si>
    <t>אול יר אגח ה</t>
  </si>
  <si>
    <t>1143304</t>
  </si>
  <si>
    <t>אלבר 14</t>
  </si>
  <si>
    <t>1132562</t>
  </si>
  <si>
    <t>512025891</t>
  </si>
  <si>
    <t>דה לסר אגח ה</t>
  </si>
  <si>
    <t>1135664</t>
  </si>
  <si>
    <t>דלשה קפיטל אגח ב</t>
  </si>
  <si>
    <t>1137314</t>
  </si>
  <si>
    <t>1888119</t>
  </si>
  <si>
    <t>אלדן סדרה א</t>
  </si>
  <si>
    <t>1134840</t>
  </si>
  <si>
    <t>אלדן סדרה ב</t>
  </si>
  <si>
    <t>1138254</t>
  </si>
  <si>
    <t>אלדן סדרה ג</t>
  </si>
  <si>
    <t>1140813</t>
  </si>
  <si>
    <t>ישראמקו א*</t>
  </si>
  <si>
    <t>2320174</t>
  </si>
  <si>
    <t>550010003</t>
  </si>
  <si>
    <t>חיפוש נפט וגז</t>
  </si>
  <si>
    <t>תמר פטרוליום אגח ב</t>
  </si>
  <si>
    <t>1143593</t>
  </si>
  <si>
    <t>515334662</t>
  </si>
  <si>
    <t>הראל סל תא 125</t>
  </si>
  <si>
    <t>1113232</t>
  </si>
  <si>
    <t>514103811</t>
  </si>
  <si>
    <t>מניות</t>
  </si>
  <si>
    <t>פסגות 125.ס2</t>
  </si>
  <si>
    <t>1125327</t>
  </si>
  <si>
    <t>513464289</t>
  </si>
  <si>
    <t>פסגות סל ת"א 125 סד 1 40A</t>
  </si>
  <si>
    <t>1096593</t>
  </si>
  <si>
    <t>קסם תא125</t>
  </si>
  <si>
    <t>1117266</t>
  </si>
  <si>
    <t>520041989</t>
  </si>
  <si>
    <t>תכלית תא 125</t>
  </si>
  <si>
    <t>1091818</t>
  </si>
  <si>
    <t>513540310</t>
  </si>
  <si>
    <t>הראל סל תל בונד 40</t>
  </si>
  <si>
    <t>1113760</t>
  </si>
  <si>
    <t>אג"ח</t>
  </si>
  <si>
    <t>הראל סל תל בונד 60</t>
  </si>
  <si>
    <t>1113257</t>
  </si>
  <si>
    <t>הראל תל בונד 20</t>
  </si>
  <si>
    <t>1113240</t>
  </si>
  <si>
    <t>פסגות סל בונד שקלי</t>
  </si>
  <si>
    <t>1116326</t>
  </si>
  <si>
    <t>פסגות תל בונד 60 סדרה 1</t>
  </si>
  <si>
    <t>1109420</t>
  </si>
  <si>
    <t>פסגות תל בונד 60 סדרה 3</t>
  </si>
  <si>
    <t>1134550</t>
  </si>
  <si>
    <t>פסגות תל בונד שקלי</t>
  </si>
  <si>
    <t>1116581</t>
  </si>
  <si>
    <t>קסם פח בונד שקלי</t>
  </si>
  <si>
    <t>1116334</t>
  </si>
  <si>
    <t>קסם תל בונד 60</t>
  </si>
  <si>
    <t>1109248</t>
  </si>
  <si>
    <t>תכלית תל בונד 20</t>
  </si>
  <si>
    <t>1109370</t>
  </si>
  <si>
    <t>תכלית תל בונד 20 סד 3</t>
  </si>
  <si>
    <t>1107549</t>
  </si>
  <si>
    <t>תכלית תל בונד 60</t>
  </si>
  <si>
    <t>1109362</t>
  </si>
  <si>
    <t>תכלית תל בונד שקלי</t>
  </si>
  <si>
    <t>1116250</t>
  </si>
  <si>
    <t>DAIWA ETF TOPIX</t>
  </si>
  <si>
    <t>JP3027620008</t>
  </si>
  <si>
    <t>HORIZONS S&amp;P/TSX 60 INDEX</t>
  </si>
  <si>
    <t>CA44049A1241</t>
  </si>
  <si>
    <t>ISHARES CRNCY HEDGD MSCI EM</t>
  </si>
  <si>
    <t>US46434G5099</t>
  </si>
  <si>
    <t>NYSE</t>
  </si>
  <si>
    <t>ISHARES CURR HEDGED MSCI JAPAN</t>
  </si>
  <si>
    <t>US46434V8862</t>
  </si>
  <si>
    <t>LYXOR ETF S&amp;P 500</t>
  </si>
  <si>
    <t>LU0496786657</t>
  </si>
  <si>
    <t>SOURCE S&amp;P 500 UCITS ETF</t>
  </si>
  <si>
    <t>IE00B3YCGJ38</t>
  </si>
  <si>
    <t>SOURCE STOXX EUROPE 600</t>
  </si>
  <si>
    <t>IE00B60SWW18</t>
  </si>
  <si>
    <t>VANGUARD AUST SHARES IDX ETF</t>
  </si>
  <si>
    <t>AU000000VAS1</t>
  </si>
  <si>
    <t>Vanguard MSCI emerging markets</t>
  </si>
  <si>
    <t>US9220428588</t>
  </si>
  <si>
    <t>VANGUARD S&amp;P 500 UCITS ETF</t>
  </si>
  <si>
    <t>IE00B3XXRP09</t>
  </si>
  <si>
    <t>XTRACKERS MSCI EUROPE HEDGED E</t>
  </si>
  <si>
    <t>US2330518539</t>
  </si>
  <si>
    <t>AMUNDI ETF EUR HY LIQ BD IBX</t>
  </si>
  <si>
    <t>LU1681040496</t>
  </si>
  <si>
    <t>DB X TR II TRX CROSSOVER 5 Y</t>
  </si>
  <si>
    <t>LU0290359032</t>
  </si>
  <si>
    <t>ISHARES JP MORGAN USD EM CORP</t>
  </si>
  <si>
    <t>IE00B6TLBW47</t>
  </si>
  <si>
    <t>ISHARES MARKIT IBOXX $ HIGH</t>
  </si>
  <si>
    <t>IE00B4PY7Y77</t>
  </si>
  <si>
    <t>ISHARES USD CORP BND</t>
  </si>
  <si>
    <t>IE0032895942</t>
  </si>
  <si>
    <t>SPDR BARCLAYS CAPITAL HIGH</t>
  </si>
  <si>
    <t>US78464A4177</t>
  </si>
  <si>
    <t>SPDR EMERGING MKTS LOCAL BD</t>
  </si>
  <si>
    <t>IE00B4613386</t>
  </si>
  <si>
    <t>SPDR PORTFOLIO INTERMEDIATE</t>
  </si>
  <si>
    <t>US78464A3757</t>
  </si>
  <si>
    <t>VANGUARD S.T CORP BOND</t>
  </si>
  <si>
    <t>US92206C4096</t>
  </si>
  <si>
    <t>UBS LUX BD USD</t>
  </si>
  <si>
    <t>LU0396367608</t>
  </si>
  <si>
    <t>BBB+</t>
  </si>
  <si>
    <t>S&amp;P</t>
  </si>
  <si>
    <t>NOMURA US HIGH YLD BD I USD</t>
  </si>
  <si>
    <t>IE00B3RW8498</t>
  </si>
  <si>
    <t>B+</t>
  </si>
  <si>
    <t>מקורות אגח 8 רמ</t>
  </si>
  <si>
    <t>1124346</t>
  </si>
  <si>
    <t>מרווח הוגן</t>
  </si>
  <si>
    <t>520010869</t>
  </si>
  <si>
    <t>אגח ל.ס חשמל 2022</t>
  </si>
  <si>
    <t>6000129</t>
  </si>
  <si>
    <t>רפאל אגח ה רצף מוסדי</t>
  </si>
  <si>
    <t>1140292</t>
  </si>
  <si>
    <t>520042185</t>
  </si>
  <si>
    <t>מתמ אגח א'  רמ</t>
  </si>
  <si>
    <t>1138999</t>
  </si>
  <si>
    <t>510687403</t>
  </si>
  <si>
    <t>גב ים נגב אגח א</t>
  </si>
  <si>
    <t>1151141</t>
  </si>
  <si>
    <t>514189596</t>
  </si>
  <si>
    <t>אורמת אגח 2*</t>
  </si>
  <si>
    <t>1139161</t>
  </si>
  <si>
    <t>520036716</t>
  </si>
  <si>
    <t>₪ / מט"ח</t>
  </si>
  <si>
    <t>+ILS/-USD 3.3537 25-02-19 (10) --763</t>
  </si>
  <si>
    <t>10000361</t>
  </si>
  <si>
    <t>ל.ר.</t>
  </si>
  <si>
    <t>+ILS/-USD 3.3555 25-02-19 (10) --755</t>
  </si>
  <si>
    <t>10000364</t>
  </si>
  <si>
    <t>+ILS/-USD 3.4116 25-02-19 (10) --757</t>
  </si>
  <si>
    <t>10000377</t>
  </si>
  <si>
    <t>+ILS/-USD 3.4684 22-05-19 (10) --916</t>
  </si>
  <si>
    <t>10000438</t>
  </si>
  <si>
    <t>+ILS/-USD 3.4957 25-02-19 (10) --658</t>
  </si>
  <si>
    <t>10000442</t>
  </si>
  <si>
    <t>+ILS/-USD 3.532 18-06-19 (10) --960</t>
  </si>
  <si>
    <t>10000444</t>
  </si>
  <si>
    <t>+ILS/-USD 3.533 18-06-19 (10) --800</t>
  </si>
  <si>
    <t>10000476</t>
  </si>
  <si>
    <t>+ILS/-USD 3.5483 16-07-19 (10) --977</t>
  </si>
  <si>
    <t>10000456</t>
  </si>
  <si>
    <t>+ILS/-USD 3.5859 25-02-19 (10) --621</t>
  </si>
  <si>
    <t>10000448</t>
  </si>
  <si>
    <t>+ILS/-USD 3.5998 22-05-19 (10) --792</t>
  </si>
  <si>
    <t>10000466</t>
  </si>
  <si>
    <t>+USD/-ILS 3.5505 26-06-18 (10) --835</t>
  </si>
  <si>
    <t>10000446</t>
  </si>
  <si>
    <t>+USD/-ILS 3.551 22-05-19 (10) --815</t>
  </si>
  <si>
    <t>10000454</t>
  </si>
  <si>
    <t>+USD/-EUR 1.175 11-02-19 (10) +175</t>
  </si>
  <si>
    <t>10000468</t>
  </si>
  <si>
    <t>+USD/-EUR 1.18654 29-01-19 (10) +173.4</t>
  </si>
  <si>
    <t>10000462</t>
  </si>
  <si>
    <t>496761</t>
  </si>
  <si>
    <t/>
  </si>
  <si>
    <t>פרנק שווצרי</t>
  </si>
  <si>
    <t>דולר ניו-זילנד</t>
  </si>
  <si>
    <t>כתר נורבגי</t>
  </si>
  <si>
    <t>רובל רוסי</t>
  </si>
  <si>
    <t>בנק הפועלים בע"מ</t>
  </si>
  <si>
    <t>30012000</t>
  </si>
  <si>
    <t>בנק לאומי לישראל בע"מ</t>
  </si>
  <si>
    <t>30110000</t>
  </si>
  <si>
    <t>31210000</t>
  </si>
  <si>
    <t>31110000</t>
  </si>
  <si>
    <t>30210000</t>
  </si>
  <si>
    <t>31710000</t>
  </si>
  <si>
    <t>30310000</t>
  </si>
  <si>
    <t>32010000</t>
  </si>
  <si>
    <t>NR</t>
  </si>
  <si>
    <t>לא</t>
  </si>
  <si>
    <t>AA</t>
  </si>
  <si>
    <t>דירוג פנימי</t>
  </si>
  <si>
    <t>A+</t>
  </si>
  <si>
    <t>כן</t>
  </si>
  <si>
    <t>AA-</t>
  </si>
  <si>
    <t>סה"כ מוצרים מובנים</t>
  </si>
  <si>
    <t>סה"כ קרן מובטחת</t>
  </si>
  <si>
    <t>אשראי</t>
  </si>
  <si>
    <t>גורם 111</t>
  </si>
  <si>
    <t>גורם 98</t>
  </si>
  <si>
    <t>גורם 113</t>
  </si>
  <si>
    <t>גורם 104</t>
  </si>
  <si>
    <t>סה"כ יתרות התחייבות להשקעה</t>
  </si>
  <si>
    <t>סה"כ בישראל</t>
  </si>
  <si>
    <t>פורוורד ריבית</t>
  </si>
  <si>
    <t>מובטחות משכנתא- גורם 01</t>
  </si>
  <si>
    <t>בבטחונות אחרים - גורם 114</t>
  </si>
  <si>
    <t>בבטחונות אחרים - גורם 96</t>
  </si>
  <si>
    <t>בבטחונות אחרים - גורם 98*</t>
  </si>
  <si>
    <t>בבטחונות אחרים - גורם 104</t>
  </si>
  <si>
    <t>בבטחונות אחרים - גורם 111</t>
  </si>
  <si>
    <t>בבטחונות אחרים - גורם 115*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</si>
</sst>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0.0000"/>
    <numFmt numFmtId="169" formatCode="mmm\-yyyy"/>
  </numFmts>
  <fonts count="33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  <scheme val="minor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16">
    <xf numFmtId="0" fontId="0" fillId="0" borderId="0"/>
    <xf numFmtId="164" fontId="24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7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28" xfId="0" applyFont="1" applyFill="1" applyBorder="1" applyAlignment="1">
      <alignment horizontal="right"/>
    </xf>
    <xf numFmtId="0" fontId="27" fillId="0" borderId="28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28" xfId="0" applyNumberFormat="1" applyFont="1" applyFill="1" applyBorder="1" applyAlignment="1">
      <alignment horizontal="right"/>
    </xf>
    <xf numFmtId="10" fontId="27" fillId="0" borderId="28" xfId="0" applyNumberFormat="1" applyFont="1" applyFill="1" applyBorder="1" applyAlignment="1">
      <alignment horizontal="right"/>
    </xf>
    <xf numFmtId="2" fontId="27" fillId="0" borderId="28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right" readingOrder="2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7" fontId="27" fillId="0" borderId="28" xfId="0" applyNumberFormat="1" applyFont="1" applyFill="1" applyBorder="1" applyAlignment="1">
      <alignment horizontal="right"/>
    </xf>
    <xf numFmtId="167" fontId="27" fillId="0" borderId="0" xfId="0" applyNumberFormat="1" applyFont="1" applyFill="1" applyBorder="1" applyAlignment="1">
      <alignment horizontal="right"/>
    </xf>
    <xf numFmtId="0" fontId="27" fillId="0" borderId="29" xfId="0" applyFont="1" applyFill="1" applyBorder="1" applyAlignment="1">
      <alignment horizontal="right" indent="2"/>
    </xf>
    <xf numFmtId="0" fontId="28" fillId="0" borderId="29" xfId="0" applyFont="1" applyFill="1" applyBorder="1" applyAlignment="1">
      <alignment horizontal="right" indent="3"/>
    </xf>
    <xf numFmtId="0" fontId="28" fillId="0" borderId="29" xfId="0" applyFont="1" applyFill="1" applyBorder="1" applyAlignment="1">
      <alignment horizontal="right" indent="2"/>
    </xf>
    <xf numFmtId="0" fontId="28" fillId="0" borderId="30" xfId="0" applyFont="1" applyFill="1" applyBorder="1" applyAlignment="1">
      <alignment horizontal="right" indent="2"/>
    </xf>
    <xf numFmtId="0" fontId="28" fillId="0" borderId="25" xfId="0" applyNumberFormat="1" applyFont="1" applyFill="1" applyBorder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2" fontId="28" fillId="0" borderId="25" xfId="0" applyNumberFormat="1" applyFont="1" applyFill="1" applyBorder="1" applyAlignment="1">
      <alignment horizontal="right"/>
    </xf>
    <xf numFmtId="10" fontId="28" fillId="0" borderId="25" xfId="0" applyNumberFormat="1" applyFont="1" applyFill="1" applyBorder="1" applyAlignment="1">
      <alignment horizontal="right"/>
    </xf>
    <xf numFmtId="4" fontId="28" fillId="0" borderId="25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2" fontId="5" fillId="0" borderId="31" xfId="7" applyNumberFormat="1" applyFont="1" applyBorder="1" applyAlignment="1">
      <alignment horizontal="right"/>
    </xf>
    <xf numFmtId="168" fontId="5" fillId="0" borderId="31" xfId="7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right"/>
    </xf>
    <xf numFmtId="0" fontId="30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0" fontId="30" fillId="0" borderId="0" xfId="0" applyFont="1" applyFill="1" applyBorder="1" applyAlignment="1">
      <alignment horizontal="right" indent="2"/>
    </xf>
    <xf numFmtId="2" fontId="30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0" fontId="27" fillId="0" borderId="29" xfId="0" applyFont="1" applyFill="1" applyBorder="1" applyAlignment="1">
      <alignment horizontal="right"/>
    </xf>
    <xf numFmtId="0" fontId="27" fillId="0" borderId="29" xfId="0" applyFont="1" applyFill="1" applyBorder="1" applyAlignment="1">
      <alignment horizontal="right" indent="1"/>
    </xf>
    <xf numFmtId="0" fontId="5" fillId="0" borderId="22" xfId="0" applyFont="1" applyFill="1" applyBorder="1" applyAlignment="1">
      <alignment horizontal="right"/>
    </xf>
    <xf numFmtId="164" fontId="31" fillId="0" borderId="22" xfId="15" applyFont="1" applyFill="1" applyBorder="1"/>
    <xf numFmtId="169" fontId="0" fillId="0" borderId="22" xfId="0" applyNumberFormat="1" applyFill="1" applyBorder="1" applyAlignment="1">
      <alignment horizontal="center"/>
    </xf>
    <xf numFmtId="0" fontId="5" fillId="0" borderId="32" xfId="0" applyFont="1" applyFill="1" applyBorder="1" applyAlignment="1">
      <alignment horizontal="right"/>
    </xf>
    <xf numFmtId="164" fontId="31" fillId="0" borderId="32" xfId="15" applyFont="1" applyFill="1" applyBorder="1"/>
    <xf numFmtId="0" fontId="6" fillId="0" borderId="32" xfId="0" applyFont="1" applyBorder="1" applyAlignment="1">
      <alignment horizontal="center" vertical="center" wrapText="1"/>
    </xf>
    <xf numFmtId="0" fontId="0" fillId="0" borderId="0" xfId="0" applyFill="1" applyAlignment="1">
      <alignment horizontal="right"/>
    </xf>
    <xf numFmtId="164" fontId="0" fillId="0" borderId="0" xfId="0" applyNumberFormat="1" applyFill="1" applyAlignment="1">
      <alignment horizontal="right"/>
    </xf>
    <xf numFmtId="14" fontId="0" fillId="0" borderId="0" xfId="0" applyNumberFormat="1" applyFill="1" applyAlignment="1">
      <alignment horizontal="right"/>
    </xf>
    <xf numFmtId="164" fontId="5" fillId="0" borderId="31" xfId="13" applyFont="1" applyFill="1" applyBorder="1" applyAlignment="1">
      <alignment horizontal="right"/>
    </xf>
    <xf numFmtId="10" fontId="5" fillId="0" borderId="31" xfId="14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right"/>
    </xf>
    <xf numFmtId="0" fontId="5" fillId="0" borderId="0" xfId="0" applyFont="1" applyFill="1" applyAlignment="1">
      <alignment horizontal="right" readingOrder="2"/>
    </xf>
    <xf numFmtId="10" fontId="30" fillId="0" borderId="0" xfId="14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3"/>
    </xf>
    <xf numFmtId="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49" fontId="29" fillId="0" borderId="0" xfId="0" applyNumberFormat="1" applyFont="1" applyFill="1" applyBorder="1" applyAlignment="1">
      <alignment horizontal="right"/>
    </xf>
    <xf numFmtId="167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10" fontId="29" fillId="0" borderId="0" xfId="14" applyNumberFormat="1" applyFont="1" applyFill="1" applyBorder="1" applyAlignment="1">
      <alignment horizontal="right"/>
    </xf>
    <xf numFmtId="0" fontId="4" fillId="0" borderId="0" xfId="0" applyFont="1" applyFill="1" applyAlignment="1">
      <alignment horizontal="center" readingOrder="2"/>
    </xf>
    <xf numFmtId="0" fontId="32" fillId="0" borderId="0" xfId="0" applyFont="1" applyFill="1" applyAlignment="1">
      <alignment horizontal="center"/>
    </xf>
    <xf numFmtId="0" fontId="10" fillId="0" borderId="0" xfId="0" applyFont="1" applyFill="1" applyAlignment="1">
      <alignment horizontal="right" readingOrder="2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</cellXfs>
  <cellStyles count="16">
    <cellStyle name="Comma" xfId="13" builtinId="3"/>
    <cellStyle name="Comma 2" xfId="1"/>
    <cellStyle name="Comma 3" xfId="15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15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198120</xdr:colOff>
      <xdr:row>50</xdr:row>
      <xdr:rowOff>0</xdr:rowOff>
    </xdr:from>
    <xdr:to>
      <xdr:col>26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U66"/>
  <sheetViews>
    <sheetView rightToLeft="1" tabSelected="1" workbookViewId="0">
      <selection activeCell="K13" sqref="K13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1" width="6.7109375" style="9" customWidth="1"/>
    <col min="22" max="24" width="7.7109375" style="9" customWidth="1"/>
    <col min="25" max="25" width="7.140625" style="9" customWidth="1"/>
    <col min="26" max="26" width="6" style="9" customWidth="1"/>
    <col min="27" max="27" width="8.140625" style="9" customWidth="1"/>
    <col min="28" max="28" width="6.28515625" style="9" customWidth="1"/>
    <col min="29" max="29" width="8" style="9" customWidth="1"/>
    <col min="30" max="30" width="8.7109375" style="9" customWidth="1"/>
    <col min="31" max="31" width="10" style="9" customWidth="1"/>
    <col min="32" max="32" width="9.5703125" style="9" customWidth="1"/>
    <col min="33" max="33" width="6.140625" style="9" customWidth="1"/>
    <col min="34" max="35" width="5.7109375" style="9" customWidth="1"/>
    <col min="36" max="36" width="6.85546875" style="9" customWidth="1"/>
    <col min="37" max="37" width="6.42578125" style="9" customWidth="1"/>
    <col min="38" max="38" width="6.7109375" style="9" customWidth="1"/>
    <col min="39" max="39" width="7.28515625" style="9" customWidth="1"/>
    <col min="40" max="51" width="5.7109375" style="9" customWidth="1"/>
    <col min="52" max="16384" width="9.140625" style="9"/>
  </cols>
  <sheetData>
    <row r="1" spans="1:21">
      <c r="B1" s="57" t="s">
        <v>176</v>
      </c>
      <c r="C1" s="78" t="s" vm="1">
        <v>246</v>
      </c>
    </row>
    <row r="2" spans="1:21">
      <c r="B2" s="57" t="s">
        <v>175</v>
      </c>
      <c r="C2" s="78" t="s">
        <v>247</v>
      </c>
    </row>
    <row r="3" spans="1:21">
      <c r="B3" s="57" t="s">
        <v>177</v>
      </c>
      <c r="C3" s="78" t="s">
        <v>248</v>
      </c>
    </row>
    <row r="4" spans="1:21">
      <c r="B4" s="57" t="s">
        <v>178</v>
      </c>
      <c r="C4" s="78">
        <v>9454</v>
      </c>
    </row>
    <row r="6" spans="1:21" ht="26.25" customHeight="1">
      <c r="B6" s="159" t="s">
        <v>192</v>
      </c>
      <c r="C6" s="160"/>
      <c r="D6" s="161"/>
    </row>
    <row r="7" spans="1:21" s="10" customFormat="1">
      <c r="B7" s="23"/>
      <c r="C7" s="24" t="s">
        <v>107</v>
      </c>
      <c r="D7" s="25" t="s">
        <v>105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1" s="10" customFormat="1">
      <c r="B8" s="23"/>
      <c r="C8" s="26" t="s">
        <v>233</v>
      </c>
      <c r="D8" s="27" t="s">
        <v>20</v>
      </c>
    </row>
    <row r="9" spans="1:21" s="11" customFormat="1" ht="18" customHeight="1">
      <c r="B9" s="37"/>
      <c r="C9" s="20" t="s">
        <v>1</v>
      </c>
      <c r="D9" s="28" t="s">
        <v>2</v>
      </c>
    </row>
    <row r="10" spans="1:21" s="11" customFormat="1" ht="18" customHeight="1">
      <c r="B10" s="67" t="s">
        <v>191</v>
      </c>
      <c r="C10" s="137">
        <f>C11+C12+C23+C33</f>
        <v>29696.377948790989</v>
      </c>
      <c r="D10" s="138">
        <f>C10/$C$42</f>
        <v>1</v>
      </c>
    </row>
    <row r="11" spans="1:21">
      <c r="A11" s="45" t="s">
        <v>138</v>
      </c>
      <c r="B11" s="29" t="s">
        <v>193</v>
      </c>
      <c r="C11" s="137">
        <f>מזומנים!J10</f>
        <v>1686.9479287129998</v>
      </c>
      <c r="D11" s="138">
        <f t="shared" ref="D11:D13" si="0">C11/$C$42</f>
        <v>5.6806521375165876E-2</v>
      </c>
    </row>
    <row r="12" spans="1:21">
      <c r="B12" s="29" t="s">
        <v>194</v>
      </c>
      <c r="C12" s="137">
        <f>SUM(C13:C22)</f>
        <v>27566.82577007799</v>
      </c>
      <c r="D12" s="138">
        <f t="shared" si="0"/>
        <v>0.92828916097494318</v>
      </c>
    </row>
    <row r="13" spans="1:21">
      <c r="A13" s="55" t="s">
        <v>138</v>
      </c>
      <c r="B13" s="30" t="s">
        <v>64</v>
      </c>
      <c r="C13" s="137">
        <f>'תעודות התחייבות ממשלתיות'!O11</f>
        <v>6705.7512600779992</v>
      </c>
      <c r="D13" s="138">
        <f t="shared" si="0"/>
        <v>0.22581040932471722</v>
      </c>
    </row>
    <row r="14" spans="1:21">
      <c r="A14" s="55" t="s">
        <v>138</v>
      </c>
      <c r="B14" s="30" t="s">
        <v>65</v>
      </c>
      <c r="C14" s="137" t="s" vm="2">
        <v>690</v>
      </c>
      <c r="D14" s="138" t="s" vm="3">
        <v>690</v>
      </c>
    </row>
    <row r="15" spans="1:21">
      <c r="A15" s="55" t="s">
        <v>138</v>
      </c>
      <c r="B15" s="30" t="s">
        <v>66</v>
      </c>
      <c r="C15" s="137">
        <f>'אג"ח קונצרני'!R11</f>
        <v>4617.5288999999993</v>
      </c>
      <c r="D15" s="138">
        <f>C15/$C$42</f>
        <v>0.15549131641449862</v>
      </c>
    </row>
    <row r="16" spans="1:21">
      <c r="A16" s="55" t="s">
        <v>138</v>
      </c>
      <c r="B16" s="30" t="s">
        <v>67</v>
      </c>
      <c r="C16" s="137" t="s" vm="4">
        <v>690</v>
      </c>
      <c r="D16" s="138" t="s" vm="5">
        <v>690</v>
      </c>
    </row>
    <row r="17" spans="1:4">
      <c r="A17" s="55" t="s">
        <v>138</v>
      </c>
      <c r="B17" s="30" t="s">
        <v>68</v>
      </c>
      <c r="C17" s="137">
        <f>'תעודות סל'!K11</f>
        <v>15377.398059999994</v>
      </c>
      <c r="D17" s="138">
        <f t="shared" ref="D17:D18" si="1">C17/$C$42</f>
        <v>0.51782066104213376</v>
      </c>
    </row>
    <row r="18" spans="1:4">
      <c r="A18" s="55" t="s">
        <v>138</v>
      </c>
      <c r="B18" s="30" t="s">
        <v>69</v>
      </c>
      <c r="C18" s="137">
        <f>'קרנות נאמנות'!L11</f>
        <v>674.48781000000008</v>
      </c>
      <c r="D18" s="138">
        <f t="shared" si="1"/>
        <v>2.2712797202510689E-2</v>
      </c>
    </row>
    <row r="19" spans="1:4">
      <c r="A19" s="55" t="s">
        <v>138</v>
      </c>
      <c r="B19" s="30" t="s">
        <v>70</v>
      </c>
      <c r="C19" s="137" t="s" vm="6">
        <v>690</v>
      </c>
      <c r="D19" s="138" t="s" vm="7">
        <v>690</v>
      </c>
    </row>
    <row r="20" spans="1:4">
      <c r="A20" s="55" t="s">
        <v>138</v>
      </c>
      <c r="B20" s="30" t="s">
        <v>71</v>
      </c>
      <c r="C20" s="137" t="s" vm="8">
        <v>690</v>
      </c>
      <c r="D20" s="138" t="s" vm="9">
        <v>690</v>
      </c>
    </row>
    <row r="21" spans="1:4">
      <c r="A21" s="55" t="s">
        <v>138</v>
      </c>
      <c r="B21" s="30" t="s">
        <v>72</v>
      </c>
      <c r="C21" s="137" t="s" vm="10">
        <v>690</v>
      </c>
      <c r="D21" s="138" t="s" vm="11">
        <v>690</v>
      </c>
    </row>
    <row r="22" spans="1:4">
      <c r="A22" s="55" t="s">
        <v>138</v>
      </c>
      <c r="B22" s="30" t="s">
        <v>73</v>
      </c>
      <c r="C22" s="137">
        <f>'מוצרים מובנים'!N11</f>
        <v>191.65973999999997</v>
      </c>
      <c r="D22" s="138" t="s" vm="12">
        <v>690</v>
      </c>
    </row>
    <row r="23" spans="1:4">
      <c r="B23" s="29" t="s">
        <v>195</v>
      </c>
      <c r="C23" s="137">
        <f>SUM(C24:C32)</f>
        <v>-18.837339999999998</v>
      </c>
      <c r="D23" s="138">
        <f>C23/$C$42</f>
        <v>-6.3433123165671824E-4</v>
      </c>
    </row>
    <row r="24" spans="1:4">
      <c r="A24" s="55" t="s">
        <v>138</v>
      </c>
      <c r="B24" s="30" t="s">
        <v>74</v>
      </c>
      <c r="C24" s="137" t="s" vm="13">
        <v>690</v>
      </c>
      <c r="D24" s="138" t="s" vm="14">
        <v>690</v>
      </c>
    </row>
    <row r="25" spans="1:4">
      <c r="A25" s="55" t="s">
        <v>138</v>
      </c>
      <c r="B25" s="30" t="s">
        <v>75</v>
      </c>
      <c r="C25" s="137" t="s" vm="15">
        <v>690</v>
      </c>
      <c r="D25" s="138" t="s" vm="16">
        <v>690</v>
      </c>
    </row>
    <row r="26" spans="1:4">
      <c r="A26" s="55" t="s">
        <v>138</v>
      </c>
      <c r="B26" s="30" t="s">
        <v>66</v>
      </c>
      <c r="C26" s="137">
        <f>'לא סחיר - אג"ח קונצרני'!P11</f>
        <v>120.40594</v>
      </c>
      <c r="D26" s="138">
        <f>C26/$C$42</f>
        <v>4.0545665268549025E-3</v>
      </c>
    </row>
    <row r="27" spans="1:4">
      <c r="A27" s="55" t="s">
        <v>138</v>
      </c>
      <c r="B27" s="30" t="s">
        <v>76</v>
      </c>
      <c r="C27" s="137" t="s" vm="17">
        <v>690</v>
      </c>
      <c r="D27" s="138" t="s" vm="18">
        <v>690</v>
      </c>
    </row>
    <row r="28" spans="1:4">
      <c r="A28" s="55" t="s">
        <v>138</v>
      </c>
      <c r="B28" s="30" t="s">
        <v>77</v>
      </c>
      <c r="C28" s="137" t="s" vm="19">
        <v>690</v>
      </c>
      <c r="D28" s="138" t="s" vm="20">
        <v>690</v>
      </c>
    </row>
    <row r="29" spans="1:4">
      <c r="A29" s="55" t="s">
        <v>138</v>
      </c>
      <c r="B29" s="30" t="s">
        <v>78</v>
      </c>
      <c r="C29" s="137" t="s" vm="21">
        <v>690</v>
      </c>
      <c r="D29" s="138" t="s" vm="22">
        <v>690</v>
      </c>
    </row>
    <row r="30" spans="1:4">
      <c r="A30" s="55" t="s">
        <v>138</v>
      </c>
      <c r="B30" s="30" t="s">
        <v>218</v>
      </c>
      <c r="C30" s="137" t="s" vm="23">
        <v>690</v>
      </c>
      <c r="D30" s="138" t="s" vm="24">
        <v>690</v>
      </c>
    </row>
    <row r="31" spans="1:4">
      <c r="A31" s="55" t="s">
        <v>138</v>
      </c>
      <c r="B31" s="30" t="s">
        <v>101</v>
      </c>
      <c r="C31" s="137">
        <f>'לא סחיר - חוזים עתידיים'!I11</f>
        <v>-139.24328</v>
      </c>
      <c r="D31" s="138">
        <f>C31/$C$42</f>
        <v>-4.6888977585116207E-3</v>
      </c>
    </row>
    <row r="32" spans="1:4">
      <c r="A32" s="55" t="s">
        <v>138</v>
      </c>
      <c r="B32" s="30" t="s">
        <v>79</v>
      </c>
      <c r="C32" s="137" t="s" vm="25">
        <v>690</v>
      </c>
      <c r="D32" s="138" t="s" vm="26">
        <v>690</v>
      </c>
    </row>
    <row r="33" spans="1:4">
      <c r="A33" s="55" t="s">
        <v>138</v>
      </c>
      <c r="B33" s="29" t="s">
        <v>196</v>
      </c>
      <c r="C33" s="137">
        <f>הלוואות!O10</f>
        <v>461.44158999999985</v>
      </c>
      <c r="D33" s="138">
        <f>C33/$C$42</f>
        <v>1.5538648881547733E-2</v>
      </c>
    </row>
    <row r="34" spans="1:4">
      <c r="A34" s="55" t="s">
        <v>138</v>
      </c>
      <c r="B34" s="29" t="s">
        <v>197</v>
      </c>
      <c r="C34" s="137" t="s" vm="27">
        <v>690</v>
      </c>
      <c r="D34" s="138" t="s" vm="28">
        <v>690</v>
      </c>
    </row>
    <row r="35" spans="1:4">
      <c r="A35" s="55" t="s">
        <v>138</v>
      </c>
      <c r="B35" s="29" t="s">
        <v>198</v>
      </c>
      <c r="C35" s="137" t="s" vm="29">
        <v>690</v>
      </c>
      <c r="D35" s="138" t="s" vm="30">
        <v>690</v>
      </c>
    </row>
    <row r="36" spans="1:4">
      <c r="A36" s="55" t="s">
        <v>138</v>
      </c>
      <c r="B36" s="56" t="s">
        <v>199</v>
      </c>
      <c r="C36" s="137" t="s" vm="31">
        <v>690</v>
      </c>
      <c r="D36" s="138" t="s" vm="32">
        <v>690</v>
      </c>
    </row>
    <row r="37" spans="1:4">
      <c r="A37" s="55" t="s">
        <v>138</v>
      </c>
      <c r="B37" s="29" t="s">
        <v>200</v>
      </c>
      <c r="C37" s="137" t="s" vm="33">
        <v>690</v>
      </c>
      <c r="D37" s="138" t="s" vm="34">
        <v>690</v>
      </c>
    </row>
    <row r="38" spans="1:4">
      <c r="A38" s="55"/>
      <c r="B38" s="68" t="s">
        <v>202</v>
      </c>
      <c r="C38" s="137">
        <v>0</v>
      </c>
      <c r="D38" s="138">
        <f>C38/$C$42</f>
        <v>0</v>
      </c>
    </row>
    <row r="39" spans="1:4">
      <c r="A39" s="55" t="s">
        <v>138</v>
      </c>
      <c r="B39" s="69" t="s">
        <v>203</v>
      </c>
      <c r="C39" s="137" t="s" vm="35">
        <v>690</v>
      </c>
      <c r="D39" s="138" t="s" vm="36">
        <v>690</v>
      </c>
    </row>
    <row r="40" spans="1:4">
      <c r="A40" s="55" t="s">
        <v>138</v>
      </c>
      <c r="B40" s="69" t="s">
        <v>231</v>
      </c>
      <c r="C40" s="137" t="s" vm="37">
        <v>690</v>
      </c>
      <c r="D40" s="138" t="s" vm="38">
        <v>690</v>
      </c>
    </row>
    <row r="41" spans="1:4">
      <c r="A41" s="55" t="s">
        <v>138</v>
      </c>
      <c r="B41" s="69" t="s">
        <v>204</v>
      </c>
      <c r="C41" s="137" t="s" vm="39">
        <v>690</v>
      </c>
      <c r="D41" s="138" t="s" vm="40">
        <v>690</v>
      </c>
    </row>
    <row r="42" spans="1:4">
      <c r="B42" s="69" t="s">
        <v>80</v>
      </c>
      <c r="C42" s="137">
        <f>C38+C10</f>
        <v>29696.377948790989</v>
      </c>
      <c r="D42" s="138">
        <f>C42/$C$42</f>
        <v>1</v>
      </c>
    </row>
    <row r="43" spans="1:4">
      <c r="A43" s="55" t="s">
        <v>138</v>
      </c>
      <c r="B43" s="69" t="s">
        <v>201</v>
      </c>
      <c r="C43" s="137">
        <f>'יתרת התחייבות להשקעה'!C10</f>
        <v>90.253716205495977</v>
      </c>
      <c r="D43" s="138"/>
    </row>
    <row r="44" spans="1:4">
      <c r="B44" s="6" t="s">
        <v>106</v>
      </c>
    </row>
    <row r="45" spans="1:4">
      <c r="C45" s="75" t="s">
        <v>183</v>
      </c>
      <c r="D45" s="36" t="s">
        <v>100</v>
      </c>
    </row>
    <row r="46" spans="1:4">
      <c r="C46" s="76" t="s">
        <v>1</v>
      </c>
      <c r="D46" s="25" t="s">
        <v>2</v>
      </c>
    </row>
    <row r="47" spans="1:4">
      <c r="C47" s="116" t="s">
        <v>164</v>
      </c>
      <c r="D47" s="117" vm="41">
        <v>2.6166</v>
      </c>
    </row>
    <row r="48" spans="1:4">
      <c r="C48" s="116" t="s">
        <v>173</v>
      </c>
      <c r="D48" s="117">
        <v>0.89746127579551627</v>
      </c>
    </row>
    <row r="49" spans="2:4">
      <c r="C49" s="116" t="s">
        <v>169</v>
      </c>
      <c r="D49" s="117" vm="42">
        <v>2.7869000000000002</v>
      </c>
    </row>
    <row r="50" spans="2:4">
      <c r="B50" s="12"/>
      <c r="C50" s="116" t="s">
        <v>691</v>
      </c>
      <c r="D50" s="117" vm="43">
        <v>3.7168999999999999</v>
      </c>
    </row>
    <row r="51" spans="2:4">
      <c r="C51" s="116" t="s">
        <v>162</v>
      </c>
      <c r="D51" s="117" vm="44">
        <v>4.2156000000000002</v>
      </c>
    </row>
    <row r="52" spans="2:4">
      <c r="C52" s="116" t="s">
        <v>163</v>
      </c>
      <c r="D52" s="117" vm="45">
        <v>4.7385000000000002</v>
      </c>
    </row>
    <row r="53" spans="2:4">
      <c r="C53" s="116" t="s">
        <v>165</v>
      </c>
      <c r="D53" s="117">
        <v>0.46333673990802243</v>
      </c>
    </row>
    <row r="54" spans="2:4">
      <c r="C54" s="116" t="s">
        <v>170</v>
      </c>
      <c r="D54" s="117" vm="46">
        <v>3.1962000000000002</v>
      </c>
    </row>
    <row r="55" spans="2:4">
      <c r="C55" s="116" t="s">
        <v>171</v>
      </c>
      <c r="D55" s="117">
        <v>0.19397900298964052</v>
      </c>
    </row>
    <row r="56" spans="2:4">
      <c r="C56" s="116" t="s">
        <v>168</v>
      </c>
      <c r="D56" s="117" vm="47">
        <v>0.56530000000000002</v>
      </c>
    </row>
    <row r="57" spans="2:4">
      <c r="C57" s="116" t="s">
        <v>692</v>
      </c>
      <c r="D57" s="117">
        <v>2.4036128999999997</v>
      </c>
    </row>
    <row r="58" spans="2:4">
      <c r="C58" s="116" t="s">
        <v>167</v>
      </c>
      <c r="D58" s="117" vm="48">
        <v>0.40939999999999999</v>
      </c>
    </row>
    <row r="59" spans="2:4">
      <c r="C59" s="116" t="s">
        <v>160</v>
      </c>
      <c r="D59" s="117" vm="49">
        <v>3.6269999999999998</v>
      </c>
    </row>
    <row r="60" spans="2:4">
      <c r="C60" s="116" t="s">
        <v>174</v>
      </c>
      <c r="D60" s="117" vm="50">
        <v>0.25629999999999997</v>
      </c>
    </row>
    <row r="61" spans="2:4">
      <c r="C61" s="116" t="s">
        <v>693</v>
      </c>
      <c r="D61" s="117" vm="51">
        <v>0.4446</v>
      </c>
    </row>
    <row r="62" spans="2:4">
      <c r="C62" s="116" t="s">
        <v>694</v>
      </c>
      <c r="D62" s="117">
        <v>5.5312821685920159E-2</v>
      </c>
    </row>
    <row r="63" spans="2:4">
      <c r="C63" s="116" t="s">
        <v>161</v>
      </c>
      <c r="D63" s="117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176</v>
      </c>
      <c r="C1" s="78" t="s" vm="1">
        <v>246</v>
      </c>
    </row>
    <row r="2" spans="2:60">
      <c r="B2" s="57" t="s">
        <v>175</v>
      </c>
      <c r="C2" s="78" t="s">
        <v>247</v>
      </c>
    </row>
    <row r="3" spans="2:60">
      <c r="B3" s="57" t="s">
        <v>177</v>
      </c>
      <c r="C3" s="78" t="s">
        <v>248</v>
      </c>
    </row>
    <row r="4" spans="2:60">
      <c r="B4" s="57" t="s">
        <v>178</v>
      </c>
      <c r="C4" s="78">
        <v>9454</v>
      </c>
    </row>
    <row r="6" spans="2:60" ht="26.25" customHeight="1">
      <c r="B6" s="173" t="s">
        <v>206</v>
      </c>
      <c r="C6" s="174"/>
      <c r="D6" s="174"/>
      <c r="E6" s="174"/>
      <c r="F6" s="174"/>
      <c r="G6" s="174"/>
      <c r="H6" s="174"/>
      <c r="I6" s="174"/>
      <c r="J6" s="174"/>
      <c r="K6" s="174"/>
      <c r="L6" s="175"/>
    </row>
    <row r="7" spans="2:60" ht="26.25" customHeight="1">
      <c r="B7" s="173" t="s">
        <v>89</v>
      </c>
      <c r="C7" s="174"/>
      <c r="D7" s="174"/>
      <c r="E7" s="174"/>
      <c r="F7" s="174"/>
      <c r="G7" s="174"/>
      <c r="H7" s="174"/>
      <c r="I7" s="174"/>
      <c r="J7" s="174"/>
      <c r="K7" s="174"/>
      <c r="L7" s="175"/>
      <c r="BH7" s="3"/>
    </row>
    <row r="8" spans="2:60" s="3" customFormat="1" ht="78.75">
      <c r="B8" s="23" t="s">
        <v>113</v>
      </c>
      <c r="C8" s="31" t="s">
        <v>42</v>
      </c>
      <c r="D8" s="31" t="s">
        <v>116</v>
      </c>
      <c r="E8" s="31" t="s">
        <v>58</v>
      </c>
      <c r="F8" s="31" t="s">
        <v>98</v>
      </c>
      <c r="G8" s="31" t="s">
        <v>230</v>
      </c>
      <c r="H8" s="31" t="s">
        <v>229</v>
      </c>
      <c r="I8" s="31" t="s">
        <v>57</v>
      </c>
      <c r="J8" s="31" t="s">
        <v>54</v>
      </c>
      <c r="K8" s="31" t="s">
        <v>179</v>
      </c>
      <c r="L8" s="31" t="s">
        <v>181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237</v>
      </c>
      <c r="H9" s="17"/>
      <c r="I9" s="17" t="s">
        <v>233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BC11" s="1"/>
      <c r="BD11" s="3"/>
      <c r="BE11" s="1"/>
      <c r="BG11" s="1"/>
    </row>
    <row r="12" spans="2:60" s="4" customFormat="1" ht="18" customHeight="1">
      <c r="B12" s="99" t="s">
        <v>245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BC12" s="1"/>
      <c r="BD12" s="3"/>
      <c r="BE12" s="1"/>
      <c r="BG12" s="1"/>
    </row>
    <row r="13" spans="2:60">
      <c r="B13" s="99" t="s">
        <v>109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BD13" s="3"/>
    </row>
    <row r="14" spans="2:60" ht="20.25">
      <c r="B14" s="99" t="s">
        <v>228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BD14" s="4"/>
    </row>
    <row r="15" spans="2:60">
      <c r="B15" s="99" t="s">
        <v>236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</row>
    <row r="16" spans="2:60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</row>
    <row r="17" spans="2:5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</row>
    <row r="18" spans="2:5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</row>
    <row r="19" spans="2:56" ht="20.25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BC19" s="4"/>
    </row>
    <row r="20" spans="2:5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BD20" s="3"/>
    </row>
    <row r="21" spans="2:5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5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5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5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1:A1048576 B21:B1048576 C5:C1048576 D1:AF1048576 AH1:XFD1048576 AG1:AG19 B1:B11 B13:B19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176</v>
      </c>
      <c r="C1" s="78" t="s" vm="1">
        <v>246</v>
      </c>
    </row>
    <row r="2" spans="2:61">
      <c r="B2" s="57" t="s">
        <v>175</v>
      </c>
      <c r="C2" s="78" t="s">
        <v>247</v>
      </c>
    </row>
    <row r="3" spans="2:61">
      <c r="B3" s="57" t="s">
        <v>177</v>
      </c>
      <c r="C3" s="78" t="s">
        <v>248</v>
      </c>
    </row>
    <row r="4" spans="2:61">
      <c r="B4" s="57" t="s">
        <v>178</v>
      </c>
      <c r="C4" s="78">
        <v>9454</v>
      </c>
    </row>
    <row r="6" spans="2:61" ht="26.25" customHeight="1">
      <c r="B6" s="173" t="s">
        <v>206</v>
      </c>
      <c r="C6" s="174"/>
      <c r="D6" s="174"/>
      <c r="E6" s="174"/>
      <c r="F6" s="174"/>
      <c r="G6" s="174"/>
      <c r="H6" s="174"/>
      <c r="I6" s="174"/>
      <c r="J6" s="174"/>
      <c r="K6" s="174"/>
      <c r="L6" s="175"/>
    </row>
    <row r="7" spans="2:61" ht="26.25" customHeight="1">
      <c r="B7" s="173" t="s">
        <v>90</v>
      </c>
      <c r="C7" s="174"/>
      <c r="D7" s="174"/>
      <c r="E7" s="174"/>
      <c r="F7" s="174"/>
      <c r="G7" s="174"/>
      <c r="H7" s="174"/>
      <c r="I7" s="174"/>
      <c r="J7" s="174"/>
      <c r="K7" s="174"/>
      <c r="L7" s="175"/>
      <c r="BI7" s="3"/>
    </row>
    <row r="8" spans="2:61" s="3" customFormat="1" ht="78.75">
      <c r="B8" s="23" t="s">
        <v>113</v>
      </c>
      <c r="C8" s="31" t="s">
        <v>42</v>
      </c>
      <c r="D8" s="31" t="s">
        <v>116</v>
      </c>
      <c r="E8" s="31" t="s">
        <v>58</v>
      </c>
      <c r="F8" s="31" t="s">
        <v>98</v>
      </c>
      <c r="G8" s="31" t="s">
        <v>230</v>
      </c>
      <c r="H8" s="31" t="s">
        <v>229</v>
      </c>
      <c r="I8" s="31" t="s">
        <v>57</v>
      </c>
      <c r="J8" s="31" t="s">
        <v>54</v>
      </c>
      <c r="K8" s="31" t="s">
        <v>179</v>
      </c>
      <c r="L8" s="32" t="s">
        <v>181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237</v>
      </c>
      <c r="H9" s="17"/>
      <c r="I9" s="17" t="s">
        <v>233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BD11" s="1"/>
      <c r="BE11" s="3"/>
      <c r="BF11" s="1"/>
      <c r="BH11" s="1"/>
    </row>
    <row r="12" spans="2:61">
      <c r="B12" s="99" t="s">
        <v>245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BE12" s="3"/>
    </row>
    <row r="13" spans="2:61" ht="20.25">
      <c r="B13" s="99" t="s">
        <v>109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BE13" s="4"/>
    </row>
    <row r="14" spans="2:61">
      <c r="B14" s="99" t="s">
        <v>228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</row>
    <row r="15" spans="2:61">
      <c r="B15" s="99" t="s">
        <v>236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</row>
    <row r="16" spans="2:6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</row>
    <row r="17" spans="2:5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</row>
    <row r="18" spans="2:56" ht="20.25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BD18" s="4"/>
    </row>
    <row r="19" spans="2:5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2:5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5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BD21" s="3"/>
    </row>
    <row r="22" spans="2:5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5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5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46.140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176</v>
      </c>
      <c r="C1" s="78" t="s" vm="1">
        <v>246</v>
      </c>
    </row>
    <row r="2" spans="1:60">
      <c r="B2" s="57" t="s">
        <v>175</v>
      </c>
      <c r="C2" s="78" t="s">
        <v>247</v>
      </c>
    </row>
    <row r="3" spans="1:60">
      <c r="B3" s="57" t="s">
        <v>177</v>
      </c>
      <c r="C3" s="78" t="s">
        <v>248</v>
      </c>
    </row>
    <row r="4" spans="1:60">
      <c r="B4" s="57" t="s">
        <v>178</v>
      </c>
      <c r="C4" s="78">
        <v>9454</v>
      </c>
    </row>
    <row r="6" spans="1:60" ht="26.25" customHeight="1">
      <c r="B6" s="173" t="s">
        <v>206</v>
      </c>
      <c r="C6" s="174"/>
      <c r="D6" s="174"/>
      <c r="E6" s="174"/>
      <c r="F6" s="174"/>
      <c r="G6" s="174"/>
      <c r="H6" s="174"/>
      <c r="I6" s="174"/>
      <c r="J6" s="174"/>
      <c r="K6" s="175"/>
      <c r="BD6" s="1" t="s">
        <v>117</v>
      </c>
      <c r="BF6" s="1" t="s">
        <v>184</v>
      </c>
      <c r="BH6" s="3" t="s">
        <v>161</v>
      </c>
    </row>
    <row r="7" spans="1:60" ht="26.25" customHeight="1">
      <c r="B7" s="173" t="s">
        <v>91</v>
      </c>
      <c r="C7" s="174"/>
      <c r="D7" s="174"/>
      <c r="E7" s="174"/>
      <c r="F7" s="174"/>
      <c r="G7" s="174"/>
      <c r="H7" s="174"/>
      <c r="I7" s="174"/>
      <c r="J7" s="174"/>
      <c r="K7" s="175"/>
      <c r="BD7" s="3" t="s">
        <v>119</v>
      </c>
      <c r="BF7" s="1" t="s">
        <v>139</v>
      </c>
      <c r="BH7" s="3" t="s">
        <v>160</v>
      </c>
    </row>
    <row r="8" spans="1:60" s="3" customFormat="1" ht="78.75">
      <c r="A8" s="2"/>
      <c r="B8" s="23" t="s">
        <v>113</v>
      </c>
      <c r="C8" s="31" t="s">
        <v>42</v>
      </c>
      <c r="D8" s="31" t="s">
        <v>116</v>
      </c>
      <c r="E8" s="31" t="s">
        <v>58</v>
      </c>
      <c r="F8" s="31" t="s">
        <v>98</v>
      </c>
      <c r="G8" s="31" t="s">
        <v>230</v>
      </c>
      <c r="H8" s="31" t="s">
        <v>229</v>
      </c>
      <c r="I8" s="31" t="s">
        <v>57</v>
      </c>
      <c r="J8" s="31" t="s">
        <v>179</v>
      </c>
      <c r="K8" s="31" t="s">
        <v>181</v>
      </c>
      <c r="BC8" s="1" t="s">
        <v>132</v>
      </c>
      <c r="BD8" s="1" t="s">
        <v>133</v>
      </c>
      <c r="BE8" s="1" t="s">
        <v>140</v>
      </c>
      <c r="BG8" s="4" t="s">
        <v>162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237</v>
      </c>
      <c r="H9" s="17"/>
      <c r="I9" s="17" t="s">
        <v>233</v>
      </c>
      <c r="J9" s="33" t="s">
        <v>20</v>
      </c>
      <c r="K9" s="58" t="s">
        <v>20</v>
      </c>
      <c r="BC9" s="1" t="s">
        <v>129</v>
      </c>
      <c r="BE9" s="1" t="s">
        <v>141</v>
      </c>
      <c r="BG9" s="4" t="s">
        <v>163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125</v>
      </c>
      <c r="BD10" s="3"/>
      <c r="BE10" s="1" t="s">
        <v>185</v>
      </c>
      <c r="BG10" s="1" t="s">
        <v>169</v>
      </c>
    </row>
    <row r="11" spans="1:60" s="4" customFormat="1" ht="18" customHeight="1">
      <c r="A11" s="2"/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3"/>
      <c r="M11" s="3"/>
      <c r="N11" s="3"/>
      <c r="O11" s="3"/>
      <c r="BC11" s="1" t="s">
        <v>124</v>
      </c>
      <c r="BD11" s="3"/>
      <c r="BE11" s="1" t="s">
        <v>142</v>
      </c>
      <c r="BG11" s="1" t="s">
        <v>164</v>
      </c>
    </row>
    <row r="12" spans="1:60" ht="20.25">
      <c r="B12" s="99" t="s">
        <v>245</v>
      </c>
      <c r="C12" s="102"/>
      <c r="D12" s="102"/>
      <c r="E12" s="102"/>
      <c r="F12" s="102"/>
      <c r="G12" s="102"/>
      <c r="H12" s="102"/>
      <c r="I12" s="102"/>
      <c r="J12" s="102"/>
      <c r="K12" s="102"/>
      <c r="P12" s="1"/>
      <c r="BC12" s="1" t="s">
        <v>122</v>
      </c>
      <c r="BD12" s="4"/>
      <c r="BE12" s="1" t="s">
        <v>143</v>
      </c>
      <c r="BG12" s="1" t="s">
        <v>165</v>
      </c>
    </row>
    <row r="13" spans="1:60">
      <c r="B13" s="99" t="s">
        <v>109</v>
      </c>
      <c r="C13" s="102"/>
      <c r="D13" s="102"/>
      <c r="E13" s="102"/>
      <c r="F13" s="102"/>
      <c r="G13" s="102"/>
      <c r="H13" s="102"/>
      <c r="I13" s="102"/>
      <c r="J13" s="102"/>
      <c r="K13" s="102"/>
      <c r="P13" s="1"/>
      <c r="BC13" s="1" t="s">
        <v>126</v>
      </c>
      <c r="BE13" s="1" t="s">
        <v>144</v>
      </c>
      <c r="BG13" s="1" t="s">
        <v>166</v>
      </c>
    </row>
    <row r="14" spans="1:60">
      <c r="B14" s="99" t="s">
        <v>228</v>
      </c>
      <c r="C14" s="102"/>
      <c r="D14" s="102"/>
      <c r="E14" s="102"/>
      <c r="F14" s="102"/>
      <c r="G14" s="102"/>
      <c r="H14" s="102"/>
      <c r="I14" s="102"/>
      <c r="J14" s="102"/>
      <c r="K14" s="102"/>
      <c r="P14" s="1"/>
      <c r="BC14" s="1" t="s">
        <v>123</v>
      </c>
      <c r="BE14" s="1" t="s">
        <v>145</v>
      </c>
      <c r="BG14" s="1" t="s">
        <v>168</v>
      </c>
    </row>
    <row r="15" spans="1:60">
      <c r="B15" s="99" t="s">
        <v>236</v>
      </c>
      <c r="C15" s="102"/>
      <c r="D15" s="102"/>
      <c r="E15" s="102"/>
      <c r="F15" s="102"/>
      <c r="G15" s="102"/>
      <c r="H15" s="102"/>
      <c r="I15" s="102"/>
      <c r="J15" s="102"/>
      <c r="K15" s="102"/>
      <c r="P15" s="1"/>
      <c r="BC15" s="1" t="s">
        <v>134</v>
      </c>
      <c r="BE15" s="1" t="s">
        <v>186</v>
      </c>
      <c r="BG15" s="1" t="s">
        <v>170</v>
      </c>
    </row>
    <row r="16" spans="1:60" ht="20.2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P16" s="1"/>
      <c r="BC16" s="4" t="s">
        <v>120</v>
      </c>
      <c r="BD16" s="1" t="s">
        <v>135</v>
      </c>
      <c r="BE16" s="1" t="s">
        <v>146</v>
      </c>
      <c r="BG16" s="1" t="s">
        <v>171</v>
      </c>
    </row>
    <row r="17" spans="2:60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P17" s="1"/>
      <c r="BC17" s="1" t="s">
        <v>130</v>
      </c>
      <c r="BE17" s="1" t="s">
        <v>147</v>
      </c>
      <c r="BG17" s="1" t="s">
        <v>172</v>
      </c>
    </row>
    <row r="18" spans="2:60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BD18" s="1" t="s">
        <v>118</v>
      </c>
      <c r="BF18" s="1" t="s">
        <v>148</v>
      </c>
      <c r="BH18" s="1" t="s">
        <v>27</v>
      </c>
    </row>
    <row r="19" spans="2:60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BD19" s="1" t="s">
        <v>131</v>
      </c>
      <c r="BF19" s="1" t="s">
        <v>149</v>
      </c>
    </row>
    <row r="20" spans="2:60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BD20" s="1" t="s">
        <v>136</v>
      </c>
      <c r="BF20" s="1" t="s">
        <v>150</v>
      </c>
    </row>
    <row r="21" spans="2:60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BD21" s="1" t="s">
        <v>121</v>
      </c>
      <c r="BE21" s="1" t="s">
        <v>137</v>
      </c>
      <c r="BF21" s="1" t="s">
        <v>151</v>
      </c>
    </row>
    <row r="22" spans="2:60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BD22" s="1" t="s">
        <v>127</v>
      </c>
      <c r="BF22" s="1" t="s">
        <v>152</v>
      </c>
    </row>
    <row r="23" spans="2:60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BD23" s="1" t="s">
        <v>27</v>
      </c>
      <c r="BE23" s="1" t="s">
        <v>128</v>
      </c>
      <c r="BF23" s="1" t="s">
        <v>187</v>
      </c>
    </row>
    <row r="24" spans="2:60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BF24" s="1" t="s">
        <v>190</v>
      </c>
    </row>
    <row r="25" spans="2:60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BF25" s="1" t="s">
        <v>153</v>
      </c>
    </row>
    <row r="26" spans="2:60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BF26" s="1" t="s">
        <v>154</v>
      </c>
    </row>
    <row r="27" spans="2:60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BF27" s="1" t="s">
        <v>189</v>
      </c>
    </row>
    <row r="28" spans="2:60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BF28" s="1" t="s">
        <v>155</v>
      </c>
    </row>
    <row r="29" spans="2:60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BF29" s="1" t="s">
        <v>156</v>
      </c>
    </row>
    <row r="30" spans="2:60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BF30" s="1" t="s">
        <v>188</v>
      </c>
    </row>
    <row r="31" spans="2:60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BF31" s="1" t="s">
        <v>27</v>
      </c>
    </row>
    <row r="32" spans="2:60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BZ109"/>
  <sheetViews>
    <sheetView rightToLeft="1" zoomScale="90" zoomScaleNormal="90" workbookViewId="0">
      <selection activeCell="D20" sqref="D20"/>
    </sheetView>
  </sheetViews>
  <sheetFormatPr defaultColWidth="9.140625" defaultRowHeight="18"/>
  <cols>
    <col min="1" max="1" width="6.28515625" style="1" customWidth="1"/>
    <col min="2" max="2" width="27.42578125" style="2" customWidth="1"/>
    <col min="3" max="3" width="46.140625" style="2" bestFit="1" customWidth="1"/>
    <col min="4" max="4" width="7.28515625" style="2" customWidth="1"/>
    <col min="5" max="5" width="8.5703125" style="1" customWidth="1"/>
    <col min="6" max="6" width="7.85546875" style="1" bestFit="1" customWidth="1"/>
    <col min="7" max="7" width="7.140625" style="1" bestFit="1" customWidth="1"/>
    <col min="8" max="8" width="7.5703125" style="1" customWidth="1"/>
    <col min="9" max="9" width="10.7109375" style="1" customWidth="1"/>
    <col min="10" max="10" width="6.7109375" style="1" bestFit="1" customWidth="1"/>
    <col min="11" max="11" width="7.5703125" style="1" bestFit="1" customWidth="1"/>
    <col min="12" max="12" width="12.140625" style="1" customWidth="1"/>
    <col min="13" max="13" width="10.85546875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78">
      <c r="B1" s="57" t="s">
        <v>176</v>
      </c>
      <c r="C1" s="78" t="s" vm="1">
        <v>246</v>
      </c>
    </row>
    <row r="2" spans="2:78">
      <c r="B2" s="57" t="s">
        <v>175</v>
      </c>
      <c r="C2" s="78" t="s">
        <v>247</v>
      </c>
    </row>
    <row r="3" spans="2:78">
      <c r="B3" s="57" t="s">
        <v>177</v>
      </c>
      <c r="C3" s="78" t="s">
        <v>248</v>
      </c>
      <c r="E3" s="2"/>
    </row>
    <row r="4" spans="2:78">
      <c r="B4" s="57" t="s">
        <v>178</v>
      </c>
      <c r="C4" s="78">
        <v>9454</v>
      </c>
    </row>
    <row r="6" spans="2:78" ht="26.25" customHeight="1">
      <c r="B6" s="173" t="s">
        <v>206</v>
      </c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175"/>
    </row>
    <row r="7" spans="2:78" ht="26.25" customHeight="1">
      <c r="B7" s="173" t="s">
        <v>92</v>
      </c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5"/>
    </row>
    <row r="8" spans="2:78" s="3" customFormat="1" ht="47.25">
      <c r="B8" s="23" t="s">
        <v>113</v>
      </c>
      <c r="C8" s="31" t="s">
        <v>42</v>
      </c>
      <c r="D8" s="14" t="s">
        <v>46</v>
      </c>
      <c r="E8" s="31" t="s">
        <v>15</v>
      </c>
      <c r="F8" s="31" t="s">
        <v>59</v>
      </c>
      <c r="G8" s="31" t="s">
        <v>99</v>
      </c>
      <c r="H8" s="31" t="s">
        <v>18</v>
      </c>
      <c r="I8" s="31" t="s">
        <v>98</v>
      </c>
      <c r="J8" s="31" t="s">
        <v>17</v>
      </c>
      <c r="K8" s="31" t="s">
        <v>19</v>
      </c>
      <c r="L8" s="31" t="s">
        <v>230</v>
      </c>
      <c r="M8" s="31" t="s">
        <v>229</v>
      </c>
      <c r="N8" s="31" t="s">
        <v>57</v>
      </c>
      <c r="O8" s="31" t="s">
        <v>54</v>
      </c>
      <c r="P8" s="31" t="s">
        <v>179</v>
      </c>
      <c r="Q8" s="32" t="s">
        <v>181</v>
      </c>
      <c r="R8" s="1"/>
      <c r="S8" s="1"/>
      <c r="T8" s="1"/>
      <c r="U8" s="1"/>
    </row>
    <row r="9" spans="2:78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237</v>
      </c>
      <c r="M9" s="33"/>
      <c r="N9" s="33" t="s">
        <v>233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110</v>
      </c>
      <c r="R10" s="1"/>
      <c r="S10" s="1"/>
      <c r="T10" s="1"/>
      <c r="U10" s="1"/>
    </row>
    <row r="11" spans="2:78" s="139" customFormat="1" ht="18" customHeight="1">
      <c r="B11" s="118" t="s">
        <v>712</v>
      </c>
      <c r="C11" s="118"/>
      <c r="D11" s="118"/>
      <c r="E11" s="118"/>
      <c r="F11" s="118"/>
      <c r="G11" s="118"/>
      <c r="H11" s="120">
        <f>H12</f>
        <v>4.0300000000000011</v>
      </c>
      <c r="I11" s="118"/>
      <c r="J11" s="118"/>
      <c r="K11" s="146">
        <f>K12</f>
        <v>3.4999999999999996E-3</v>
      </c>
      <c r="L11" s="118"/>
      <c r="M11" s="118"/>
      <c r="N11" s="120">
        <f>N12</f>
        <v>191.65973999999997</v>
      </c>
      <c r="O11" s="118"/>
      <c r="P11" s="146">
        <f>N11/$N$11</f>
        <v>1</v>
      </c>
      <c r="Q11" s="146">
        <f>N11/'סכום נכסי הקרן'!$C$42</f>
        <v>6.4539769910829442E-3</v>
      </c>
      <c r="R11" s="140"/>
      <c r="S11" s="140"/>
      <c r="T11" s="140"/>
      <c r="U11" s="140"/>
      <c r="BZ11" s="140"/>
    </row>
    <row r="12" spans="2:78" s="140" customFormat="1" ht="21.75" customHeight="1">
      <c r="B12" s="122" t="s">
        <v>227</v>
      </c>
      <c r="C12" s="118"/>
      <c r="D12" s="118"/>
      <c r="E12" s="118"/>
      <c r="F12" s="118"/>
      <c r="G12" s="118"/>
      <c r="H12" s="120">
        <f>H13</f>
        <v>4.0300000000000011</v>
      </c>
      <c r="I12" s="118"/>
      <c r="J12" s="118"/>
      <c r="K12" s="146">
        <f>K13</f>
        <v>3.4999999999999996E-3</v>
      </c>
      <c r="L12" s="118"/>
      <c r="M12" s="118"/>
      <c r="N12" s="120">
        <f>N13</f>
        <v>191.65973999999997</v>
      </c>
      <c r="O12" s="118"/>
      <c r="P12" s="146">
        <f t="shared" ref="P12:P14" si="0">N12/$N$11</f>
        <v>1</v>
      </c>
      <c r="Q12" s="146">
        <f>N12/'סכום נכסי הקרן'!$C$42</f>
        <v>6.4539769910829442E-3</v>
      </c>
    </row>
    <row r="13" spans="2:78" s="140" customFormat="1">
      <c r="B13" s="123" t="s">
        <v>713</v>
      </c>
      <c r="C13" s="118"/>
      <c r="D13" s="118"/>
      <c r="E13" s="118"/>
      <c r="F13" s="118"/>
      <c r="G13" s="118"/>
      <c r="H13" s="120">
        <f>H14</f>
        <v>4.0300000000000011</v>
      </c>
      <c r="I13" s="118"/>
      <c r="J13" s="118"/>
      <c r="K13" s="146">
        <f>K14</f>
        <v>3.4999999999999996E-3</v>
      </c>
      <c r="L13" s="118"/>
      <c r="M13" s="118"/>
      <c r="N13" s="120">
        <f>N14</f>
        <v>191.65973999999997</v>
      </c>
      <c r="O13" s="118"/>
      <c r="P13" s="146">
        <f t="shared" si="0"/>
        <v>1</v>
      </c>
      <c r="Q13" s="146">
        <f>N13/'סכום נכסי הקרן'!$C$42</f>
        <v>6.4539769910829442E-3</v>
      </c>
    </row>
    <row r="14" spans="2:78" s="141" customFormat="1">
      <c r="B14" s="147" t="s">
        <v>302</v>
      </c>
      <c r="C14" s="148" t="s">
        <v>303</v>
      </c>
      <c r="D14" s="149" t="s">
        <v>714</v>
      </c>
      <c r="E14" s="148" t="s">
        <v>305</v>
      </c>
      <c r="F14" s="148" t="s">
        <v>306</v>
      </c>
      <c r="G14" s="149"/>
      <c r="H14" s="150">
        <v>4.0300000000000011</v>
      </c>
      <c r="I14" s="151" t="s">
        <v>161</v>
      </c>
      <c r="J14" s="152">
        <v>6.1999999999999998E-3</v>
      </c>
      <c r="K14" s="152">
        <v>3.4999999999999996E-3</v>
      </c>
      <c r="L14" s="150">
        <v>186511.99999999997</v>
      </c>
      <c r="M14" s="153">
        <v>102.76</v>
      </c>
      <c r="N14" s="150">
        <v>191.65973999999997</v>
      </c>
      <c r="O14" s="154">
        <v>4.5621587773711907E-5</v>
      </c>
      <c r="P14" s="155">
        <f t="shared" si="0"/>
        <v>1</v>
      </c>
      <c r="Q14" s="155">
        <f>N14/'סכום נכסי הקרן'!$C$42</f>
        <v>6.4539769910829442E-3</v>
      </c>
    </row>
    <row r="15" spans="2:7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</row>
    <row r="16" spans="2:7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</row>
    <row r="17" spans="2:17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</row>
    <row r="18" spans="2:17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</row>
    <row r="19" spans="2:17">
      <c r="B19" s="101" t="s">
        <v>245</v>
      </c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</row>
    <row r="20" spans="2:17">
      <c r="B20" s="101" t="s">
        <v>109</v>
      </c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</row>
    <row r="21" spans="2:17">
      <c r="B21" s="101" t="s">
        <v>228</v>
      </c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</row>
    <row r="22" spans="2:17">
      <c r="B22" s="101" t="s">
        <v>236</v>
      </c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</row>
    <row r="23" spans="2:17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</row>
    <row r="24" spans="2:17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</row>
    <row r="25" spans="2:17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</row>
    <row r="26" spans="2:17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</row>
    <row r="27" spans="2:17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</row>
    <row r="28" spans="2:17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</row>
    <row r="29" spans="2:17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</row>
    <row r="30" spans="2:17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</row>
    <row r="31" spans="2:17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</row>
    <row r="32" spans="2:17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</row>
    <row r="33" spans="2:17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</row>
    <row r="34" spans="2:17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</row>
    <row r="35" spans="2:17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</row>
    <row r="36" spans="2:17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</row>
    <row r="37" spans="2:17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</row>
    <row r="38" spans="2:17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</row>
    <row r="39" spans="2:17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</row>
    <row r="40" spans="2:17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</row>
    <row r="41" spans="2:17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</row>
    <row r="42" spans="2:17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</row>
    <row r="43" spans="2:17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</row>
    <row r="44" spans="2:17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</row>
    <row r="45" spans="2:17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</row>
    <row r="46" spans="2:17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</row>
    <row r="47" spans="2:17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</row>
    <row r="48" spans="2:17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</row>
    <row r="49" spans="2:17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</row>
    <row r="50" spans="2:17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</row>
    <row r="51" spans="2:17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</row>
    <row r="52" spans="2:17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</row>
    <row r="53" spans="2:17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</row>
    <row r="54" spans="2:17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</row>
    <row r="55" spans="2:17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</row>
    <row r="56" spans="2:17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</row>
    <row r="57" spans="2:17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</row>
    <row r="58" spans="2:17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</row>
    <row r="59" spans="2:17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</row>
    <row r="60" spans="2:17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</row>
    <row r="61" spans="2:17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</row>
    <row r="62" spans="2:17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</row>
    <row r="63" spans="2:17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</row>
    <row r="64" spans="2:17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</row>
    <row r="65" spans="2:17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</row>
    <row r="66" spans="2:17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</row>
    <row r="67" spans="2:17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</row>
    <row r="68" spans="2:17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</row>
    <row r="69" spans="2:17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</row>
    <row r="70" spans="2:17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</row>
    <row r="71" spans="2:17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</row>
    <row r="72" spans="2:17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</row>
    <row r="73" spans="2:17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</row>
    <row r="74" spans="2:17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</row>
    <row r="75" spans="2:17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</row>
    <row r="76" spans="2:17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</row>
    <row r="77" spans="2:17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</row>
    <row r="78" spans="2:17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</row>
    <row r="79" spans="2:17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</row>
    <row r="80" spans="2:17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</row>
    <row r="81" spans="2:17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</row>
    <row r="82" spans="2:17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</row>
    <row r="83" spans="2:17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</row>
    <row r="84" spans="2:17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</row>
    <row r="85" spans="2:17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</row>
    <row r="86" spans="2:17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</row>
    <row r="87" spans="2:17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</row>
    <row r="88" spans="2:17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</row>
    <row r="89" spans="2:17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</row>
    <row r="90" spans="2:17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</row>
    <row r="91" spans="2:17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</row>
    <row r="92" spans="2:17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</row>
    <row r="93" spans="2:17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</row>
    <row r="94" spans="2:17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</row>
    <row r="95" spans="2:17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</row>
    <row r="96" spans="2:17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</row>
    <row r="97" spans="2:17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</row>
    <row r="98" spans="2:17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</row>
    <row r="99" spans="2:17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</row>
    <row r="100" spans="2:17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</row>
    <row r="101" spans="2:17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</row>
    <row r="102" spans="2:17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</row>
    <row r="103" spans="2:17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</row>
    <row r="104" spans="2:17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</row>
    <row r="105" spans="2:17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</row>
    <row r="106" spans="2:17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</row>
    <row r="107" spans="2:17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</row>
    <row r="108" spans="2:17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</row>
    <row r="109" spans="2:17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</row>
  </sheetData>
  <sheetProtection sheet="1" objects="1" scenarios="1"/>
  <mergeCells count="2">
    <mergeCell ref="B6:Q6"/>
    <mergeCell ref="B7:Q7"/>
  </mergeCells>
  <phoneticPr fontId="3" type="noConversion"/>
  <conditionalFormatting sqref="B12:B13">
    <cfRule type="cellIs" dxfId="12" priority="4" operator="equal">
      <formula>"NR3"</formula>
    </cfRule>
  </conditionalFormatting>
  <conditionalFormatting sqref="B12:B13">
    <cfRule type="containsText" dxfId="11" priority="3" operator="containsText" text="הפרשה ">
      <formula>NOT(ISERROR(SEARCH("הפרשה ",B12)))</formula>
    </cfRule>
  </conditionalFormatting>
  <conditionalFormatting sqref="B14">
    <cfRule type="containsText" dxfId="10" priority="1" operator="containsText" text="הפרשה ">
      <formula>NOT(ISERROR(SEARCH("הפרשה ",B14)))</formula>
    </cfRule>
  </conditionalFormatting>
  <conditionalFormatting sqref="B14">
    <cfRule type="cellIs" dxfId="9" priority="2" operator="equal">
      <formula>"NR3"</formula>
    </cfRule>
  </conditionalFormatting>
  <dataValidations count="3">
    <dataValidation allowBlank="1" showInputMessage="1" showErrorMessage="1" sqref="AE35:XFD38 D1:K10 B1:B13 C5:C13 D14 D11:F13 G11:G14 H11:K13 A1:A1048576 B15:C1048576 L1:O13 P1:XFD14 D15:XFD34 D35:AC38 D39:XFD1048576"/>
    <dataValidation type="list" allowBlank="1" showInputMessage="1" showErrorMessage="1" sqref="F14">
      <formula1>$BJ$7:$BJ$10</formula1>
    </dataValidation>
    <dataValidation type="list" allowBlank="1" showInputMessage="1" showErrorMessage="1" sqref="I14">
      <formula1>$BK$7:$BK$19</formula1>
    </dataValidation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46.1406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176</v>
      </c>
      <c r="C1" s="78" t="s" vm="1">
        <v>246</v>
      </c>
    </row>
    <row r="2" spans="2:72">
      <c r="B2" s="57" t="s">
        <v>175</v>
      </c>
      <c r="C2" s="78" t="s">
        <v>247</v>
      </c>
    </row>
    <row r="3" spans="2:72">
      <c r="B3" s="57" t="s">
        <v>177</v>
      </c>
      <c r="C3" s="78" t="s">
        <v>248</v>
      </c>
    </row>
    <row r="4" spans="2:72">
      <c r="B4" s="57" t="s">
        <v>178</v>
      </c>
      <c r="C4" s="78">
        <v>9454</v>
      </c>
    </row>
    <row r="6" spans="2:72" ht="26.25" customHeight="1">
      <c r="B6" s="173" t="s">
        <v>207</v>
      </c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5"/>
    </row>
    <row r="7" spans="2:72" ht="26.25" customHeight="1">
      <c r="B7" s="173" t="s">
        <v>83</v>
      </c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5"/>
    </row>
    <row r="8" spans="2:72" s="3" customFormat="1" ht="78.75">
      <c r="B8" s="23" t="s">
        <v>113</v>
      </c>
      <c r="C8" s="31" t="s">
        <v>42</v>
      </c>
      <c r="D8" s="31" t="s">
        <v>15</v>
      </c>
      <c r="E8" s="31" t="s">
        <v>59</v>
      </c>
      <c r="F8" s="31" t="s">
        <v>99</v>
      </c>
      <c r="G8" s="31" t="s">
        <v>18</v>
      </c>
      <c r="H8" s="31" t="s">
        <v>98</v>
      </c>
      <c r="I8" s="31" t="s">
        <v>17</v>
      </c>
      <c r="J8" s="31" t="s">
        <v>19</v>
      </c>
      <c r="K8" s="31" t="s">
        <v>230</v>
      </c>
      <c r="L8" s="31" t="s">
        <v>229</v>
      </c>
      <c r="M8" s="31" t="s">
        <v>107</v>
      </c>
      <c r="N8" s="31" t="s">
        <v>54</v>
      </c>
      <c r="O8" s="31" t="s">
        <v>179</v>
      </c>
      <c r="P8" s="32" t="s">
        <v>181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237</v>
      </c>
      <c r="L9" s="33"/>
      <c r="M9" s="33" t="s">
        <v>233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9" t="s">
        <v>109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72">
      <c r="B13" s="99" t="s">
        <v>228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72">
      <c r="B14" s="99" t="s">
        <v>236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72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72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1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1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1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1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1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1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1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1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</row>
  </sheetData>
  <sheetProtection sheet="1" objects="1" scenarios="1"/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176</v>
      </c>
      <c r="C1" s="78" t="s" vm="1">
        <v>246</v>
      </c>
    </row>
    <row r="2" spans="2:65">
      <c r="B2" s="57" t="s">
        <v>175</v>
      </c>
      <c r="C2" s="78" t="s">
        <v>247</v>
      </c>
    </row>
    <row r="3" spans="2:65">
      <c r="B3" s="57" t="s">
        <v>177</v>
      </c>
      <c r="C3" s="78" t="s">
        <v>248</v>
      </c>
    </row>
    <row r="4" spans="2:65">
      <c r="B4" s="57" t="s">
        <v>178</v>
      </c>
      <c r="C4" s="78">
        <v>9454</v>
      </c>
    </row>
    <row r="6" spans="2:65" ht="26.25" customHeight="1">
      <c r="B6" s="173" t="s">
        <v>207</v>
      </c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5"/>
    </row>
    <row r="7" spans="2:65" ht="26.25" customHeight="1">
      <c r="B7" s="173" t="s">
        <v>84</v>
      </c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5"/>
    </row>
    <row r="8" spans="2:65" s="3" customFormat="1" ht="78.75">
      <c r="B8" s="23" t="s">
        <v>113</v>
      </c>
      <c r="C8" s="31" t="s">
        <v>42</v>
      </c>
      <c r="D8" s="31" t="s">
        <v>115</v>
      </c>
      <c r="E8" s="31" t="s">
        <v>114</v>
      </c>
      <c r="F8" s="31" t="s">
        <v>58</v>
      </c>
      <c r="G8" s="31" t="s">
        <v>15</v>
      </c>
      <c r="H8" s="31" t="s">
        <v>59</v>
      </c>
      <c r="I8" s="31" t="s">
        <v>99</v>
      </c>
      <c r="J8" s="31" t="s">
        <v>18</v>
      </c>
      <c r="K8" s="31" t="s">
        <v>98</v>
      </c>
      <c r="L8" s="31" t="s">
        <v>17</v>
      </c>
      <c r="M8" s="71" t="s">
        <v>19</v>
      </c>
      <c r="N8" s="31" t="s">
        <v>230</v>
      </c>
      <c r="O8" s="31" t="s">
        <v>229</v>
      </c>
      <c r="P8" s="31" t="s">
        <v>107</v>
      </c>
      <c r="Q8" s="31" t="s">
        <v>54</v>
      </c>
      <c r="R8" s="31" t="s">
        <v>179</v>
      </c>
      <c r="S8" s="32" t="s">
        <v>181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237</v>
      </c>
      <c r="O9" s="33"/>
      <c r="P9" s="33" t="s">
        <v>233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110</v>
      </c>
      <c r="R10" s="21" t="s">
        <v>111</v>
      </c>
      <c r="S10" s="21" t="s">
        <v>182</v>
      </c>
      <c r="T10" s="5"/>
      <c r="BJ10" s="1"/>
    </row>
    <row r="11" spans="2:65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5"/>
      <c r="BJ11" s="1"/>
      <c r="BM11" s="1"/>
    </row>
    <row r="12" spans="2:65" ht="20.25" customHeight="1">
      <c r="B12" s="99" t="s">
        <v>245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</row>
    <row r="13" spans="2:65">
      <c r="B13" s="99" t="s">
        <v>109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</row>
    <row r="14" spans="2:65">
      <c r="B14" s="99" t="s">
        <v>228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</row>
    <row r="15" spans="2:65">
      <c r="B15" s="99" t="s">
        <v>236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</row>
    <row r="16" spans="2:6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</row>
    <row r="17" spans="2:19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</row>
    <row r="18" spans="2:19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</row>
    <row r="19" spans="2:19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</row>
    <row r="20" spans="2:19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</row>
    <row r="21" spans="2:19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</row>
    <row r="22" spans="2:19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</row>
    <row r="23" spans="2:19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</row>
    <row r="24" spans="2:19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</row>
    <row r="25" spans="2:19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</row>
    <row r="26" spans="2:19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</row>
    <row r="27" spans="2:19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</row>
    <row r="28" spans="2:19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</row>
    <row r="29" spans="2:19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</row>
    <row r="30" spans="2:19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</row>
    <row r="31" spans="2:19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</row>
    <row r="32" spans="2:19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</row>
    <row r="33" spans="2:19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</row>
    <row r="34" spans="2:19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</row>
    <row r="35" spans="2:19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</row>
    <row r="36" spans="2:19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</row>
    <row r="37" spans="2:19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</row>
    <row r="38" spans="2:19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</row>
    <row r="39" spans="2:19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</row>
    <row r="40" spans="2:19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</row>
    <row r="41" spans="2:19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</row>
    <row r="42" spans="2:19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</row>
    <row r="43" spans="2:19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</row>
    <row r="44" spans="2:19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</row>
    <row r="45" spans="2:19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</row>
    <row r="46" spans="2:19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</row>
    <row r="47" spans="2:19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</row>
    <row r="48" spans="2:19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</row>
    <row r="49" spans="2:19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</row>
    <row r="50" spans="2:19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</row>
    <row r="51" spans="2:19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</row>
    <row r="52" spans="2:19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</row>
    <row r="53" spans="2:19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</row>
    <row r="54" spans="2:19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</row>
    <row r="55" spans="2:19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</row>
    <row r="56" spans="2:19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</row>
    <row r="57" spans="2:19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</row>
    <row r="58" spans="2:19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</row>
    <row r="59" spans="2:19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</row>
    <row r="60" spans="2:19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</row>
    <row r="61" spans="2:19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</row>
    <row r="62" spans="2:19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</row>
    <row r="63" spans="2:19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</row>
    <row r="64" spans="2:19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</row>
    <row r="65" spans="2:19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</row>
    <row r="66" spans="2:19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</row>
    <row r="67" spans="2:19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</row>
    <row r="68" spans="2:19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</row>
    <row r="69" spans="2:19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</row>
    <row r="70" spans="2:19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</row>
    <row r="71" spans="2:19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</row>
    <row r="72" spans="2:19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</row>
    <row r="73" spans="2:19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</row>
    <row r="74" spans="2:19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</row>
    <row r="75" spans="2:19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</row>
    <row r="76" spans="2:19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</row>
    <row r="77" spans="2:19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</row>
    <row r="78" spans="2:19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</row>
    <row r="79" spans="2:19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</row>
    <row r="80" spans="2:19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</row>
    <row r="81" spans="2:19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</row>
    <row r="82" spans="2:19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</row>
    <row r="83" spans="2:19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</row>
    <row r="84" spans="2:19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</row>
    <row r="85" spans="2:19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</row>
    <row r="86" spans="2:19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</row>
    <row r="87" spans="2:19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</row>
    <row r="88" spans="2:19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</row>
    <row r="89" spans="2:19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</row>
    <row r="90" spans="2:19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</row>
    <row r="91" spans="2:19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</row>
    <row r="92" spans="2:19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</row>
    <row r="93" spans="2:19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</row>
    <row r="94" spans="2:19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</row>
    <row r="95" spans="2:19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</row>
    <row r="96" spans="2:19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</row>
    <row r="97" spans="2:19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</row>
    <row r="98" spans="2:19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</row>
    <row r="99" spans="2:19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</row>
    <row r="100" spans="2:19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</row>
    <row r="101" spans="2:19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</row>
    <row r="102" spans="2:19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</row>
    <row r="103" spans="2:19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</row>
    <row r="104" spans="2:19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</row>
    <row r="105" spans="2:19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</row>
    <row r="106" spans="2:19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</row>
    <row r="107" spans="2:19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</row>
    <row r="108" spans="2:19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</row>
    <row r="109" spans="2:19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</row>
    <row r="110" spans="2:19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zoomScale="90" zoomScaleNormal="90" workbookViewId="0">
      <selection activeCell="I29" sqref="I29"/>
    </sheetView>
  </sheetViews>
  <sheetFormatPr defaultColWidth="9.140625" defaultRowHeight="18"/>
  <cols>
    <col min="1" max="1" width="6.28515625" style="1" customWidth="1"/>
    <col min="2" max="2" width="26" style="2" bestFit="1" customWidth="1"/>
    <col min="3" max="3" width="46.140625" style="2" bestFit="1" customWidth="1"/>
    <col min="4" max="4" width="9.28515625" style="2" bestFit="1" customWidth="1"/>
    <col min="5" max="5" width="11.28515625" style="2" bestFit="1" customWidth="1"/>
    <col min="6" max="6" width="8.4257812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7.5703125" style="1" bestFit="1" customWidth="1"/>
    <col min="14" max="14" width="10.140625" style="1" bestFit="1" customWidth="1"/>
    <col min="15" max="15" width="7.28515625" style="1" bestFit="1" customWidth="1"/>
    <col min="16" max="16" width="8" style="1" bestFit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176</v>
      </c>
      <c r="C1" s="78" t="s" vm="1">
        <v>246</v>
      </c>
    </row>
    <row r="2" spans="2:81">
      <c r="B2" s="57" t="s">
        <v>175</v>
      </c>
      <c r="C2" s="78" t="s">
        <v>247</v>
      </c>
    </row>
    <row r="3" spans="2:81">
      <c r="B3" s="57" t="s">
        <v>177</v>
      </c>
      <c r="C3" s="78" t="s">
        <v>248</v>
      </c>
    </row>
    <row r="4" spans="2:81">
      <c r="B4" s="57" t="s">
        <v>178</v>
      </c>
      <c r="C4" s="78">
        <v>9454</v>
      </c>
    </row>
    <row r="6" spans="2:81" ht="26.25" customHeight="1">
      <c r="B6" s="173" t="s">
        <v>207</v>
      </c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5"/>
    </row>
    <row r="7" spans="2:81" ht="26.25" customHeight="1">
      <c r="B7" s="173" t="s">
        <v>85</v>
      </c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5"/>
    </row>
    <row r="8" spans="2:81" s="3" customFormat="1" ht="78.75">
      <c r="B8" s="23" t="s">
        <v>113</v>
      </c>
      <c r="C8" s="31" t="s">
        <v>42</v>
      </c>
      <c r="D8" s="31" t="s">
        <v>115</v>
      </c>
      <c r="E8" s="31" t="s">
        <v>114</v>
      </c>
      <c r="F8" s="31" t="s">
        <v>58</v>
      </c>
      <c r="G8" s="31" t="s">
        <v>15</v>
      </c>
      <c r="H8" s="31" t="s">
        <v>59</v>
      </c>
      <c r="I8" s="31" t="s">
        <v>99</v>
      </c>
      <c r="J8" s="31" t="s">
        <v>18</v>
      </c>
      <c r="K8" s="31" t="s">
        <v>98</v>
      </c>
      <c r="L8" s="31" t="s">
        <v>17</v>
      </c>
      <c r="M8" s="71" t="s">
        <v>19</v>
      </c>
      <c r="N8" s="71" t="s">
        <v>230</v>
      </c>
      <c r="O8" s="31" t="s">
        <v>229</v>
      </c>
      <c r="P8" s="31" t="s">
        <v>107</v>
      </c>
      <c r="Q8" s="31" t="s">
        <v>54</v>
      </c>
      <c r="R8" s="31" t="s">
        <v>179</v>
      </c>
      <c r="S8" s="32" t="s">
        <v>181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237</v>
      </c>
      <c r="O9" s="33"/>
      <c r="P9" s="33" t="s">
        <v>233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110</v>
      </c>
      <c r="R10" s="21" t="s">
        <v>111</v>
      </c>
      <c r="S10" s="21" t="s">
        <v>182</v>
      </c>
      <c r="T10" s="5"/>
      <c r="BZ10" s="1"/>
    </row>
    <row r="11" spans="2:81" s="4" customFormat="1" ht="18" customHeight="1">
      <c r="B11" s="126" t="s">
        <v>47</v>
      </c>
      <c r="C11" s="82"/>
      <c r="D11" s="82"/>
      <c r="E11" s="82"/>
      <c r="F11" s="82"/>
      <c r="G11" s="82"/>
      <c r="H11" s="82"/>
      <c r="I11" s="82"/>
      <c r="J11" s="93">
        <v>6.7941555267123848</v>
      </c>
      <c r="K11" s="82"/>
      <c r="L11" s="82"/>
      <c r="M11" s="92">
        <v>1.857767321944415E-2</v>
      </c>
      <c r="N11" s="91"/>
      <c r="O11" s="93"/>
      <c r="P11" s="91">
        <v>120.40594</v>
      </c>
      <c r="Q11" s="82"/>
      <c r="R11" s="92">
        <v>1</v>
      </c>
      <c r="S11" s="92">
        <f>P11/'סכום נכסי הקרן'!$C$42</f>
        <v>4.0545665268549025E-3</v>
      </c>
      <c r="T11" s="142"/>
      <c r="U11" s="139"/>
      <c r="BZ11" s="100"/>
      <c r="CC11" s="100"/>
    </row>
    <row r="12" spans="2:81" s="100" customFormat="1" ht="17.25" customHeight="1">
      <c r="B12" s="127" t="s">
        <v>227</v>
      </c>
      <c r="C12" s="82"/>
      <c r="D12" s="82"/>
      <c r="E12" s="82"/>
      <c r="F12" s="82"/>
      <c r="G12" s="82"/>
      <c r="H12" s="82"/>
      <c r="I12" s="82"/>
      <c r="J12" s="93">
        <v>6.7941555267123857</v>
      </c>
      <c r="K12" s="82"/>
      <c r="L12" s="82"/>
      <c r="M12" s="92">
        <v>1.8577673219444153E-2</v>
      </c>
      <c r="N12" s="91"/>
      <c r="O12" s="93"/>
      <c r="P12" s="91">
        <v>120.40593999999999</v>
      </c>
      <c r="Q12" s="82"/>
      <c r="R12" s="92">
        <v>0.99999999999999989</v>
      </c>
      <c r="S12" s="92">
        <f>P12/'סכום נכסי הקרן'!$C$42</f>
        <v>4.0545665268549025E-3</v>
      </c>
      <c r="T12" s="140"/>
      <c r="U12" s="140"/>
    </row>
    <row r="13" spans="2:81">
      <c r="B13" s="106" t="s">
        <v>55</v>
      </c>
      <c r="C13" s="82"/>
      <c r="D13" s="82"/>
      <c r="E13" s="82"/>
      <c r="F13" s="82"/>
      <c r="G13" s="82"/>
      <c r="H13" s="82"/>
      <c r="I13" s="82"/>
      <c r="J13" s="93">
        <v>7.4690590510931809</v>
      </c>
      <c r="K13" s="82"/>
      <c r="L13" s="82"/>
      <c r="M13" s="92">
        <v>1.4694611990132689E-2</v>
      </c>
      <c r="N13" s="91"/>
      <c r="O13" s="93"/>
      <c r="P13" s="91">
        <v>87.975339999999989</v>
      </c>
      <c r="Q13" s="82"/>
      <c r="R13" s="92">
        <v>0.73065614536957224</v>
      </c>
      <c r="S13" s="92">
        <f>P13/'סכום נכסי הקרן'!$C$42</f>
        <v>2.9624939496562972E-3</v>
      </c>
      <c r="T13" s="141"/>
      <c r="U13" s="141"/>
    </row>
    <row r="14" spans="2:81">
      <c r="B14" s="107" t="s">
        <v>641</v>
      </c>
      <c r="C14" s="84" t="s">
        <v>642</v>
      </c>
      <c r="D14" s="97" t="s">
        <v>643</v>
      </c>
      <c r="E14" s="84" t="s">
        <v>644</v>
      </c>
      <c r="F14" s="97" t="s">
        <v>456</v>
      </c>
      <c r="G14" s="84" t="s">
        <v>305</v>
      </c>
      <c r="H14" s="84" t="s">
        <v>306</v>
      </c>
      <c r="I14" s="111">
        <v>43038</v>
      </c>
      <c r="J14" s="96">
        <v>11.750000000000002</v>
      </c>
      <c r="K14" s="97" t="s">
        <v>161</v>
      </c>
      <c r="L14" s="98">
        <v>4.0999999999999995E-2</v>
      </c>
      <c r="M14" s="95">
        <v>2.4399999999999998E-2</v>
      </c>
      <c r="N14" s="94">
        <v>36419.35</v>
      </c>
      <c r="O14" s="96">
        <v>125.5</v>
      </c>
      <c r="P14" s="94">
        <v>45.706289999999996</v>
      </c>
      <c r="Q14" s="95">
        <v>8.3577801196798653E-6</v>
      </c>
      <c r="R14" s="95">
        <v>0.37960162098315081</v>
      </c>
      <c r="S14" s="95">
        <f>P14/'סכום נכסי הקרן'!$C$42</f>
        <v>1.5391200259781449E-3</v>
      </c>
      <c r="T14" s="141"/>
      <c r="U14" s="141"/>
    </row>
    <row r="15" spans="2:81">
      <c r="B15" s="107" t="s">
        <v>645</v>
      </c>
      <c r="C15" s="84" t="s">
        <v>646</v>
      </c>
      <c r="D15" s="97" t="s">
        <v>643</v>
      </c>
      <c r="E15" s="84" t="s">
        <v>376</v>
      </c>
      <c r="F15" s="97" t="s">
        <v>377</v>
      </c>
      <c r="G15" s="84" t="s">
        <v>354</v>
      </c>
      <c r="H15" s="84" t="s">
        <v>157</v>
      </c>
      <c r="I15" s="111">
        <v>42935</v>
      </c>
      <c r="J15" s="96">
        <v>2.839999999999999</v>
      </c>
      <c r="K15" s="97" t="s">
        <v>161</v>
      </c>
      <c r="L15" s="98">
        <v>0.06</v>
      </c>
      <c r="M15" s="95">
        <v>4.1999999999999997E-3</v>
      </c>
      <c r="N15" s="94">
        <v>33863.999999999993</v>
      </c>
      <c r="O15" s="96">
        <v>124.82</v>
      </c>
      <c r="P15" s="94">
        <v>42.26905</v>
      </c>
      <c r="Q15" s="95">
        <v>9.1505805824504921E-6</v>
      </c>
      <c r="R15" s="95">
        <v>0.35105452438642148</v>
      </c>
      <c r="S15" s="95">
        <f>P15/'סכום נכסי הקרן'!$C$42</f>
        <v>1.4233739236781525E-3</v>
      </c>
      <c r="T15" s="141"/>
      <c r="U15" s="141"/>
    </row>
    <row r="16" spans="2:81">
      <c r="B16" s="108"/>
      <c r="C16" s="84"/>
      <c r="D16" s="84"/>
      <c r="E16" s="84"/>
      <c r="F16" s="84"/>
      <c r="G16" s="84"/>
      <c r="H16" s="84"/>
      <c r="I16" s="84"/>
      <c r="J16" s="96"/>
      <c r="K16" s="84"/>
      <c r="L16" s="84"/>
      <c r="M16" s="95"/>
      <c r="N16" s="94"/>
      <c r="O16" s="96"/>
      <c r="P16" s="84"/>
      <c r="Q16" s="84"/>
      <c r="R16" s="95"/>
      <c r="S16" s="84"/>
      <c r="T16" s="141"/>
      <c r="U16" s="141"/>
    </row>
    <row r="17" spans="2:21">
      <c r="B17" s="106" t="s">
        <v>56</v>
      </c>
      <c r="C17" s="82"/>
      <c r="D17" s="82"/>
      <c r="E17" s="82"/>
      <c r="F17" s="82"/>
      <c r="G17" s="82"/>
      <c r="H17" s="82"/>
      <c r="I17" s="82"/>
      <c r="J17" s="93">
        <v>5.1742384136960498</v>
      </c>
      <c r="K17" s="82"/>
      <c r="L17" s="82"/>
      <c r="M17" s="92">
        <v>2.8345396943547704E-2</v>
      </c>
      <c r="N17" s="91"/>
      <c r="O17" s="93"/>
      <c r="P17" s="91">
        <v>30.335169999999994</v>
      </c>
      <c r="Q17" s="82"/>
      <c r="R17" s="92">
        <v>0.25194080956471082</v>
      </c>
      <c r="S17" s="92">
        <f>P17/'סכום נכסי הקרן'!$C$42</f>
        <v>1.021510773209802E-3</v>
      </c>
      <c r="T17" s="141"/>
      <c r="U17" s="141"/>
    </row>
    <row r="18" spans="2:21">
      <c r="B18" s="107" t="s">
        <v>647</v>
      </c>
      <c r="C18" s="84" t="s">
        <v>648</v>
      </c>
      <c r="D18" s="97" t="s">
        <v>643</v>
      </c>
      <c r="E18" s="84" t="s">
        <v>649</v>
      </c>
      <c r="F18" s="97" t="s">
        <v>456</v>
      </c>
      <c r="G18" s="84" t="s">
        <v>305</v>
      </c>
      <c r="H18" s="84" t="s">
        <v>157</v>
      </c>
      <c r="I18" s="111">
        <v>43124</v>
      </c>
      <c r="J18" s="96">
        <v>4.22</v>
      </c>
      <c r="K18" s="97" t="s">
        <v>161</v>
      </c>
      <c r="L18" s="98">
        <v>2.5000000000000001E-2</v>
      </c>
      <c r="M18" s="95">
        <v>1.9199999999999998E-2</v>
      </c>
      <c r="N18" s="94">
        <v>4540.9999999999991</v>
      </c>
      <c r="O18" s="96">
        <v>102.58</v>
      </c>
      <c r="P18" s="94">
        <v>4.6581599999999996</v>
      </c>
      <c r="Q18" s="95">
        <v>6.2608921047406835E-6</v>
      </c>
      <c r="R18" s="95">
        <v>3.8687127894188607E-2</v>
      </c>
      <c r="S18" s="95">
        <f>P18/'סכום נכסי הקרן'!$C$42</f>
        <v>1.5685953377993171E-4</v>
      </c>
      <c r="T18" s="141"/>
      <c r="U18" s="141"/>
    </row>
    <row r="19" spans="2:21">
      <c r="B19" s="107" t="s">
        <v>650</v>
      </c>
      <c r="C19" s="84" t="s">
        <v>651</v>
      </c>
      <c r="D19" s="97" t="s">
        <v>643</v>
      </c>
      <c r="E19" s="84" t="s">
        <v>652</v>
      </c>
      <c r="F19" s="97" t="s">
        <v>342</v>
      </c>
      <c r="G19" s="84" t="s">
        <v>354</v>
      </c>
      <c r="H19" s="84" t="s">
        <v>157</v>
      </c>
      <c r="I19" s="111">
        <v>42936</v>
      </c>
      <c r="J19" s="96">
        <v>5.67</v>
      </c>
      <c r="K19" s="97" t="s">
        <v>161</v>
      </c>
      <c r="L19" s="98">
        <v>3.1E-2</v>
      </c>
      <c r="M19" s="95">
        <v>2.6300000000000004E-2</v>
      </c>
      <c r="N19" s="94">
        <v>10052.529999999999</v>
      </c>
      <c r="O19" s="96">
        <v>102.81</v>
      </c>
      <c r="P19" s="94">
        <v>10.335009999999999</v>
      </c>
      <c r="Q19" s="95">
        <v>2.792369444444444E-5</v>
      </c>
      <c r="R19" s="95">
        <v>8.5834718785468542E-2</v>
      </c>
      <c r="S19" s="95">
        <f>P19/'סכום נכסי הקרן'!$C$42</f>
        <v>3.4802257762956448E-4</v>
      </c>
      <c r="T19" s="141"/>
      <c r="U19" s="141"/>
    </row>
    <row r="20" spans="2:21">
      <c r="B20" s="107" t="s">
        <v>653</v>
      </c>
      <c r="C20" s="84" t="s">
        <v>654</v>
      </c>
      <c r="D20" s="97" t="s">
        <v>643</v>
      </c>
      <c r="E20" s="84" t="s">
        <v>655</v>
      </c>
      <c r="F20" s="97" t="s">
        <v>342</v>
      </c>
      <c r="G20" s="84" t="s">
        <v>431</v>
      </c>
      <c r="H20" s="84" t="s">
        <v>306</v>
      </c>
      <c r="I20" s="111">
        <v>43312</v>
      </c>
      <c r="J20" s="96">
        <v>5.13</v>
      </c>
      <c r="K20" s="97" t="s">
        <v>161</v>
      </c>
      <c r="L20" s="98">
        <v>3.5499999999999997E-2</v>
      </c>
      <c r="M20" s="95">
        <v>3.2500000000000001E-2</v>
      </c>
      <c r="N20" s="94">
        <v>14999.999999999998</v>
      </c>
      <c r="O20" s="96">
        <v>102.28</v>
      </c>
      <c r="P20" s="94">
        <v>15.341999999999999</v>
      </c>
      <c r="Q20" s="95">
        <v>4.6874999999999994E-5</v>
      </c>
      <c r="R20" s="95">
        <v>0.12741896288505367</v>
      </c>
      <c r="S20" s="95">
        <f>P20/'סכום נכסי הקרן'!$C$42</f>
        <v>5.1662866180030584E-4</v>
      </c>
      <c r="T20" s="141"/>
      <c r="U20" s="141"/>
    </row>
    <row r="21" spans="2:21">
      <c r="B21" s="108"/>
      <c r="C21" s="84"/>
      <c r="D21" s="84"/>
      <c r="E21" s="84"/>
      <c r="F21" s="84"/>
      <c r="G21" s="84"/>
      <c r="H21" s="84"/>
      <c r="I21" s="84"/>
      <c r="J21" s="96"/>
      <c r="K21" s="84"/>
      <c r="L21" s="84"/>
      <c r="M21" s="95"/>
      <c r="N21" s="94"/>
      <c r="O21" s="96"/>
      <c r="P21" s="84"/>
      <c r="Q21" s="84"/>
      <c r="R21" s="95"/>
      <c r="S21" s="84"/>
      <c r="T21" s="141"/>
      <c r="U21" s="141"/>
    </row>
    <row r="22" spans="2:21">
      <c r="B22" s="106" t="s">
        <v>44</v>
      </c>
      <c r="C22" s="82"/>
      <c r="D22" s="82"/>
      <c r="E22" s="82"/>
      <c r="F22" s="82"/>
      <c r="G22" s="82"/>
      <c r="H22" s="82"/>
      <c r="I22" s="82"/>
      <c r="J22" s="93">
        <v>1.9100000000000004</v>
      </c>
      <c r="K22" s="82"/>
      <c r="L22" s="82"/>
      <c r="M22" s="92">
        <v>4.0200000000000007E-2</v>
      </c>
      <c r="N22" s="91"/>
      <c r="O22" s="93"/>
      <c r="P22" s="91">
        <v>2.0954299999999995</v>
      </c>
      <c r="Q22" s="82"/>
      <c r="R22" s="92">
        <v>1.7403045065716855E-2</v>
      </c>
      <c r="S22" s="92">
        <f>P22/'סכום נכסי הקרן'!$C$42</f>
        <v>7.0561803988802933E-5</v>
      </c>
      <c r="T22" s="141"/>
      <c r="U22" s="141"/>
    </row>
    <row r="23" spans="2:21">
      <c r="B23" s="107" t="s">
        <v>656</v>
      </c>
      <c r="C23" s="84" t="s">
        <v>657</v>
      </c>
      <c r="D23" s="97" t="s">
        <v>643</v>
      </c>
      <c r="E23" s="84" t="s">
        <v>658</v>
      </c>
      <c r="F23" s="97" t="s">
        <v>187</v>
      </c>
      <c r="G23" s="84" t="s">
        <v>398</v>
      </c>
      <c r="H23" s="84" t="s">
        <v>306</v>
      </c>
      <c r="I23" s="111">
        <v>42954</v>
      </c>
      <c r="J23" s="96">
        <v>1.9100000000000004</v>
      </c>
      <c r="K23" s="97" t="s">
        <v>160</v>
      </c>
      <c r="L23" s="98">
        <v>3.7000000000000005E-2</v>
      </c>
      <c r="M23" s="95">
        <v>4.0200000000000007E-2</v>
      </c>
      <c r="N23" s="94">
        <v>579.99999999999989</v>
      </c>
      <c r="O23" s="96">
        <v>99.61</v>
      </c>
      <c r="P23" s="94">
        <v>2.0954299999999995</v>
      </c>
      <c r="Q23" s="95">
        <v>8.6304386643652153E-6</v>
      </c>
      <c r="R23" s="95">
        <v>1.7403045065716855E-2</v>
      </c>
      <c r="S23" s="95">
        <f>P23/'סכום נכסי הקרן'!$C$42</f>
        <v>7.0561803988802933E-5</v>
      </c>
      <c r="T23" s="141"/>
      <c r="U23" s="141"/>
    </row>
    <row r="24" spans="2:21">
      <c r="B24" s="109"/>
      <c r="C24" s="110"/>
      <c r="D24" s="110"/>
      <c r="E24" s="110"/>
      <c r="F24" s="110"/>
      <c r="G24" s="110"/>
      <c r="H24" s="110"/>
      <c r="I24" s="110"/>
      <c r="J24" s="112"/>
      <c r="K24" s="110"/>
      <c r="L24" s="110"/>
      <c r="M24" s="113"/>
      <c r="N24" s="114"/>
      <c r="O24" s="112"/>
      <c r="P24" s="110"/>
      <c r="Q24" s="110"/>
      <c r="R24" s="113"/>
      <c r="S24" s="110"/>
    </row>
    <row r="25" spans="2:21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</row>
    <row r="26" spans="2:21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</row>
    <row r="27" spans="2:21">
      <c r="B27" s="99" t="s">
        <v>245</v>
      </c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</row>
    <row r="28" spans="2:21">
      <c r="B28" s="99" t="s">
        <v>109</v>
      </c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</row>
    <row r="29" spans="2:21">
      <c r="B29" s="99" t="s">
        <v>228</v>
      </c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</row>
    <row r="30" spans="2:21">
      <c r="B30" s="99" t="s">
        <v>236</v>
      </c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</row>
    <row r="31" spans="2:21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</row>
    <row r="32" spans="2:21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</row>
    <row r="33" spans="2:19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</row>
    <row r="34" spans="2:19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</row>
    <row r="35" spans="2:19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</row>
    <row r="36" spans="2:19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</row>
    <row r="37" spans="2:19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</row>
    <row r="38" spans="2:19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</row>
    <row r="39" spans="2:19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</row>
    <row r="40" spans="2:19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</row>
    <row r="41" spans="2:19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</row>
    <row r="42" spans="2:19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</row>
    <row r="43" spans="2:19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</row>
    <row r="44" spans="2:19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</row>
    <row r="45" spans="2:19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</row>
    <row r="46" spans="2:19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</row>
    <row r="47" spans="2:19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</row>
    <row r="48" spans="2:19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</row>
    <row r="49" spans="2:19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</row>
    <row r="50" spans="2:19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</row>
    <row r="51" spans="2:19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</row>
    <row r="52" spans="2:19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</row>
    <row r="53" spans="2:19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</row>
    <row r="54" spans="2:19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</row>
    <row r="55" spans="2:19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</row>
    <row r="56" spans="2:19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</row>
    <row r="57" spans="2:19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</row>
    <row r="58" spans="2:19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</row>
    <row r="59" spans="2:19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</row>
    <row r="60" spans="2:19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</row>
    <row r="61" spans="2:19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</row>
    <row r="62" spans="2:19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</row>
    <row r="63" spans="2:19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</row>
    <row r="64" spans="2:19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</row>
    <row r="65" spans="2:19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</row>
    <row r="66" spans="2:19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</row>
    <row r="67" spans="2:19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</row>
    <row r="68" spans="2:19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</row>
    <row r="69" spans="2:19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</row>
    <row r="70" spans="2:19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</row>
    <row r="71" spans="2:19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</row>
    <row r="72" spans="2:19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</row>
    <row r="73" spans="2:19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</row>
    <row r="74" spans="2:19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</row>
    <row r="75" spans="2:19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</row>
    <row r="76" spans="2:19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</row>
    <row r="77" spans="2:19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</row>
    <row r="78" spans="2:19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</row>
    <row r="79" spans="2:19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</row>
    <row r="80" spans="2:19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</row>
    <row r="81" spans="2:19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</row>
    <row r="82" spans="2:19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</row>
    <row r="83" spans="2:19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</row>
    <row r="84" spans="2:19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</row>
    <row r="85" spans="2:19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</row>
    <row r="86" spans="2:19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</row>
    <row r="87" spans="2:19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</row>
    <row r="88" spans="2:19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</row>
    <row r="89" spans="2:19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</row>
    <row r="90" spans="2:19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</row>
    <row r="91" spans="2:19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</row>
    <row r="92" spans="2:19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</row>
    <row r="93" spans="2:19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</row>
    <row r="94" spans="2:19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</row>
    <row r="95" spans="2:19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</row>
    <row r="96" spans="2:19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</row>
    <row r="97" spans="2:19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</row>
    <row r="98" spans="2:19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</row>
    <row r="99" spans="2:19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</row>
    <row r="100" spans="2:19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</row>
    <row r="101" spans="2:19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</row>
    <row r="102" spans="2:19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</row>
    <row r="103" spans="2:19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</row>
    <row r="104" spans="2:19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</row>
    <row r="105" spans="2:19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</row>
    <row r="106" spans="2:19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</row>
    <row r="107" spans="2:19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</row>
    <row r="108" spans="2:19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</row>
    <row r="109" spans="2:19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</row>
    <row r="110" spans="2:19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</row>
    <row r="111" spans="2:19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</row>
    <row r="112" spans="2:19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</row>
    <row r="113" spans="2:19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</row>
    <row r="114" spans="2:19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</row>
    <row r="115" spans="2:19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</row>
    <row r="116" spans="2:19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</row>
    <row r="117" spans="2:19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</row>
    <row r="118" spans="2:19"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</row>
    <row r="119" spans="2:19"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</row>
    <row r="120" spans="2:19"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</row>
    <row r="121" spans="2:19"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</row>
    <row r="122" spans="2:19"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</row>
    <row r="123" spans="2:19"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</row>
    <row r="124" spans="2:19">
      <c r="C124" s="1"/>
      <c r="D124" s="1"/>
      <c r="E124" s="1"/>
    </row>
    <row r="125" spans="2:19">
      <c r="C125" s="1"/>
      <c r="D125" s="1"/>
      <c r="E125" s="1"/>
    </row>
    <row r="126" spans="2:19">
      <c r="C126" s="1"/>
      <c r="D126" s="1"/>
      <c r="E126" s="1"/>
    </row>
    <row r="127" spans="2:19">
      <c r="C127" s="1"/>
      <c r="D127" s="1"/>
      <c r="E127" s="1"/>
    </row>
    <row r="128" spans="2:19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sheetProtection sheet="1" objects="1" scenarios="1"/>
  <mergeCells count="2">
    <mergeCell ref="B6:S6"/>
    <mergeCell ref="B7:S7"/>
  </mergeCells>
  <phoneticPr fontId="3" type="noConversion"/>
  <conditionalFormatting sqref="B12:B26 B31:B123">
    <cfRule type="cellIs" dxfId="8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176</v>
      </c>
      <c r="C1" s="78" t="s" vm="1">
        <v>246</v>
      </c>
    </row>
    <row r="2" spans="2:98">
      <c r="B2" s="57" t="s">
        <v>175</v>
      </c>
      <c r="C2" s="78" t="s">
        <v>247</v>
      </c>
    </row>
    <row r="3" spans="2:98">
      <c r="B3" s="57" t="s">
        <v>177</v>
      </c>
      <c r="C3" s="78" t="s">
        <v>248</v>
      </c>
    </row>
    <row r="4" spans="2:98">
      <c r="B4" s="57" t="s">
        <v>178</v>
      </c>
      <c r="C4" s="78">
        <v>9454</v>
      </c>
    </row>
    <row r="6" spans="2:98" ht="26.25" customHeight="1">
      <c r="B6" s="173" t="s">
        <v>207</v>
      </c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5"/>
    </row>
    <row r="7" spans="2:98" ht="26.25" customHeight="1">
      <c r="B7" s="173" t="s">
        <v>86</v>
      </c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175"/>
    </row>
    <row r="8" spans="2:98" s="3" customFormat="1" ht="78.75">
      <c r="B8" s="23" t="s">
        <v>113</v>
      </c>
      <c r="C8" s="31" t="s">
        <v>42</v>
      </c>
      <c r="D8" s="31" t="s">
        <v>115</v>
      </c>
      <c r="E8" s="31" t="s">
        <v>114</v>
      </c>
      <c r="F8" s="31" t="s">
        <v>58</v>
      </c>
      <c r="G8" s="31" t="s">
        <v>98</v>
      </c>
      <c r="H8" s="31" t="s">
        <v>230</v>
      </c>
      <c r="I8" s="31" t="s">
        <v>229</v>
      </c>
      <c r="J8" s="31" t="s">
        <v>107</v>
      </c>
      <c r="K8" s="31" t="s">
        <v>54</v>
      </c>
      <c r="L8" s="31" t="s">
        <v>179</v>
      </c>
      <c r="M8" s="32" t="s">
        <v>181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237</v>
      </c>
      <c r="I9" s="33"/>
      <c r="J9" s="33" t="s">
        <v>233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99" t="s">
        <v>245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</row>
    <row r="13" spans="2:98">
      <c r="B13" s="99" t="s">
        <v>109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</row>
    <row r="14" spans="2:98">
      <c r="B14" s="99" t="s">
        <v>228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</row>
    <row r="15" spans="2:98">
      <c r="B15" s="99" t="s">
        <v>236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</row>
    <row r="16" spans="2:9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</row>
    <row r="17" spans="2:13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</row>
    <row r="18" spans="2:13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</row>
    <row r="19" spans="2:13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</row>
    <row r="20" spans="2:13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</row>
    <row r="21" spans="2:13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</row>
    <row r="22" spans="2:13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</row>
    <row r="23" spans="2:13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</row>
    <row r="24" spans="2:13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</row>
    <row r="25" spans="2:13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</row>
    <row r="26" spans="2:13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</row>
    <row r="27" spans="2:13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</row>
    <row r="28" spans="2:13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</row>
    <row r="29" spans="2:13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</row>
    <row r="30" spans="2:13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</row>
    <row r="31" spans="2:13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</row>
    <row r="32" spans="2:13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</row>
    <row r="33" spans="2:13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</row>
    <row r="34" spans="2:13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</row>
    <row r="35" spans="2:13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</row>
    <row r="36" spans="2:13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</row>
    <row r="37" spans="2:13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</row>
    <row r="38" spans="2:13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</row>
    <row r="39" spans="2:13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</row>
    <row r="40" spans="2:13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</row>
    <row r="41" spans="2:13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</row>
    <row r="42" spans="2:13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</row>
    <row r="43" spans="2:13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</row>
    <row r="44" spans="2:13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</row>
    <row r="45" spans="2:13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</row>
    <row r="46" spans="2:13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</row>
    <row r="47" spans="2:13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</row>
    <row r="48" spans="2:13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</row>
    <row r="49" spans="2:13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</row>
    <row r="50" spans="2:13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</row>
    <row r="51" spans="2:13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</row>
    <row r="52" spans="2:13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</row>
    <row r="53" spans="2:13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</row>
    <row r="54" spans="2:13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</row>
    <row r="55" spans="2:13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</row>
    <row r="56" spans="2:13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</row>
    <row r="57" spans="2:13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</row>
    <row r="58" spans="2:13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</row>
    <row r="59" spans="2:13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</row>
    <row r="60" spans="2:13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</row>
    <row r="61" spans="2:13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</row>
    <row r="62" spans="2:13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</row>
    <row r="63" spans="2:13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</row>
    <row r="64" spans="2:13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</row>
    <row r="65" spans="2:13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</row>
    <row r="66" spans="2:13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</row>
    <row r="67" spans="2:13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</row>
    <row r="68" spans="2:13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</row>
    <row r="69" spans="2:13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</row>
    <row r="70" spans="2:13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</row>
    <row r="71" spans="2:13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</row>
    <row r="72" spans="2:13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</row>
    <row r="73" spans="2:13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</row>
    <row r="74" spans="2:13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</row>
    <row r="75" spans="2:13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</row>
    <row r="76" spans="2:13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</row>
    <row r="77" spans="2:13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</row>
    <row r="78" spans="2:13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</row>
    <row r="79" spans="2:13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</row>
    <row r="80" spans="2:13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</row>
    <row r="81" spans="2:13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</row>
    <row r="82" spans="2:13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</row>
    <row r="83" spans="2:13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</row>
    <row r="84" spans="2:13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</row>
    <row r="85" spans="2:13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</row>
    <row r="86" spans="2:13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</row>
    <row r="87" spans="2:13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</row>
    <row r="88" spans="2:13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</row>
    <row r="89" spans="2:13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</row>
    <row r="90" spans="2:13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</row>
    <row r="91" spans="2:13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</row>
    <row r="92" spans="2:13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</row>
    <row r="93" spans="2:13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</row>
    <row r="94" spans="2:13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</row>
    <row r="95" spans="2:13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</row>
    <row r="96" spans="2:13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</row>
    <row r="97" spans="2:13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</row>
    <row r="98" spans="2:13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</row>
    <row r="99" spans="2:13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</row>
    <row r="100" spans="2:13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</row>
    <row r="101" spans="2:13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</row>
    <row r="102" spans="2:13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</row>
    <row r="103" spans="2:13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</row>
    <row r="104" spans="2:13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</row>
    <row r="105" spans="2:13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</row>
    <row r="106" spans="2:13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</row>
    <row r="107" spans="2:13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</row>
    <row r="108" spans="2:13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</row>
    <row r="109" spans="2:13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</row>
    <row r="110" spans="2:13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44"/>
      <c r="C405" s="1"/>
      <c r="D405" s="1"/>
      <c r="E405" s="1"/>
    </row>
    <row r="406" spans="2:5">
      <c r="B406" s="3"/>
      <c r="C406" s="1"/>
      <c r="D406" s="1"/>
      <c r="E406" s="1"/>
    </row>
  </sheetData>
  <sheetProtection sheet="1" objects="1" scenarios="1"/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176</v>
      </c>
      <c r="C1" s="78" t="s" vm="1">
        <v>246</v>
      </c>
    </row>
    <row r="2" spans="2:55">
      <c r="B2" s="57" t="s">
        <v>175</v>
      </c>
      <c r="C2" s="78" t="s">
        <v>247</v>
      </c>
    </row>
    <row r="3" spans="2:55">
      <c r="B3" s="57" t="s">
        <v>177</v>
      </c>
      <c r="C3" s="78" t="s">
        <v>248</v>
      </c>
    </row>
    <row r="4" spans="2:55">
      <c r="B4" s="57" t="s">
        <v>178</v>
      </c>
      <c r="C4" s="78">
        <v>9454</v>
      </c>
    </row>
    <row r="6" spans="2:55" ht="26.25" customHeight="1">
      <c r="B6" s="173" t="s">
        <v>207</v>
      </c>
      <c r="C6" s="174"/>
      <c r="D6" s="174"/>
      <c r="E6" s="174"/>
      <c r="F6" s="174"/>
      <c r="G6" s="174"/>
      <c r="H6" s="174"/>
      <c r="I6" s="174"/>
      <c r="J6" s="174"/>
      <c r="K6" s="175"/>
    </row>
    <row r="7" spans="2:55" ht="26.25" customHeight="1">
      <c r="B7" s="173" t="s">
        <v>93</v>
      </c>
      <c r="C7" s="174"/>
      <c r="D7" s="174"/>
      <c r="E7" s="174"/>
      <c r="F7" s="174"/>
      <c r="G7" s="174"/>
      <c r="H7" s="174"/>
      <c r="I7" s="174"/>
      <c r="J7" s="174"/>
      <c r="K7" s="175"/>
    </row>
    <row r="8" spans="2:55" s="3" customFormat="1" ht="78.75">
      <c r="B8" s="23" t="s">
        <v>113</v>
      </c>
      <c r="C8" s="31" t="s">
        <v>42</v>
      </c>
      <c r="D8" s="31" t="s">
        <v>98</v>
      </c>
      <c r="E8" s="31" t="s">
        <v>99</v>
      </c>
      <c r="F8" s="31" t="s">
        <v>230</v>
      </c>
      <c r="G8" s="31" t="s">
        <v>229</v>
      </c>
      <c r="H8" s="31" t="s">
        <v>107</v>
      </c>
      <c r="I8" s="31" t="s">
        <v>54</v>
      </c>
      <c r="J8" s="31" t="s">
        <v>179</v>
      </c>
      <c r="K8" s="32" t="s">
        <v>181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237</v>
      </c>
      <c r="G9" s="33"/>
      <c r="H9" s="33" t="s">
        <v>233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9" t="s">
        <v>109</v>
      </c>
      <c r="C12" s="102"/>
      <c r="D12" s="102"/>
      <c r="E12" s="102"/>
      <c r="F12" s="102"/>
      <c r="G12" s="102"/>
      <c r="H12" s="102"/>
      <c r="I12" s="102"/>
      <c r="J12" s="102"/>
      <c r="K12" s="102"/>
      <c r="V12" s="1"/>
    </row>
    <row r="13" spans="2:55">
      <c r="B13" s="99" t="s">
        <v>228</v>
      </c>
      <c r="C13" s="102"/>
      <c r="D13" s="102"/>
      <c r="E13" s="102"/>
      <c r="F13" s="102"/>
      <c r="G13" s="102"/>
      <c r="H13" s="102"/>
      <c r="I13" s="102"/>
      <c r="J13" s="102"/>
      <c r="K13" s="102"/>
      <c r="V13" s="1"/>
    </row>
    <row r="14" spans="2:55">
      <c r="B14" s="99" t="s">
        <v>236</v>
      </c>
      <c r="C14" s="102"/>
      <c r="D14" s="102"/>
      <c r="E14" s="102"/>
      <c r="F14" s="102"/>
      <c r="G14" s="102"/>
      <c r="H14" s="102"/>
      <c r="I14" s="102"/>
      <c r="J14" s="102"/>
      <c r="K14" s="102"/>
      <c r="V14" s="1"/>
    </row>
    <row r="15" spans="2:55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V15" s="1"/>
    </row>
    <row r="16" spans="2:5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V16" s="1"/>
    </row>
    <row r="17" spans="2:22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V17" s="1"/>
    </row>
    <row r="18" spans="2:22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V18" s="1"/>
    </row>
    <row r="19" spans="2:22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V19" s="1"/>
    </row>
    <row r="20" spans="2:22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V20" s="1"/>
    </row>
    <row r="21" spans="2:22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V21" s="1"/>
    </row>
    <row r="22" spans="2:22" ht="16.5" customHeight="1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V22" s="1"/>
    </row>
    <row r="23" spans="2:22" ht="16.5" customHeight="1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V23" s="1"/>
    </row>
    <row r="24" spans="2:22" ht="16.5" customHeight="1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V24" s="1"/>
    </row>
    <row r="25" spans="2:22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V25" s="1"/>
    </row>
    <row r="26" spans="2:22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V26" s="1"/>
    </row>
    <row r="27" spans="2:22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V27" s="1"/>
    </row>
    <row r="28" spans="2:22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V28" s="1"/>
    </row>
    <row r="29" spans="2:22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V29" s="1"/>
    </row>
    <row r="30" spans="2:22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V30" s="1"/>
    </row>
    <row r="31" spans="2:22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V31" s="1"/>
    </row>
    <row r="32" spans="2:22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V32" s="1"/>
    </row>
    <row r="33" spans="2:2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V33" s="1"/>
    </row>
    <row r="34" spans="2:2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V34" s="1"/>
    </row>
    <row r="35" spans="2:2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V35" s="1"/>
    </row>
    <row r="36" spans="2:2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V36" s="1"/>
    </row>
    <row r="37" spans="2:2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V37" s="1"/>
    </row>
    <row r="38" spans="2:22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22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22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22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22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22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22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22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22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22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22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176</v>
      </c>
      <c r="C1" s="78" t="s" vm="1">
        <v>246</v>
      </c>
    </row>
    <row r="2" spans="2:59">
      <c r="B2" s="57" t="s">
        <v>175</v>
      </c>
      <c r="C2" s="78" t="s">
        <v>247</v>
      </c>
    </row>
    <row r="3" spans="2:59">
      <c r="B3" s="57" t="s">
        <v>177</v>
      </c>
      <c r="C3" s="78" t="s">
        <v>248</v>
      </c>
    </row>
    <row r="4" spans="2:59">
      <c r="B4" s="57" t="s">
        <v>178</v>
      </c>
      <c r="C4" s="78">
        <v>9454</v>
      </c>
    </row>
    <row r="6" spans="2:59" ht="26.25" customHeight="1">
      <c r="B6" s="173" t="s">
        <v>207</v>
      </c>
      <c r="C6" s="174"/>
      <c r="D6" s="174"/>
      <c r="E6" s="174"/>
      <c r="F6" s="174"/>
      <c r="G6" s="174"/>
      <c r="H6" s="174"/>
      <c r="I6" s="174"/>
      <c r="J6" s="174"/>
      <c r="K6" s="174"/>
      <c r="L6" s="175"/>
    </row>
    <row r="7" spans="2:59" ht="26.25" customHeight="1">
      <c r="B7" s="173" t="s">
        <v>94</v>
      </c>
      <c r="C7" s="174"/>
      <c r="D7" s="174"/>
      <c r="E7" s="174"/>
      <c r="F7" s="174"/>
      <c r="G7" s="174"/>
      <c r="H7" s="174"/>
      <c r="I7" s="174"/>
      <c r="J7" s="174"/>
      <c r="K7" s="174"/>
      <c r="L7" s="175"/>
    </row>
    <row r="8" spans="2:59" s="3" customFormat="1" ht="78.75">
      <c r="B8" s="23" t="s">
        <v>113</v>
      </c>
      <c r="C8" s="31" t="s">
        <v>42</v>
      </c>
      <c r="D8" s="31" t="s">
        <v>58</v>
      </c>
      <c r="E8" s="31" t="s">
        <v>98</v>
      </c>
      <c r="F8" s="31" t="s">
        <v>99</v>
      </c>
      <c r="G8" s="31" t="s">
        <v>230</v>
      </c>
      <c r="H8" s="31" t="s">
        <v>229</v>
      </c>
      <c r="I8" s="31" t="s">
        <v>107</v>
      </c>
      <c r="J8" s="31" t="s">
        <v>54</v>
      </c>
      <c r="K8" s="31" t="s">
        <v>179</v>
      </c>
      <c r="L8" s="32" t="s">
        <v>181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237</v>
      </c>
      <c r="H9" s="17"/>
      <c r="I9" s="17" t="s">
        <v>233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"/>
      <c r="N11" s="1"/>
      <c r="O11" s="1"/>
      <c r="P11" s="1"/>
      <c r="BG11" s="1"/>
    </row>
    <row r="12" spans="2:59" ht="21" customHeight="1">
      <c r="B12" s="115"/>
      <c r="C12" s="102"/>
      <c r="D12" s="102"/>
      <c r="E12" s="102"/>
      <c r="F12" s="102"/>
      <c r="G12" s="102"/>
      <c r="H12" s="102"/>
      <c r="I12" s="102"/>
      <c r="J12" s="102"/>
      <c r="K12" s="102"/>
      <c r="L12" s="102"/>
    </row>
    <row r="13" spans="2:59">
      <c r="B13" s="115"/>
      <c r="C13" s="102"/>
      <c r="D13" s="102"/>
      <c r="E13" s="102"/>
      <c r="F13" s="102"/>
      <c r="G13" s="102"/>
      <c r="H13" s="102"/>
      <c r="I13" s="102"/>
      <c r="J13" s="102"/>
      <c r="K13" s="102"/>
      <c r="L13" s="102"/>
    </row>
    <row r="14" spans="2:59">
      <c r="B14" s="115"/>
      <c r="C14" s="102"/>
      <c r="D14" s="102"/>
      <c r="E14" s="102"/>
      <c r="F14" s="102"/>
      <c r="G14" s="102"/>
      <c r="H14" s="102"/>
      <c r="I14" s="102"/>
      <c r="J14" s="102"/>
      <c r="K14" s="102"/>
      <c r="L14" s="102"/>
    </row>
    <row r="15" spans="2:59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</row>
    <row r="16" spans="2:59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</row>
    <row r="17" spans="2:12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</row>
    <row r="18" spans="2:12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</row>
    <row r="19" spans="2:12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2:12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12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12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12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12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12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12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12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12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12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12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12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12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81</v>
      </c>
      <c r="C6" s="14" t="s">
        <v>42</v>
      </c>
      <c r="E6" s="14" t="s">
        <v>114</v>
      </c>
      <c r="I6" s="14" t="s">
        <v>15</v>
      </c>
      <c r="J6" s="14" t="s">
        <v>59</v>
      </c>
      <c r="M6" s="14" t="s">
        <v>98</v>
      </c>
      <c r="Q6" s="14" t="s">
        <v>17</v>
      </c>
      <c r="R6" s="14" t="s">
        <v>19</v>
      </c>
      <c r="U6" s="14" t="s">
        <v>57</v>
      </c>
      <c r="W6" s="15" t="s">
        <v>53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83</v>
      </c>
      <c r="C8" s="31" t="s">
        <v>42</v>
      </c>
      <c r="D8" s="31" t="s">
        <v>116</v>
      </c>
      <c r="I8" s="31" t="s">
        <v>15</v>
      </c>
      <c r="J8" s="31" t="s">
        <v>59</v>
      </c>
      <c r="K8" s="31" t="s">
        <v>99</v>
      </c>
      <c r="L8" s="31" t="s">
        <v>18</v>
      </c>
      <c r="M8" s="31" t="s">
        <v>98</v>
      </c>
      <c r="Q8" s="31" t="s">
        <v>17</v>
      </c>
      <c r="R8" s="31" t="s">
        <v>19</v>
      </c>
      <c r="S8" s="31" t="s">
        <v>0</v>
      </c>
      <c r="T8" s="31" t="s">
        <v>102</v>
      </c>
      <c r="U8" s="31" t="s">
        <v>57</v>
      </c>
      <c r="V8" s="31" t="s">
        <v>54</v>
      </c>
      <c r="W8" s="32" t="s">
        <v>108</v>
      </c>
    </row>
    <row r="9" spans="2:25" ht="31.5">
      <c r="B9" s="49" t="str">
        <f>'תעודות חוב מסחריות '!B7:T7</f>
        <v>2. תעודות חוב מסחריות</v>
      </c>
      <c r="C9" s="14" t="s">
        <v>42</v>
      </c>
      <c r="D9" s="14" t="s">
        <v>116</v>
      </c>
      <c r="E9" s="42" t="s">
        <v>114</v>
      </c>
      <c r="G9" s="14" t="s">
        <v>58</v>
      </c>
      <c r="I9" s="14" t="s">
        <v>15</v>
      </c>
      <c r="J9" s="14" t="s">
        <v>59</v>
      </c>
      <c r="K9" s="14" t="s">
        <v>99</v>
      </c>
      <c r="L9" s="14" t="s">
        <v>18</v>
      </c>
      <c r="M9" s="14" t="s">
        <v>98</v>
      </c>
      <c r="Q9" s="14" t="s">
        <v>17</v>
      </c>
      <c r="R9" s="14" t="s">
        <v>19</v>
      </c>
      <c r="S9" s="14" t="s">
        <v>0</v>
      </c>
      <c r="T9" s="14" t="s">
        <v>102</v>
      </c>
      <c r="U9" s="14" t="s">
        <v>57</v>
      </c>
      <c r="V9" s="14" t="s">
        <v>54</v>
      </c>
      <c r="W9" s="39" t="s">
        <v>108</v>
      </c>
    </row>
    <row r="10" spans="2:25" ht="31.5">
      <c r="B10" s="49" t="str">
        <f>'אג"ח קונצרני'!B7:U7</f>
        <v>3. אג"ח קונצרני</v>
      </c>
      <c r="C10" s="31" t="s">
        <v>42</v>
      </c>
      <c r="D10" s="14" t="s">
        <v>116</v>
      </c>
      <c r="E10" s="42" t="s">
        <v>114</v>
      </c>
      <c r="G10" s="31" t="s">
        <v>58</v>
      </c>
      <c r="I10" s="31" t="s">
        <v>15</v>
      </c>
      <c r="J10" s="31" t="s">
        <v>59</v>
      </c>
      <c r="K10" s="31" t="s">
        <v>99</v>
      </c>
      <c r="L10" s="31" t="s">
        <v>18</v>
      </c>
      <c r="M10" s="31" t="s">
        <v>98</v>
      </c>
      <c r="Q10" s="31" t="s">
        <v>17</v>
      </c>
      <c r="R10" s="31" t="s">
        <v>19</v>
      </c>
      <c r="S10" s="31" t="s">
        <v>0</v>
      </c>
      <c r="T10" s="31" t="s">
        <v>102</v>
      </c>
      <c r="U10" s="31" t="s">
        <v>57</v>
      </c>
      <c r="V10" s="14" t="s">
        <v>54</v>
      </c>
      <c r="W10" s="32" t="s">
        <v>108</v>
      </c>
    </row>
    <row r="11" spans="2:25" ht="31.5">
      <c r="B11" s="49" t="str">
        <f>מניות!B7</f>
        <v>4. מניות</v>
      </c>
      <c r="C11" s="31" t="s">
        <v>42</v>
      </c>
      <c r="D11" s="14" t="s">
        <v>116</v>
      </c>
      <c r="E11" s="42" t="s">
        <v>114</v>
      </c>
      <c r="H11" s="31" t="s">
        <v>98</v>
      </c>
      <c r="S11" s="31" t="s">
        <v>0</v>
      </c>
      <c r="T11" s="14" t="s">
        <v>102</v>
      </c>
      <c r="U11" s="14" t="s">
        <v>57</v>
      </c>
      <c r="V11" s="14" t="s">
        <v>54</v>
      </c>
      <c r="W11" s="15" t="s">
        <v>108</v>
      </c>
    </row>
    <row r="12" spans="2:25" ht="31.5">
      <c r="B12" s="49" t="str">
        <f>'תעודות סל'!B7:N7</f>
        <v>5. תעודות סל</v>
      </c>
      <c r="C12" s="31" t="s">
        <v>42</v>
      </c>
      <c r="D12" s="14" t="s">
        <v>116</v>
      </c>
      <c r="E12" s="42" t="s">
        <v>114</v>
      </c>
      <c r="H12" s="31" t="s">
        <v>98</v>
      </c>
      <c r="S12" s="31" t="s">
        <v>0</v>
      </c>
      <c r="T12" s="31" t="s">
        <v>102</v>
      </c>
      <c r="U12" s="31" t="s">
        <v>57</v>
      </c>
      <c r="V12" s="31" t="s">
        <v>54</v>
      </c>
      <c r="W12" s="32" t="s">
        <v>108</v>
      </c>
    </row>
    <row r="13" spans="2:25" ht="31.5">
      <c r="B13" s="49" t="str">
        <f>'קרנות נאמנות'!B7:O7</f>
        <v>6. קרנות נאמנות</v>
      </c>
      <c r="C13" s="31" t="s">
        <v>42</v>
      </c>
      <c r="D13" s="31" t="s">
        <v>116</v>
      </c>
      <c r="G13" s="31" t="s">
        <v>58</v>
      </c>
      <c r="H13" s="31" t="s">
        <v>98</v>
      </c>
      <c r="S13" s="31" t="s">
        <v>0</v>
      </c>
      <c r="T13" s="31" t="s">
        <v>102</v>
      </c>
      <c r="U13" s="31" t="s">
        <v>57</v>
      </c>
      <c r="V13" s="31" t="s">
        <v>54</v>
      </c>
      <c r="W13" s="32" t="s">
        <v>108</v>
      </c>
    </row>
    <row r="14" spans="2:25" ht="31.5">
      <c r="B14" s="49" t="str">
        <f>'כתבי אופציה'!B7:L7</f>
        <v>7. כתבי אופציה</v>
      </c>
      <c r="C14" s="31" t="s">
        <v>42</v>
      </c>
      <c r="D14" s="31" t="s">
        <v>116</v>
      </c>
      <c r="G14" s="31" t="s">
        <v>58</v>
      </c>
      <c r="H14" s="31" t="s">
        <v>98</v>
      </c>
      <c r="S14" s="31" t="s">
        <v>0</v>
      </c>
      <c r="T14" s="31" t="s">
        <v>102</v>
      </c>
      <c r="U14" s="31" t="s">
        <v>57</v>
      </c>
      <c r="V14" s="31" t="s">
        <v>54</v>
      </c>
      <c r="W14" s="32" t="s">
        <v>108</v>
      </c>
    </row>
    <row r="15" spans="2:25" ht="31.5">
      <c r="B15" s="49" t="str">
        <f>אופציות!B7</f>
        <v>8. אופציות</v>
      </c>
      <c r="C15" s="31" t="s">
        <v>42</v>
      </c>
      <c r="D15" s="31" t="s">
        <v>116</v>
      </c>
      <c r="G15" s="31" t="s">
        <v>58</v>
      </c>
      <c r="H15" s="31" t="s">
        <v>98</v>
      </c>
      <c r="S15" s="31" t="s">
        <v>0</v>
      </c>
      <c r="T15" s="31" t="s">
        <v>102</v>
      </c>
      <c r="U15" s="31" t="s">
        <v>57</v>
      </c>
      <c r="V15" s="31" t="s">
        <v>54</v>
      </c>
      <c r="W15" s="32" t="s">
        <v>108</v>
      </c>
    </row>
    <row r="16" spans="2:25" ht="31.5">
      <c r="B16" s="49" t="str">
        <f>'חוזים עתידיים'!B7:I7</f>
        <v>9. חוזים עתידיים</v>
      </c>
      <c r="C16" s="31" t="s">
        <v>42</v>
      </c>
      <c r="D16" s="31" t="s">
        <v>116</v>
      </c>
      <c r="G16" s="31" t="s">
        <v>58</v>
      </c>
      <c r="H16" s="31" t="s">
        <v>98</v>
      </c>
      <c r="S16" s="31" t="s">
        <v>0</v>
      </c>
      <c r="T16" s="32" t="s">
        <v>102</v>
      </c>
    </row>
    <row r="17" spans="2:25" ht="31.5">
      <c r="B17" s="49" t="str">
        <f>'מוצרים מובנים'!B7:Q7</f>
        <v>10. מוצרים מובנים</v>
      </c>
      <c r="C17" s="31" t="s">
        <v>42</v>
      </c>
      <c r="F17" s="14" t="s">
        <v>46</v>
      </c>
      <c r="I17" s="31" t="s">
        <v>15</v>
      </c>
      <c r="J17" s="31" t="s">
        <v>59</v>
      </c>
      <c r="K17" s="31" t="s">
        <v>99</v>
      </c>
      <c r="L17" s="31" t="s">
        <v>18</v>
      </c>
      <c r="M17" s="31" t="s">
        <v>98</v>
      </c>
      <c r="Q17" s="31" t="s">
        <v>17</v>
      </c>
      <c r="R17" s="31" t="s">
        <v>19</v>
      </c>
      <c r="S17" s="31" t="s">
        <v>0</v>
      </c>
      <c r="T17" s="31" t="s">
        <v>102</v>
      </c>
      <c r="U17" s="31" t="s">
        <v>57</v>
      </c>
      <c r="V17" s="31" t="s">
        <v>54</v>
      </c>
      <c r="W17" s="32" t="s">
        <v>108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42</v>
      </c>
      <c r="I19" s="31" t="s">
        <v>15</v>
      </c>
      <c r="J19" s="31" t="s">
        <v>59</v>
      </c>
      <c r="K19" s="31" t="s">
        <v>99</v>
      </c>
      <c r="L19" s="31" t="s">
        <v>18</v>
      </c>
      <c r="M19" s="31" t="s">
        <v>98</v>
      </c>
      <c r="Q19" s="31" t="s">
        <v>17</v>
      </c>
      <c r="R19" s="31" t="s">
        <v>19</v>
      </c>
      <c r="S19" s="31" t="s">
        <v>0</v>
      </c>
      <c r="T19" s="31" t="s">
        <v>102</v>
      </c>
      <c r="U19" s="31" t="s">
        <v>107</v>
      </c>
      <c r="V19" s="31" t="s">
        <v>54</v>
      </c>
      <c r="W19" s="32" t="s">
        <v>108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42</v>
      </c>
      <c r="D20" s="42" t="s">
        <v>115</v>
      </c>
      <c r="E20" s="42" t="s">
        <v>114</v>
      </c>
      <c r="G20" s="31" t="s">
        <v>58</v>
      </c>
      <c r="I20" s="31" t="s">
        <v>15</v>
      </c>
      <c r="J20" s="31" t="s">
        <v>59</v>
      </c>
      <c r="K20" s="31" t="s">
        <v>99</v>
      </c>
      <c r="L20" s="31" t="s">
        <v>18</v>
      </c>
      <c r="M20" s="31" t="s">
        <v>98</v>
      </c>
      <c r="Q20" s="31" t="s">
        <v>17</v>
      </c>
      <c r="R20" s="31" t="s">
        <v>19</v>
      </c>
      <c r="S20" s="31" t="s">
        <v>0</v>
      </c>
      <c r="T20" s="31" t="s">
        <v>102</v>
      </c>
      <c r="U20" s="31" t="s">
        <v>107</v>
      </c>
      <c r="V20" s="31" t="s">
        <v>54</v>
      </c>
      <c r="W20" s="32" t="s">
        <v>108</v>
      </c>
    </row>
    <row r="21" spans="2:25" ht="31.5">
      <c r="B21" s="49" t="str">
        <f>'לא סחיר - אג"ח קונצרני'!B7:S7</f>
        <v>3. אג"ח קונצרני</v>
      </c>
      <c r="C21" s="31" t="s">
        <v>42</v>
      </c>
      <c r="D21" s="42" t="s">
        <v>115</v>
      </c>
      <c r="E21" s="42" t="s">
        <v>114</v>
      </c>
      <c r="G21" s="31" t="s">
        <v>58</v>
      </c>
      <c r="I21" s="31" t="s">
        <v>15</v>
      </c>
      <c r="J21" s="31" t="s">
        <v>59</v>
      </c>
      <c r="K21" s="31" t="s">
        <v>99</v>
      </c>
      <c r="L21" s="31" t="s">
        <v>18</v>
      </c>
      <c r="M21" s="31" t="s">
        <v>98</v>
      </c>
      <c r="Q21" s="31" t="s">
        <v>17</v>
      </c>
      <c r="R21" s="31" t="s">
        <v>19</v>
      </c>
      <c r="S21" s="31" t="s">
        <v>0</v>
      </c>
      <c r="T21" s="31" t="s">
        <v>102</v>
      </c>
      <c r="U21" s="31" t="s">
        <v>107</v>
      </c>
      <c r="V21" s="31" t="s">
        <v>54</v>
      </c>
      <c r="W21" s="32" t="s">
        <v>108</v>
      </c>
    </row>
    <row r="22" spans="2:25" ht="31.5">
      <c r="B22" s="49" t="str">
        <f>'לא סחיר - מניות'!B7:M7</f>
        <v>4. מניות</v>
      </c>
      <c r="C22" s="31" t="s">
        <v>42</v>
      </c>
      <c r="D22" s="42" t="s">
        <v>115</v>
      </c>
      <c r="E22" s="42" t="s">
        <v>114</v>
      </c>
      <c r="G22" s="31" t="s">
        <v>58</v>
      </c>
      <c r="H22" s="31" t="s">
        <v>98</v>
      </c>
      <c r="S22" s="31" t="s">
        <v>0</v>
      </c>
      <c r="T22" s="31" t="s">
        <v>102</v>
      </c>
      <c r="U22" s="31" t="s">
        <v>107</v>
      </c>
      <c r="V22" s="31" t="s">
        <v>54</v>
      </c>
      <c r="W22" s="32" t="s">
        <v>108</v>
      </c>
    </row>
    <row r="23" spans="2:25" ht="31.5">
      <c r="B23" s="49" t="str">
        <f>'לא סחיר - קרנות השקעה'!B7:K7</f>
        <v>5. קרנות השקעה</v>
      </c>
      <c r="C23" s="31" t="s">
        <v>42</v>
      </c>
      <c r="G23" s="31" t="s">
        <v>58</v>
      </c>
      <c r="H23" s="31" t="s">
        <v>98</v>
      </c>
      <c r="K23" s="31" t="s">
        <v>99</v>
      </c>
      <c r="S23" s="31" t="s">
        <v>0</v>
      </c>
      <c r="T23" s="31" t="s">
        <v>102</v>
      </c>
      <c r="U23" s="31" t="s">
        <v>107</v>
      </c>
      <c r="V23" s="31" t="s">
        <v>54</v>
      </c>
      <c r="W23" s="32" t="s">
        <v>108</v>
      </c>
    </row>
    <row r="24" spans="2:25" ht="31.5">
      <c r="B24" s="49" t="str">
        <f>'לא סחיר - כתבי אופציה'!B7:L7</f>
        <v>6. כתבי אופציה</v>
      </c>
      <c r="C24" s="31" t="s">
        <v>42</v>
      </c>
      <c r="G24" s="31" t="s">
        <v>58</v>
      </c>
      <c r="H24" s="31" t="s">
        <v>98</v>
      </c>
      <c r="K24" s="31" t="s">
        <v>99</v>
      </c>
      <c r="S24" s="31" t="s">
        <v>0</v>
      </c>
      <c r="T24" s="31" t="s">
        <v>102</v>
      </c>
      <c r="U24" s="31" t="s">
        <v>107</v>
      </c>
      <c r="V24" s="31" t="s">
        <v>54</v>
      </c>
      <c r="W24" s="32" t="s">
        <v>108</v>
      </c>
    </row>
    <row r="25" spans="2:25" ht="31.5">
      <c r="B25" s="49" t="str">
        <f>'לא סחיר - אופציות'!B7:L7</f>
        <v>7. אופציות</v>
      </c>
      <c r="C25" s="31" t="s">
        <v>42</v>
      </c>
      <c r="G25" s="31" t="s">
        <v>58</v>
      </c>
      <c r="H25" s="31" t="s">
        <v>98</v>
      </c>
      <c r="K25" s="31" t="s">
        <v>99</v>
      </c>
      <c r="S25" s="31" t="s">
        <v>0</v>
      </c>
      <c r="T25" s="31" t="s">
        <v>102</v>
      </c>
      <c r="U25" s="31" t="s">
        <v>107</v>
      </c>
      <c r="V25" s="31" t="s">
        <v>54</v>
      </c>
      <c r="W25" s="32" t="s">
        <v>108</v>
      </c>
    </row>
    <row r="26" spans="2:25" ht="31.5">
      <c r="B26" s="49" t="str">
        <f>'לא סחיר - חוזים עתידיים'!B7:K7</f>
        <v>8. חוזים עתידיים</v>
      </c>
      <c r="C26" s="31" t="s">
        <v>42</v>
      </c>
      <c r="G26" s="31" t="s">
        <v>58</v>
      </c>
      <c r="H26" s="31" t="s">
        <v>98</v>
      </c>
      <c r="K26" s="31" t="s">
        <v>99</v>
      </c>
      <c r="S26" s="31" t="s">
        <v>0</v>
      </c>
      <c r="T26" s="31" t="s">
        <v>102</v>
      </c>
      <c r="U26" s="31" t="s">
        <v>107</v>
      </c>
      <c r="V26" s="32" t="s">
        <v>108</v>
      </c>
    </row>
    <row r="27" spans="2:25" ht="31.5">
      <c r="B27" s="49" t="str">
        <f>'לא סחיר - מוצרים מובנים'!B7:Q7</f>
        <v>9. מוצרים מובנים</v>
      </c>
      <c r="C27" s="31" t="s">
        <v>42</v>
      </c>
      <c r="F27" s="31" t="s">
        <v>46</v>
      </c>
      <c r="I27" s="31" t="s">
        <v>15</v>
      </c>
      <c r="J27" s="31" t="s">
        <v>59</v>
      </c>
      <c r="K27" s="31" t="s">
        <v>99</v>
      </c>
      <c r="L27" s="31" t="s">
        <v>18</v>
      </c>
      <c r="M27" s="31" t="s">
        <v>98</v>
      </c>
      <c r="Q27" s="31" t="s">
        <v>17</v>
      </c>
      <c r="R27" s="31" t="s">
        <v>19</v>
      </c>
      <c r="S27" s="31" t="s">
        <v>0</v>
      </c>
      <c r="T27" s="31" t="s">
        <v>102</v>
      </c>
      <c r="U27" s="31" t="s">
        <v>107</v>
      </c>
      <c r="V27" s="31" t="s">
        <v>54</v>
      </c>
      <c r="W27" s="32" t="s">
        <v>108</v>
      </c>
    </row>
    <row r="28" spans="2:25" ht="31.5">
      <c r="B28" s="53" t="str">
        <f>הלוואות!B6</f>
        <v>1.ד. הלוואות:</v>
      </c>
      <c r="C28" s="31" t="s">
        <v>42</v>
      </c>
      <c r="I28" s="31" t="s">
        <v>15</v>
      </c>
      <c r="J28" s="31" t="s">
        <v>59</v>
      </c>
      <c r="L28" s="31" t="s">
        <v>18</v>
      </c>
      <c r="M28" s="31" t="s">
        <v>98</v>
      </c>
      <c r="Q28" s="14" t="s">
        <v>33</v>
      </c>
      <c r="R28" s="31" t="s">
        <v>19</v>
      </c>
      <c r="S28" s="31" t="s">
        <v>0</v>
      </c>
      <c r="T28" s="31" t="s">
        <v>102</v>
      </c>
      <c r="U28" s="31" t="s">
        <v>107</v>
      </c>
      <c r="V28" s="32" t="s">
        <v>108</v>
      </c>
    </row>
    <row r="29" spans="2:25" ht="47.25">
      <c r="B29" s="53" t="str">
        <f>'פקדונות מעל 3 חודשים'!B6:O6</f>
        <v>1.ה. פקדונות מעל 3 חודשים:</v>
      </c>
      <c r="C29" s="31" t="s">
        <v>42</v>
      </c>
      <c r="E29" s="31" t="s">
        <v>114</v>
      </c>
      <c r="I29" s="31" t="s">
        <v>15</v>
      </c>
      <c r="J29" s="31" t="s">
        <v>59</v>
      </c>
      <c r="L29" s="31" t="s">
        <v>18</v>
      </c>
      <c r="M29" s="31" t="s">
        <v>98</v>
      </c>
      <c r="O29" s="50" t="s">
        <v>48</v>
      </c>
      <c r="P29" s="51"/>
      <c r="R29" s="31" t="s">
        <v>19</v>
      </c>
      <c r="S29" s="31" t="s">
        <v>0</v>
      </c>
      <c r="T29" s="31" t="s">
        <v>102</v>
      </c>
      <c r="U29" s="31" t="s">
        <v>107</v>
      </c>
      <c r="V29" s="32" t="s">
        <v>108</v>
      </c>
    </row>
    <row r="30" spans="2:25" ht="63">
      <c r="B30" s="53" t="str">
        <f>'זכויות מקרקעין'!B6</f>
        <v>1. ו. זכויות במקרקעין:</v>
      </c>
      <c r="C30" s="14" t="s">
        <v>50</v>
      </c>
      <c r="N30" s="50" t="s">
        <v>82</v>
      </c>
      <c r="P30" s="51" t="s">
        <v>51</v>
      </c>
      <c r="U30" s="31" t="s">
        <v>107</v>
      </c>
      <c r="V30" s="15" t="s">
        <v>53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52</v>
      </c>
      <c r="R31" s="14" t="s">
        <v>49</v>
      </c>
      <c r="U31" s="31" t="s">
        <v>107</v>
      </c>
      <c r="V31" s="15" t="s">
        <v>53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104</v>
      </c>
      <c r="Y32" s="15" t="s">
        <v>103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176</v>
      </c>
      <c r="C1" s="78" t="s" vm="1">
        <v>246</v>
      </c>
    </row>
    <row r="2" spans="2:54">
      <c r="B2" s="57" t="s">
        <v>175</v>
      </c>
      <c r="C2" s="78" t="s">
        <v>247</v>
      </c>
    </row>
    <row r="3" spans="2:54">
      <c r="B3" s="57" t="s">
        <v>177</v>
      </c>
      <c r="C3" s="78" t="s">
        <v>248</v>
      </c>
    </row>
    <row r="4" spans="2:54">
      <c r="B4" s="57" t="s">
        <v>178</v>
      </c>
      <c r="C4" s="78">
        <v>9454</v>
      </c>
    </row>
    <row r="6" spans="2:54" ht="26.25" customHeight="1">
      <c r="B6" s="173" t="s">
        <v>207</v>
      </c>
      <c r="C6" s="174"/>
      <c r="D6" s="174"/>
      <c r="E6" s="174"/>
      <c r="F6" s="174"/>
      <c r="G6" s="174"/>
      <c r="H6" s="174"/>
      <c r="I6" s="174"/>
      <c r="J6" s="174"/>
      <c r="K6" s="174"/>
      <c r="L6" s="175"/>
    </row>
    <row r="7" spans="2:54" ht="26.25" customHeight="1">
      <c r="B7" s="173" t="s">
        <v>95</v>
      </c>
      <c r="C7" s="174"/>
      <c r="D7" s="174"/>
      <c r="E7" s="174"/>
      <c r="F7" s="174"/>
      <c r="G7" s="174"/>
      <c r="H7" s="174"/>
      <c r="I7" s="174"/>
      <c r="J7" s="174"/>
      <c r="K7" s="174"/>
      <c r="L7" s="175"/>
    </row>
    <row r="8" spans="2:54" s="3" customFormat="1" ht="78.75">
      <c r="B8" s="23" t="s">
        <v>113</v>
      </c>
      <c r="C8" s="31" t="s">
        <v>42</v>
      </c>
      <c r="D8" s="31" t="s">
        <v>58</v>
      </c>
      <c r="E8" s="31" t="s">
        <v>98</v>
      </c>
      <c r="F8" s="31" t="s">
        <v>99</v>
      </c>
      <c r="G8" s="31" t="s">
        <v>230</v>
      </c>
      <c r="H8" s="31" t="s">
        <v>229</v>
      </c>
      <c r="I8" s="31" t="s">
        <v>107</v>
      </c>
      <c r="J8" s="31" t="s">
        <v>54</v>
      </c>
      <c r="K8" s="31" t="s">
        <v>179</v>
      </c>
      <c r="L8" s="32" t="s">
        <v>181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237</v>
      </c>
      <c r="H9" s="17"/>
      <c r="I9" s="17" t="s">
        <v>233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AZ11" s="1"/>
    </row>
    <row r="12" spans="2:54" ht="19.5" customHeight="1">
      <c r="B12" s="99" t="s">
        <v>245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</row>
    <row r="13" spans="2:54">
      <c r="B13" s="99" t="s">
        <v>109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</row>
    <row r="14" spans="2:54">
      <c r="B14" s="99" t="s">
        <v>228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</row>
    <row r="15" spans="2:54">
      <c r="B15" s="99" t="s">
        <v>236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</row>
    <row r="16" spans="2:54" s="7" customFormat="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AZ16" s="1"/>
      <c r="BB16" s="1"/>
    </row>
    <row r="17" spans="2:54" s="7" customFormat="1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AZ17" s="1"/>
      <c r="BB17" s="1"/>
    </row>
    <row r="18" spans="2:54" s="7" customFormat="1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AZ18" s="1"/>
      <c r="BB18" s="1"/>
    </row>
    <row r="19" spans="2:54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2:54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54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54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54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54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4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4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4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4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4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4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4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4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topLeftCell="A7" zoomScale="90" zoomScaleNormal="90" workbookViewId="0">
      <selection activeCell="C35" sqref="C35"/>
    </sheetView>
  </sheetViews>
  <sheetFormatPr defaultColWidth="9.140625" defaultRowHeight="18"/>
  <cols>
    <col min="1" max="1" width="6.28515625" style="1" customWidth="1"/>
    <col min="2" max="2" width="47" style="2" bestFit="1" customWidth="1"/>
    <col min="3" max="3" width="46.140625" style="2" bestFit="1" customWidth="1"/>
    <col min="4" max="4" width="12.7109375" style="2" bestFit="1" customWidth="1"/>
    <col min="5" max="5" width="12" style="1" bestFit="1" customWidth="1"/>
    <col min="6" max="6" width="11.28515625" style="1" bestFit="1" customWidth="1"/>
    <col min="7" max="7" width="13.140625" style="1" bestFit="1" customWidth="1"/>
    <col min="8" max="8" width="7.285156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176</v>
      </c>
      <c r="C1" s="78" t="s" vm="1">
        <v>246</v>
      </c>
    </row>
    <row r="2" spans="2:51">
      <c r="B2" s="57" t="s">
        <v>175</v>
      </c>
      <c r="C2" s="78" t="s">
        <v>247</v>
      </c>
    </row>
    <row r="3" spans="2:51">
      <c r="B3" s="57" t="s">
        <v>177</v>
      </c>
      <c r="C3" s="78" t="s">
        <v>248</v>
      </c>
    </row>
    <row r="4" spans="2:51">
      <c r="B4" s="57" t="s">
        <v>178</v>
      </c>
      <c r="C4" s="78">
        <v>9454</v>
      </c>
    </row>
    <row r="6" spans="2:51" ht="26.25" customHeight="1">
      <c r="B6" s="173" t="s">
        <v>207</v>
      </c>
      <c r="C6" s="174"/>
      <c r="D6" s="174"/>
      <c r="E6" s="174"/>
      <c r="F6" s="174"/>
      <c r="G6" s="174"/>
      <c r="H6" s="174"/>
      <c r="I6" s="174"/>
      <c r="J6" s="174"/>
      <c r="K6" s="175"/>
    </row>
    <row r="7" spans="2:51" ht="26.25" customHeight="1">
      <c r="B7" s="173" t="s">
        <v>96</v>
      </c>
      <c r="C7" s="174"/>
      <c r="D7" s="174"/>
      <c r="E7" s="174"/>
      <c r="F7" s="174"/>
      <c r="G7" s="174"/>
      <c r="H7" s="174"/>
      <c r="I7" s="174"/>
      <c r="J7" s="174"/>
      <c r="K7" s="175"/>
    </row>
    <row r="8" spans="2:51" s="3" customFormat="1" ht="63">
      <c r="B8" s="23" t="s">
        <v>113</v>
      </c>
      <c r="C8" s="31" t="s">
        <v>42</v>
      </c>
      <c r="D8" s="31" t="s">
        <v>58</v>
      </c>
      <c r="E8" s="31" t="s">
        <v>98</v>
      </c>
      <c r="F8" s="31" t="s">
        <v>99</v>
      </c>
      <c r="G8" s="31" t="s">
        <v>230</v>
      </c>
      <c r="H8" s="31" t="s">
        <v>229</v>
      </c>
      <c r="I8" s="31" t="s">
        <v>107</v>
      </c>
      <c r="J8" s="31" t="s">
        <v>179</v>
      </c>
      <c r="K8" s="32" t="s">
        <v>181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237</v>
      </c>
      <c r="H9" s="17"/>
      <c r="I9" s="17" t="s">
        <v>233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139" customFormat="1" ht="18" customHeight="1">
      <c r="B11" s="118" t="s">
        <v>45</v>
      </c>
      <c r="C11" s="119"/>
      <c r="D11" s="119"/>
      <c r="E11" s="119"/>
      <c r="F11" s="119"/>
      <c r="G11" s="120"/>
      <c r="H11" s="124"/>
      <c r="I11" s="120">
        <v>-139.24328</v>
      </c>
      <c r="J11" s="121">
        <v>1</v>
      </c>
      <c r="K11" s="121">
        <f>I11/'סכום נכסי הקרן'!$C$42</f>
        <v>-4.6888977585116207E-3</v>
      </c>
      <c r="AW11" s="140"/>
    </row>
    <row r="12" spans="2:51" s="140" customFormat="1" ht="19.5" customHeight="1">
      <c r="B12" s="122" t="s">
        <v>32</v>
      </c>
      <c r="C12" s="119"/>
      <c r="D12" s="119"/>
      <c r="E12" s="119"/>
      <c r="F12" s="119"/>
      <c r="G12" s="120"/>
      <c r="H12" s="124"/>
      <c r="I12" s="120">
        <v>-139.24328</v>
      </c>
      <c r="J12" s="121">
        <v>1</v>
      </c>
      <c r="K12" s="121">
        <f>I12/'סכום נכסי הקרן'!$C$42</f>
        <v>-4.6888977585116207E-3</v>
      </c>
    </row>
    <row r="13" spans="2:51" s="141" customFormat="1">
      <c r="B13" s="103" t="s">
        <v>659</v>
      </c>
      <c r="C13" s="82"/>
      <c r="D13" s="82"/>
      <c r="E13" s="82"/>
      <c r="F13" s="82"/>
      <c r="G13" s="91"/>
      <c r="H13" s="93"/>
      <c r="I13" s="91">
        <v>-143.57165999999998</v>
      </c>
      <c r="J13" s="92">
        <v>1.0310850189682401</v>
      </c>
      <c r="K13" s="92">
        <f>I13/'סכום נכסי הקרן'!$C$42</f>
        <v>-4.8346522342750942E-3</v>
      </c>
    </row>
    <row r="14" spans="2:51" s="141" customFormat="1">
      <c r="B14" s="87" t="s">
        <v>660</v>
      </c>
      <c r="C14" s="84" t="s">
        <v>661</v>
      </c>
      <c r="D14" s="97" t="s">
        <v>662</v>
      </c>
      <c r="E14" s="97" t="s">
        <v>160</v>
      </c>
      <c r="F14" s="111">
        <v>43110</v>
      </c>
      <c r="G14" s="94">
        <v>67073.999999999985</v>
      </c>
      <c r="H14" s="96">
        <v>-7.0983999999999998</v>
      </c>
      <c r="I14" s="94">
        <v>-4.7611999999999997</v>
      </c>
      <c r="J14" s="95">
        <v>3.4193391594912158E-2</v>
      </c>
      <c r="K14" s="95">
        <f>I14/'סכום נכסי הקרן'!$C$42</f>
        <v>-1.603293172052937E-4</v>
      </c>
    </row>
    <row r="15" spans="2:51" s="141" customFormat="1">
      <c r="B15" s="87" t="s">
        <v>663</v>
      </c>
      <c r="C15" s="84" t="s">
        <v>664</v>
      </c>
      <c r="D15" s="97" t="s">
        <v>662</v>
      </c>
      <c r="E15" s="97" t="s">
        <v>160</v>
      </c>
      <c r="F15" s="111">
        <v>43132</v>
      </c>
      <c r="G15" s="94">
        <v>335549.99999999994</v>
      </c>
      <c r="H15" s="96">
        <v>-7.0410000000000004</v>
      </c>
      <c r="I15" s="94">
        <v>-23.626109999999997</v>
      </c>
      <c r="J15" s="95">
        <v>0.16967504643671133</v>
      </c>
      <c r="K15" s="95">
        <f>I15/'סכום נכסי הקרן'!$C$42</f>
        <v>-7.9558894491245098E-4</v>
      </c>
    </row>
    <row r="16" spans="2:51" s="156" customFormat="1">
      <c r="B16" s="87" t="s">
        <v>665</v>
      </c>
      <c r="C16" s="84" t="s">
        <v>666</v>
      </c>
      <c r="D16" s="97" t="s">
        <v>662</v>
      </c>
      <c r="E16" s="97" t="s">
        <v>160</v>
      </c>
      <c r="F16" s="111">
        <v>43139</v>
      </c>
      <c r="G16" s="94">
        <v>170579.99999999997</v>
      </c>
      <c r="H16" s="96">
        <v>-5.2817999999999996</v>
      </c>
      <c r="I16" s="94">
        <v>-9.009719999999998</v>
      </c>
      <c r="J16" s="95">
        <v>6.4704881987841703E-2</v>
      </c>
      <c r="K16" s="95">
        <f>I16/'סכום נכסי הקרן'!$C$42</f>
        <v>-3.033945761175499E-4</v>
      </c>
      <c r="AW16" s="141"/>
      <c r="AY16" s="141"/>
    </row>
    <row r="17" spans="2:51" s="156" customFormat="1">
      <c r="B17" s="87" t="s">
        <v>667</v>
      </c>
      <c r="C17" s="84" t="s">
        <v>668</v>
      </c>
      <c r="D17" s="97" t="s">
        <v>662</v>
      </c>
      <c r="E17" s="97" t="s">
        <v>160</v>
      </c>
      <c r="F17" s="111">
        <v>43255</v>
      </c>
      <c r="G17" s="94">
        <v>3396430.7</v>
      </c>
      <c r="H17" s="96">
        <v>-2.9056000000000002</v>
      </c>
      <c r="I17" s="94">
        <v>-98.68574000000001</v>
      </c>
      <c r="J17" s="95">
        <v>0.70872892393801701</v>
      </c>
      <c r="K17" s="95">
        <f>I17/'סכום נכסי הקרן'!$C$42</f>
        <v>-3.3231574628453213E-3</v>
      </c>
      <c r="AW17" s="141"/>
      <c r="AY17" s="141"/>
    </row>
    <row r="18" spans="2:51" s="156" customFormat="1">
      <c r="B18" s="87" t="s">
        <v>669</v>
      </c>
      <c r="C18" s="84" t="s">
        <v>670</v>
      </c>
      <c r="D18" s="97" t="s">
        <v>662</v>
      </c>
      <c r="E18" s="97" t="s">
        <v>160</v>
      </c>
      <c r="F18" s="111">
        <v>43258</v>
      </c>
      <c r="G18" s="94">
        <v>174784.99999999997</v>
      </c>
      <c r="H18" s="96">
        <v>-2.7504</v>
      </c>
      <c r="I18" s="94">
        <v>-4.8072299999999988</v>
      </c>
      <c r="J18" s="95">
        <v>3.4523964100816922E-2</v>
      </c>
      <c r="K18" s="95">
        <f>I18/'סכום נכסי הקרן'!$C$42</f>
        <v>-1.6187933788725612E-4</v>
      </c>
      <c r="AW18" s="141"/>
      <c r="AY18" s="141"/>
    </row>
    <row r="19" spans="2:51" s="141" customFormat="1">
      <c r="B19" s="87" t="s">
        <v>671</v>
      </c>
      <c r="C19" s="84" t="s">
        <v>672</v>
      </c>
      <c r="D19" s="97" t="s">
        <v>662</v>
      </c>
      <c r="E19" s="97" t="s">
        <v>160</v>
      </c>
      <c r="F19" s="111">
        <v>43269</v>
      </c>
      <c r="G19" s="94">
        <v>388519.99999999994</v>
      </c>
      <c r="H19" s="96">
        <v>-0.85129999999999995</v>
      </c>
      <c r="I19" s="94">
        <v>-3.3073999999999995</v>
      </c>
      <c r="J19" s="95">
        <v>2.3752672301313209E-2</v>
      </c>
      <c r="K19" s="95">
        <f>I19/'סכום נכסי הקרן'!$C$42</f>
        <v>-1.1137385191228858E-4</v>
      </c>
    </row>
    <row r="20" spans="2:51" s="141" customFormat="1">
      <c r="B20" s="87" t="s">
        <v>673</v>
      </c>
      <c r="C20" s="84" t="s">
        <v>674</v>
      </c>
      <c r="D20" s="97" t="s">
        <v>662</v>
      </c>
      <c r="E20" s="97" t="s">
        <v>160</v>
      </c>
      <c r="F20" s="111">
        <v>43342</v>
      </c>
      <c r="G20" s="94">
        <v>247309.99999999997</v>
      </c>
      <c r="H20" s="96">
        <v>-0.82279999999999998</v>
      </c>
      <c r="I20" s="94">
        <v>-2.0348199999999999</v>
      </c>
      <c r="J20" s="95">
        <v>1.4613416173477096E-2</v>
      </c>
      <c r="K20" s="95">
        <f>I20/'סכום נכסי הקרן'!$C$42</f>
        <v>-6.8520814340014232E-5</v>
      </c>
    </row>
    <row r="21" spans="2:51" s="141" customFormat="1">
      <c r="B21" s="87" t="s">
        <v>675</v>
      </c>
      <c r="C21" s="84" t="s">
        <v>676</v>
      </c>
      <c r="D21" s="97" t="s">
        <v>662</v>
      </c>
      <c r="E21" s="97" t="s">
        <v>160</v>
      </c>
      <c r="F21" s="111">
        <v>43299</v>
      </c>
      <c r="G21" s="94">
        <v>177414.99999999997</v>
      </c>
      <c r="H21" s="96">
        <v>-0.17710000000000001</v>
      </c>
      <c r="I21" s="94">
        <v>-0.31411999999999995</v>
      </c>
      <c r="J21" s="95">
        <v>2.2559077895895584E-3</v>
      </c>
      <c r="K21" s="95">
        <f>I21/'סכום נכסי הקרן'!$C$42</f>
        <v>-1.0577720978015386E-5</v>
      </c>
    </row>
    <row r="22" spans="2:51" s="141" customFormat="1">
      <c r="B22" s="87" t="s">
        <v>677</v>
      </c>
      <c r="C22" s="84" t="s">
        <v>678</v>
      </c>
      <c r="D22" s="97" t="s">
        <v>662</v>
      </c>
      <c r="E22" s="97" t="s">
        <v>160</v>
      </c>
      <c r="F22" s="111">
        <v>43278</v>
      </c>
      <c r="G22" s="94">
        <v>179294.99999999997</v>
      </c>
      <c r="H22" s="96">
        <v>-0.1673</v>
      </c>
      <c r="I22" s="94">
        <v>-0.29991999999999996</v>
      </c>
      <c r="J22" s="95">
        <v>2.153928002845092E-3</v>
      </c>
      <c r="K22" s="95">
        <f>I22/'סכום נכסי הקרן'!$C$42</f>
        <v>-1.0099548184535765E-5</v>
      </c>
    </row>
    <row r="23" spans="2:51" s="141" customFormat="1">
      <c r="B23" s="87" t="s">
        <v>679</v>
      </c>
      <c r="C23" s="84" t="s">
        <v>680</v>
      </c>
      <c r="D23" s="97" t="s">
        <v>662</v>
      </c>
      <c r="E23" s="97" t="s">
        <v>160</v>
      </c>
      <c r="F23" s="111">
        <v>43313</v>
      </c>
      <c r="G23" s="94">
        <v>179989.99999999997</v>
      </c>
      <c r="H23" s="96">
        <v>0.84589999999999999</v>
      </c>
      <c r="I23" s="94">
        <v>1.5225999999999997</v>
      </c>
      <c r="J23" s="95">
        <v>-1.0934818542051004E-2</v>
      </c>
      <c r="K23" s="95">
        <f>I23/'סכום נכסי הקרן'!$C$42</f>
        <v>5.1272246151554265E-5</v>
      </c>
    </row>
    <row r="24" spans="2:51" s="141" customFormat="1">
      <c r="B24" s="87" t="s">
        <v>681</v>
      </c>
      <c r="C24" s="84" t="s">
        <v>682</v>
      </c>
      <c r="D24" s="97" t="s">
        <v>662</v>
      </c>
      <c r="E24" s="97" t="s">
        <v>160</v>
      </c>
      <c r="F24" s="111">
        <v>43277</v>
      </c>
      <c r="G24" s="94">
        <v>108809.99999999999</v>
      </c>
      <c r="H24" s="96">
        <v>0.51790000000000003</v>
      </c>
      <c r="I24" s="94">
        <v>0.56350999999999984</v>
      </c>
      <c r="J24" s="95">
        <v>-4.0469457484770526E-3</v>
      </c>
      <c r="K24" s="95">
        <f>I24/'סכום נכסי הקרן'!$C$42</f>
        <v>1.8975714848852188E-5</v>
      </c>
    </row>
    <row r="25" spans="2:51" s="141" customFormat="1">
      <c r="B25" s="87" t="s">
        <v>683</v>
      </c>
      <c r="C25" s="84" t="s">
        <v>684</v>
      </c>
      <c r="D25" s="97" t="s">
        <v>662</v>
      </c>
      <c r="E25" s="97" t="s">
        <v>160</v>
      </c>
      <c r="F25" s="111">
        <v>43298</v>
      </c>
      <c r="G25" s="94">
        <v>235754.99999999997</v>
      </c>
      <c r="H25" s="96">
        <v>0.50409999999999999</v>
      </c>
      <c r="I25" s="94">
        <v>1.1884899999999998</v>
      </c>
      <c r="J25" s="95">
        <v>-8.5353490667556802E-3</v>
      </c>
      <c r="K25" s="95">
        <f>I25/'סכום נכסי הקרן'!$C$42</f>
        <v>4.0021379107224964E-5</v>
      </c>
    </row>
    <row r="26" spans="2:51" s="141" customFormat="1">
      <c r="B26" s="83"/>
      <c r="C26" s="84"/>
      <c r="D26" s="84"/>
      <c r="E26" s="84"/>
      <c r="F26" s="84"/>
      <c r="G26" s="94"/>
      <c r="H26" s="96"/>
      <c r="I26" s="84"/>
      <c r="J26" s="95"/>
      <c r="K26" s="84"/>
    </row>
    <row r="27" spans="2:51" s="141" customFormat="1">
      <c r="B27" s="103" t="s">
        <v>225</v>
      </c>
      <c r="C27" s="82"/>
      <c r="D27" s="82"/>
      <c r="E27" s="82"/>
      <c r="F27" s="82"/>
      <c r="G27" s="91"/>
      <c r="H27" s="93"/>
      <c r="I27" s="91">
        <v>4.6278599999999992</v>
      </c>
      <c r="J27" s="92">
        <v>-3.3235787034031371E-2</v>
      </c>
      <c r="K27" s="92">
        <f>I27/'סכום נכסי הקרן'!$C$42</f>
        <v>1.5583920732623928E-4</v>
      </c>
    </row>
    <row r="28" spans="2:51" s="141" customFormat="1">
      <c r="B28" s="87" t="s">
        <v>685</v>
      </c>
      <c r="C28" s="84" t="s">
        <v>686</v>
      </c>
      <c r="D28" s="97" t="s">
        <v>662</v>
      </c>
      <c r="E28" s="97" t="s">
        <v>162</v>
      </c>
      <c r="F28" s="111">
        <v>43319</v>
      </c>
      <c r="G28" s="94">
        <v>79694.25999999998</v>
      </c>
      <c r="H28" s="96">
        <v>0.26769999999999999</v>
      </c>
      <c r="I28" s="94">
        <v>0.21336999999999998</v>
      </c>
      <c r="J28" s="95">
        <v>-1.5323540209624478E-3</v>
      </c>
      <c r="K28" s="95">
        <f>I28/'סכום נכסי הקרן'!$C$42</f>
        <v>7.1850513341370905E-6</v>
      </c>
    </row>
    <row r="29" spans="2:51" s="141" customFormat="1">
      <c r="B29" s="87" t="s">
        <v>687</v>
      </c>
      <c r="C29" s="84" t="s">
        <v>688</v>
      </c>
      <c r="D29" s="97" t="s">
        <v>662</v>
      </c>
      <c r="E29" s="97" t="s">
        <v>162</v>
      </c>
      <c r="F29" s="111">
        <v>43306</v>
      </c>
      <c r="G29" s="94">
        <v>339810.72999999992</v>
      </c>
      <c r="H29" s="96">
        <v>1.2990999999999999</v>
      </c>
      <c r="I29" s="94">
        <v>4.4144899999999998</v>
      </c>
      <c r="J29" s="95">
        <v>-3.1703433013068924E-2</v>
      </c>
      <c r="K29" s="95">
        <f>I29/'סכום נכסי הקרן'!$C$42</f>
        <v>1.486541559921022E-4</v>
      </c>
    </row>
    <row r="30" spans="2:51" s="141" customFormat="1">
      <c r="B30" s="83"/>
      <c r="C30" s="84"/>
      <c r="D30" s="84"/>
      <c r="E30" s="84"/>
      <c r="F30" s="84"/>
      <c r="G30" s="94"/>
      <c r="H30" s="96"/>
      <c r="I30" s="84"/>
      <c r="J30" s="95"/>
      <c r="K30" s="84"/>
    </row>
    <row r="31" spans="2:51" s="141" customFormat="1">
      <c r="B31" s="103" t="s">
        <v>224</v>
      </c>
      <c r="C31" s="82"/>
      <c r="D31" s="82"/>
      <c r="E31" s="82"/>
      <c r="F31" s="82"/>
      <c r="G31" s="91"/>
      <c r="H31" s="93"/>
      <c r="I31" s="91">
        <v>-0.29947999999999997</v>
      </c>
      <c r="J31" s="92">
        <v>2.1507680657910384E-3</v>
      </c>
      <c r="K31" s="92">
        <f>I31/'סכום נכסי הקרן'!$C$42</f>
        <v>-1.0084731562765975E-5</v>
      </c>
    </row>
    <row r="32" spans="2:51" s="141" customFormat="1">
      <c r="B32" s="87" t="s">
        <v>721</v>
      </c>
      <c r="C32" s="84" t="s">
        <v>689</v>
      </c>
      <c r="D32" s="97" t="s">
        <v>662</v>
      </c>
      <c r="E32" s="97" t="s">
        <v>161</v>
      </c>
      <c r="F32" s="111">
        <v>43108</v>
      </c>
      <c r="G32" s="94">
        <v>18.239999999999995</v>
      </c>
      <c r="H32" s="96">
        <v>996.60429999999997</v>
      </c>
      <c r="I32" s="94">
        <v>-0.29947999999999997</v>
      </c>
      <c r="J32" s="95">
        <v>2.1507680657910384E-3</v>
      </c>
      <c r="K32" s="95">
        <f>I32/'סכום נכסי הקרן'!$C$42</f>
        <v>-1.0084731562765975E-5</v>
      </c>
    </row>
    <row r="33" spans="2:11" s="141" customFormat="1">
      <c r="B33" s="83"/>
      <c r="C33" s="84"/>
      <c r="D33" s="84"/>
      <c r="E33" s="84"/>
      <c r="F33" s="84"/>
      <c r="G33" s="94"/>
      <c r="H33" s="96"/>
      <c r="I33" s="84"/>
      <c r="J33" s="95"/>
      <c r="K33" s="84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99" t="s">
        <v>245</v>
      </c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99" t="s">
        <v>109</v>
      </c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99" t="s">
        <v>228</v>
      </c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99" t="s">
        <v>236</v>
      </c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</row>
    <row r="111" spans="2:11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</row>
    <row r="112" spans="2:11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</row>
    <row r="113" spans="2:11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</row>
    <row r="114" spans="2:11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</row>
    <row r="115" spans="2:11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</row>
    <row r="116" spans="2:11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</row>
    <row r="117" spans="2:11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</row>
    <row r="118" spans="2:11"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</row>
    <row r="119" spans="2:11"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</row>
    <row r="120" spans="2:11"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</row>
    <row r="121" spans="2:11"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</row>
    <row r="122" spans="2:11"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</row>
    <row r="123" spans="2:11"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</row>
    <row r="124" spans="2:11"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</row>
    <row r="125" spans="2:11"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</row>
    <row r="126" spans="2:11"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</row>
    <row r="127" spans="2:11"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</row>
    <row r="128" spans="2:11"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</row>
    <row r="129" spans="2:11"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</row>
    <row r="130" spans="2:11"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</row>
    <row r="131" spans="2:11"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</row>
    <row r="132" spans="2:11">
      <c r="B132" s="102"/>
      <c r="C132" s="102"/>
      <c r="D132" s="102"/>
      <c r="E132" s="102"/>
      <c r="F132" s="102"/>
      <c r="G132" s="102"/>
      <c r="H132" s="102"/>
      <c r="I132" s="102"/>
      <c r="J132" s="102"/>
      <c r="K132" s="102"/>
    </row>
    <row r="133" spans="2:11">
      <c r="C133" s="1"/>
      <c r="D133" s="1"/>
    </row>
    <row r="134" spans="2:11">
      <c r="C134" s="1"/>
      <c r="D134" s="1"/>
    </row>
    <row r="135" spans="2:11">
      <c r="C135" s="1"/>
      <c r="D135" s="1"/>
    </row>
    <row r="136" spans="2:11">
      <c r="C136" s="1"/>
      <c r="D136" s="1"/>
    </row>
    <row r="137" spans="2:11">
      <c r="C137" s="1"/>
      <c r="D137" s="1"/>
    </row>
    <row r="138" spans="2:11">
      <c r="C138" s="1"/>
      <c r="D138" s="1"/>
    </row>
    <row r="139" spans="2:11">
      <c r="C139" s="1"/>
      <c r="D139" s="1"/>
    </row>
    <row r="140" spans="2:11">
      <c r="C140" s="1"/>
      <c r="D140" s="1"/>
    </row>
    <row r="141" spans="2:11">
      <c r="C141" s="1"/>
      <c r="D141" s="1"/>
    </row>
    <row r="142" spans="2:11">
      <c r="C142" s="1"/>
      <c r="D142" s="1"/>
    </row>
    <row r="143" spans="2:11">
      <c r="C143" s="1"/>
      <c r="D143" s="1"/>
    </row>
    <row r="144" spans="2:11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H41:XFD44 A1:B1048576 D45:XFD1048576 D41:AF44 D1:XFD40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176</v>
      </c>
      <c r="C1" s="78" t="s" vm="1">
        <v>246</v>
      </c>
    </row>
    <row r="2" spans="2:78">
      <c r="B2" s="57" t="s">
        <v>175</v>
      </c>
      <c r="C2" s="78" t="s">
        <v>247</v>
      </c>
    </row>
    <row r="3" spans="2:78">
      <c r="B3" s="57" t="s">
        <v>177</v>
      </c>
      <c r="C3" s="78" t="s">
        <v>248</v>
      </c>
    </row>
    <row r="4" spans="2:78">
      <c r="B4" s="57" t="s">
        <v>178</v>
      </c>
      <c r="C4" s="78">
        <v>9454</v>
      </c>
    </row>
    <row r="6" spans="2:78" ht="26.25" customHeight="1">
      <c r="B6" s="173" t="s">
        <v>207</v>
      </c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175"/>
    </row>
    <row r="7" spans="2:78" ht="26.25" customHeight="1">
      <c r="B7" s="173" t="s">
        <v>97</v>
      </c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5"/>
    </row>
    <row r="8" spans="2:78" s="3" customFormat="1" ht="47.25">
      <c r="B8" s="23" t="s">
        <v>113</v>
      </c>
      <c r="C8" s="31" t="s">
        <v>42</v>
      </c>
      <c r="D8" s="31" t="s">
        <v>46</v>
      </c>
      <c r="E8" s="31" t="s">
        <v>15</v>
      </c>
      <c r="F8" s="31" t="s">
        <v>59</v>
      </c>
      <c r="G8" s="31" t="s">
        <v>99</v>
      </c>
      <c r="H8" s="31" t="s">
        <v>18</v>
      </c>
      <c r="I8" s="31" t="s">
        <v>98</v>
      </c>
      <c r="J8" s="31" t="s">
        <v>17</v>
      </c>
      <c r="K8" s="31" t="s">
        <v>19</v>
      </c>
      <c r="L8" s="31" t="s">
        <v>230</v>
      </c>
      <c r="M8" s="31" t="s">
        <v>229</v>
      </c>
      <c r="N8" s="31" t="s">
        <v>107</v>
      </c>
      <c r="O8" s="31" t="s">
        <v>54</v>
      </c>
      <c r="P8" s="31" t="s">
        <v>179</v>
      </c>
      <c r="Q8" s="32" t="s">
        <v>181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237</v>
      </c>
      <c r="M9" s="17"/>
      <c r="N9" s="17" t="s">
        <v>233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110</v>
      </c>
      <c r="R10" s="1"/>
      <c r="S10" s="1"/>
      <c r="T10" s="1"/>
      <c r="U10" s="1"/>
      <c r="V10" s="1"/>
    </row>
    <row r="11" spans="2:78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"/>
      <c r="S11" s="1"/>
      <c r="T11" s="1"/>
      <c r="U11" s="1"/>
      <c r="V11" s="1"/>
      <c r="BZ11" s="1"/>
    </row>
    <row r="12" spans="2:78" ht="18" customHeight="1">
      <c r="B12" s="99" t="s">
        <v>245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</row>
    <row r="13" spans="2:78">
      <c r="B13" s="99" t="s">
        <v>109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</row>
    <row r="14" spans="2:78">
      <c r="B14" s="99" t="s">
        <v>228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</row>
    <row r="15" spans="2:78">
      <c r="B15" s="99" t="s">
        <v>236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</row>
    <row r="16" spans="2:7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</row>
    <row r="17" spans="2:17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</row>
    <row r="18" spans="2:17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</row>
    <row r="19" spans="2:17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</row>
    <row r="20" spans="2:17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</row>
    <row r="21" spans="2:17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</row>
    <row r="22" spans="2:17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</row>
    <row r="23" spans="2:17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</row>
    <row r="24" spans="2:17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</row>
    <row r="25" spans="2:17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</row>
    <row r="26" spans="2:17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</row>
    <row r="27" spans="2:17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</row>
    <row r="28" spans="2:17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</row>
    <row r="29" spans="2:17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</row>
    <row r="30" spans="2:17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</row>
    <row r="31" spans="2:17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</row>
    <row r="32" spans="2:17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</row>
    <row r="33" spans="2:17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</row>
    <row r="34" spans="2:17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</row>
    <row r="35" spans="2:17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</row>
    <row r="36" spans="2:17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</row>
    <row r="37" spans="2:17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</row>
    <row r="38" spans="2:17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</row>
    <row r="39" spans="2:17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</row>
    <row r="40" spans="2:17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</row>
    <row r="41" spans="2:17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</row>
    <row r="42" spans="2:17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</row>
    <row r="43" spans="2:17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</row>
    <row r="44" spans="2:17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</row>
    <row r="45" spans="2:17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</row>
    <row r="46" spans="2:17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</row>
    <row r="47" spans="2:17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</row>
    <row r="48" spans="2:17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</row>
    <row r="49" spans="2:17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</row>
    <row r="50" spans="2:17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</row>
    <row r="51" spans="2:17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</row>
    <row r="52" spans="2:17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</row>
    <row r="53" spans="2:17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</row>
    <row r="54" spans="2:17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</row>
    <row r="55" spans="2:17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</row>
    <row r="56" spans="2:17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</row>
    <row r="57" spans="2:17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</row>
    <row r="58" spans="2:17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</row>
    <row r="59" spans="2:17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</row>
    <row r="60" spans="2:17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</row>
    <row r="61" spans="2:17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</row>
    <row r="62" spans="2:17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</row>
    <row r="63" spans="2:17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</row>
    <row r="64" spans="2:17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</row>
    <row r="65" spans="2:17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</row>
    <row r="66" spans="2:17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</row>
    <row r="67" spans="2:17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</row>
    <row r="68" spans="2:17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</row>
    <row r="69" spans="2:17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</row>
    <row r="70" spans="2:17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</row>
    <row r="71" spans="2:17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</row>
    <row r="72" spans="2:17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</row>
    <row r="73" spans="2:17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</row>
    <row r="74" spans="2:17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</row>
    <row r="75" spans="2:17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</row>
    <row r="76" spans="2:17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</row>
    <row r="77" spans="2:17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</row>
    <row r="78" spans="2:17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</row>
    <row r="79" spans="2:17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</row>
    <row r="80" spans="2:17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</row>
    <row r="81" spans="2:17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</row>
    <row r="82" spans="2:17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</row>
    <row r="83" spans="2:17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</row>
    <row r="84" spans="2:17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</row>
    <row r="85" spans="2:17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</row>
    <row r="86" spans="2:17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</row>
    <row r="87" spans="2:17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</row>
    <row r="88" spans="2:17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</row>
    <row r="89" spans="2:17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</row>
    <row r="90" spans="2:17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</row>
    <row r="91" spans="2:17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</row>
    <row r="92" spans="2:17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</row>
    <row r="93" spans="2:17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</row>
    <row r="94" spans="2:17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</row>
    <row r="95" spans="2:17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</row>
    <row r="96" spans="2:17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</row>
    <row r="97" spans="2:17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</row>
    <row r="98" spans="2:17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</row>
    <row r="99" spans="2:17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</row>
    <row r="100" spans="2:17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</row>
    <row r="101" spans="2:17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</row>
    <row r="102" spans="2:17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</row>
    <row r="103" spans="2:17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</row>
    <row r="104" spans="2:17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</row>
    <row r="105" spans="2:17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</row>
    <row r="106" spans="2:17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</row>
    <row r="107" spans="2:17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</row>
    <row r="108" spans="2:17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</row>
    <row r="109" spans="2:17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</row>
    <row r="110" spans="2:17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3" type="noConversion"/>
  <conditionalFormatting sqref="B16:B110">
    <cfRule type="cellIs" dxfId="7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AZ55"/>
  <sheetViews>
    <sheetView rightToLeft="1" zoomScale="90" zoomScaleNormal="90" workbookViewId="0">
      <selection activeCell="C16" sqref="C16"/>
    </sheetView>
  </sheetViews>
  <sheetFormatPr defaultColWidth="9.140625" defaultRowHeight="18"/>
  <cols>
    <col min="1" max="1" width="9" style="1" customWidth="1"/>
    <col min="2" max="2" width="45.140625" style="2" customWidth="1"/>
    <col min="3" max="3" width="46.140625" style="2" bestFit="1" customWidth="1"/>
    <col min="4" max="4" width="12.7109375" style="2" customWidth="1"/>
    <col min="5" max="5" width="12.42578125" style="2" bestFit="1" customWidth="1"/>
    <col min="6" max="6" width="7.42578125" style="1" customWidth="1"/>
    <col min="7" max="7" width="11.28515625" style="1" bestFit="1" customWidth="1"/>
    <col min="8" max="8" width="11.140625" style="1" bestFit="1" customWidth="1"/>
    <col min="9" max="9" width="6.85546875" style="1" bestFit="1" customWidth="1"/>
    <col min="10" max="10" width="12" style="1" bestFit="1" customWidth="1"/>
    <col min="11" max="11" width="6.85546875" style="1" bestFit="1" customWidth="1"/>
    <col min="12" max="12" width="7.5703125" style="1" customWidth="1"/>
    <col min="13" max="13" width="10.140625" style="1" bestFit="1" customWidth="1"/>
    <col min="14" max="14" width="7.28515625" style="1" bestFit="1" customWidth="1"/>
    <col min="15" max="15" width="8" style="1" bestFit="1" customWidth="1"/>
    <col min="16" max="16" width="9.140625" style="1" bestFit="1" customWidth="1"/>
    <col min="17" max="17" width="10.42578125" style="1" bestFit="1" customWidth="1"/>
    <col min="18" max="18" width="8.7109375" style="1" customWidth="1"/>
    <col min="19" max="19" width="10" style="1" customWidth="1"/>
    <col min="20" max="20" width="9.5703125" style="1" customWidth="1"/>
    <col min="21" max="21" width="6.140625" style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9" width="5.7109375" style="1" customWidth="1"/>
    <col min="40" max="16384" width="9.140625" style="1"/>
  </cols>
  <sheetData>
    <row r="1" spans="2:52">
      <c r="B1" s="57" t="s">
        <v>176</v>
      </c>
      <c r="C1" s="78" t="s" vm="1">
        <v>246</v>
      </c>
    </row>
    <row r="2" spans="2:52">
      <c r="B2" s="57" t="s">
        <v>175</v>
      </c>
      <c r="C2" s="78" t="s">
        <v>247</v>
      </c>
    </row>
    <row r="3" spans="2:52">
      <c r="B3" s="57" t="s">
        <v>177</v>
      </c>
      <c r="C3" s="78" t="s">
        <v>248</v>
      </c>
    </row>
    <row r="4" spans="2:52">
      <c r="B4" s="57" t="s">
        <v>178</v>
      </c>
      <c r="C4" s="78">
        <v>9454</v>
      </c>
    </row>
    <row r="6" spans="2:52" ht="26.25" customHeight="1">
      <c r="B6" s="173" t="s">
        <v>208</v>
      </c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175"/>
    </row>
    <row r="7" spans="2:52" s="3" customFormat="1" ht="63">
      <c r="B7" s="23" t="s">
        <v>113</v>
      </c>
      <c r="C7" s="31" t="s">
        <v>220</v>
      </c>
      <c r="D7" s="31" t="s">
        <v>42</v>
      </c>
      <c r="E7" s="31" t="s">
        <v>114</v>
      </c>
      <c r="F7" s="31" t="s">
        <v>15</v>
      </c>
      <c r="G7" s="31" t="s">
        <v>99</v>
      </c>
      <c r="H7" s="31" t="s">
        <v>59</v>
      </c>
      <c r="I7" s="31" t="s">
        <v>18</v>
      </c>
      <c r="J7" s="31" t="s">
        <v>98</v>
      </c>
      <c r="K7" s="14" t="s">
        <v>33</v>
      </c>
      <c r="L7" s="71" t="s">
        <v>19</v>
      </c>
      <c r="M7" s="31" t="s">
        <v>230</v>
      </c>
      <c r="N7" s="31" t="s">
        <v>229</v>
      </c>
      <c r="O7" s="31" t="s">
        <v>107</v>
      </c>
      <c r="P7" s="31" t="s">
        <v>179</v>
      </c>
      <c r="Q7" s="32" t="s">
        <v>181</v>
      </c>
      <c r="AY7" s="3" t="s">
        <v>159</v>
      </c>
      <c r="AZ7" s="3" t="s">
        <v>161</v>
      </c>
    </row>
    <row r="8" spans="2:52" s="3" customFormat="1" ht="24" customHeight="1">
      <c r="B8" s="16"/>
      <c r="C8" s="70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237</v>
      </c>
      <c r="N8" s="17"/>
      <c r="O8" s="17" t="s">
        <v>233</v>
      </c>
      <c r="P8" s="33" t="s">
        <v>20</v>
      </c>
      <c r="Q8" s="18" t="s">
        <v>20</v>
      </c>
      <c r="AY8" s="3" t="s">
        <v>157</v>
      </c>
      <c r="AZ8" s="3" t="s">
        <v>160</v>
      </c>
    </row>
    <row r="9" spans="2:52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110</v>
      </c>
      <c r="AY9" s="4" t="s">
        <v>158</v>
      </c>
      <c r="AZ9" s="4" t="s">
        <v>162</v>
      </c>
    </row>
    <row r="10" spans="2:52" s="139" customFormat="1" ht="18" customHeight="1">
      <c r="B10" s="79" t="s">
        <v>38</v>
      </c>
      <c r="C10" s="80"/>
      <c r="D10" s="80"/>
      <c r="E10" s="80"/>
      <c r="F10" s="80"/>
      <c r="G10" s="80"/>
      <c r="H10" s="80"/>
      <c r="I10" s="88">
        <v>5.7351009409939362</v>
      </c>
      <c r="J10" s="80"/>
      <c r="K10" s="80"/>
      <c r="L10" s="104">
        <v>3.8351054045648557E-2</v>
      </c>
      <c r="M10" s="88"/>
      <c r="N10" s="90"/>
      <c r="O10" s="88">
        <f>O11+O39</f>
        <v>461.44158999999985</v>
      </c>
      <c r="P10" s="89">
        <v>1</v>
      </c>
      <c r="Q10" s="89">
        <f>O10/'סכום נכסי הקרן'!$C$42</f>
        <v>1.5538648881547733E-2</v>
      </c>
      <c r="AY10" s="141" t="s">
        <v>27</v>
      </c>
      <c r="AZ10" s="139" t="s">
        <v>163</v>
      </c>
    </row>
    <row r="11" spans="2:52" s="141" customFormat="1" ht="21.75" customHeight="1">
      <c r="B11" s="81" t="s">
        <v>36</v>
      </c>
      <c r="C11" s="82"/>
      <c r="D11" s="82"/>
      <c r="E11" s="82"/>
      <c r="F11" s="82"/>
      <c r="G11" s="82"/>
      <c r="H11" s="82"/>
      <c r="I11" s="91">
        <v>5.5585557242345569</v>
      </c>
      <c r="J11" s="82"/>
      <c r="K11" s="82"/>
      <c r="L11" s="105">
        <v>3.5632417258157717E-2</v>
      </c>
      <c r="M11" s="91"/>
      <c r="N11" s="93"/>
      <c r="O11" s="91">
        <f>O12+O19</f>
        <v>379.27454999999986</v>
      </c>
      <c r="P11" s="92">
        <v>0.82193127634624075</v>
      </c>
      <c r="Q11" s="92">
        <f>O11/'סכום נכסי הקרן'!$C$42</f>
        <v>1.2771744441494794E-2</v>
      </c>
      <c r="AZ11" s="141" t="s">
        <v>169</v>
      </c>
    </row>
    <row r="12" spans="2:52" s="141" customFormat="1">
      <c r="B12" s="103" t="s">
        <v>34</v>
      </c>
      <c r="C12" s="82"/>
      <c r="D12" s="82"/>
      <c r="E12" s="82"/>
      <c r="F12" s="82"/>
      <c r="G12" s="82"/>
      <c r="H12" s="82"/>
      <c r="I12" s="91">
        <v>9.0032406814839021</v>
      </c>
      <c r="J12" s="82"/>
      <c r="K12" s="82"/>
      <c r="L12" s="105">
        <v>3.2002535100135406E-2</v>
      </c>
      <c r="M12" s="91"/>
      <c r="N12" s="93"/>
      <c r="O12" s="91">
        <f>SUM(O13:O17)</f>
        <v>184.14814999999999</v>
      </c>
      <c r="P12" s="92">
        <v>0.39907761109200302</v>
      </c>
      <c r="Q12" s="92">
        <f>O12/'סכום נכסי הקרן'!$C$42</f>
        <v>6.2010306549017064E-3</v>
      </c>
      <c r="AZ12" s="141" t="s">
        <v>164</v>
      </c>
    </row>
    <row r="13" spans="2:52" s="141" customFormat="1">
      <c r="B13" s="87" t="s">
        <v>722</v>
      </c>
      <c r="C13" s="97" t="s">
        <v>706</v>
      </c>
      <c r="D13" s="84">
        <v>6028</v>
      </c>
      <c r="E13" s="84"/>
      <c r="F13" s="84" t="s">
        <v>705</v>
      </c>
      <c r="G13" s="111">
        <v>43100</v>
      </c>
      <c r="H13" s="84"/>
      <c r="I13" s="94">
        <v>9.44</v>
      </c>
      <c r="J13" s="97" t="s">
        <v>161</v>
      </c>
      <c r="K13" s="98">
        <v>4.4400000000000002E-2</v>
      </c>
      <c r="L13" s="98">
        <v>4.4400000000000002E-2</v>
      </c>
      <c r="M13" s="94">
        <v>13016.389999999998</v>
      </c>
      <c r="N13" s="96">
        <v>102.13</v>
      </c>
      <c r="O13" s="94">
        <v>13.293639999999998</v>
      </c>
      <c r="P13" s="95">
        <v>2.8809380349012981E-2</v>
      </c>
      <c r="Q13" s="95">
        <f>O13/'סכום נכסי הקרן'!$C$42</f>
        <v>4.4765189959946662E-4</v>
      </c>
      <c r="AZ13" s="141" t="s">
        <v>165</v>
      </c>
    </row>
    <row r="14" spans="2:52" s="141" customFormat="1">
      <c r="B14" s="87" t="s">
        <v>722</v>
      </c>
      <c r="C14" s="97" t="s">
        <v>706</v>
      </c>
      <c r="D14" s="84">
        <v>6027</v>
      </c>
      <c r="E14" s="84"/>
      <c r="F14" s="84" t="s">
        <v>705</v>
      </c>
      <c r="G14" s="111">
        <v>43100</v>
      </c>
      <c r="H14" s="84"/>
      <c r="I14" s="94">
        <v>9.879999999999999</v>
      </c>
      <c r="J14" s="97" t="s">
        <v>161</v>
      </c>
      <c r="K14" s="98">
        <v>3.1699999999999992E-2</v>
      </c>
      <c r="L14" s="98">
        <v>3.1699999999999992E-2</v>
      </c>
      <c r="M14" s="94">
        <v>48729.919999999991</v>
      </c>
      <c r="N14" s="96">
        <v>100.84</v>
      </c>
      <c r="O14" s="94">
        <v>49.13924999999999</v>
      </c>
      <c r="P14" s="95">
        <v>0.10649237855961467</v>
      </c>
      <c r="Q14" s="95">
        <f>O14/'סכום נכסי הקרן'!$C$42</f>
        <v>1.6547220029572854E-3</v>
      </c>
      <c r="AZ14" s="141" t="s">
        <v>166</v>
      </c>
    </row>
    <row r="15" spans="2:52" s="141" customFormat="1">
      <c r="B15" s="87" t="s">
        <v>722</v>
      </c>
      <c r="C15" s="97" t="s">
        <v>706</v>
      </c>
      <c r="D15" s="84">
        <v>6026</v>
      </c>
      <c r="E15" s="84"/>
      <c r="F15" s="84" t="s">
        <v>705</v>
      </c>
      <c r="G15" s="111">
        <v>43100</v>
      </c>
      <c r="H15" s="84"/>
      <c r="I15" s="94">
        <v>7.8800000000000008</v>
      </c>
      <c r="J15" s="97" t="s">
        <v>161</v>
      </c>
      <c r="K15" s="98">
        <v>3.4700000000000009E-2</v>
      </c>
      <c r="L15" s="98">
        <v>3.4700000000000009E-2</v>
      </c>
      <c r="M15" s="94">
        <v>67274.740000000005</v>
      </c>
      <c r="N15" s="96">
        <v>102.53</v>
      </c>
      <c r="O15" s="94">
        <v>68.97678999999998</v>
      </c>
      <c r="P15" s="95">
        <v>0.14948340547539987</v>
      </c>
      <c r="Q15" s="95">
        <f>O15/'סכום נכסי הקרן'!$C$42</f>
        <v>2.3227341098279695E-3</v>
      </c>
      <c r="AZ15" s="141" t="s">
        <v>168</v>
      </c>
    </row>
    <row r="16" spans="2:52" s="141" customFormat="1">
      <c r="B16" s="87" t="s">
        <v>722</v>
      </c>
      <c r="C16" s="97" t="s">
        <v>706</v>
      </c>
      <c r="D16" s="84">
        <v>6025</v>
      </c>
      <c r="E16" s="84"/>
      <c r="F16" s="84" t="s">
        <v>705</v>
      </c>
      <c r="G16" s="111">
        <v>43100</v>
      </c>
      <c r="H16" s="84"/>
      <c r="I16" s="94">
        <v>9.94</v>
      </c>
      <c r="J16" s="97" t="s">
        <v>161</v>
      </c>
      <c r="K16" s="98">
        <v>2.98E-2</v>
      </c>
      <c r="L16" s="98">
        <v>2.98E-2</v>
      </c>
      <c r="M16" s="94">
        <v>27671.049999999996</v>
      </c>
      <c r="N16" s="96">
        <v>106.07</v>
      </c>
      <c r="O16" s="94">
        <v>29.350679999999997</v>
      </c>
      <c r="P16" s="95">
        <v>6.3607477231380438E-2</v>
      </c>
      <c r="Q16" s="95">
        <f>O16/'סכום נכסי הקרן'!$C$42</f>
        <v>9.8835891874129826E-4</v>
      </c>
      <c r="AZ16" s="141" t="s">
        <v>167</v>
      </c>
    </row>
    <row r="17" spans="1:52" s="141" customFormat="1">
      <c r="B17" s="87" t="s">
        <v>722</v>
      </c>
      <c r="C17" s="97" t="s">
        <v>706</v>
      </c>
      <c r="D17" s="84">
        <v>6024</v>
      </c>
      <c r="E17" s="84"/>
      <c r="F17" s="84" t="s">
        <v>705</v>
      </c>
      <c r="G17" s="111">
        <v>43100</v>
      </c>
      <c r="H17" s="84"/>
      <c r="I17" s="94">
        <v>9.0500000000000025</v>
      </c>
      <c r="J17" s="97" t="s">
        <v>161</v>
      </c>
      <c r="K17" s="98">
        <v>2.0400000000000001E-2</v>
      </c>
      <c r="L17" s="98">
        <v>2.0400000000000001E-2</v>
      </c>
      <c r="M17" s="94">
        <v>21853.659999999996</v>
      </c>
      <c r="N17" s="96">
        <v>107.02</v>
      </c>
      <c r="O17" s="94">
        <v>23.387789999999992</v>
      </c>
      <c r="P17" s="95">
        <v>5.0684969476594982E-2</v>
      </c>
      <c r="Q17" s="95">
        <f>O17/'סכום נכסי הקרן'!$C$42</f>
        <v>7.8756372377568578E-4</v>
      </c>
      <c r="AZ17" s="141" t="s">
        <v>170</v>
      </c>
    </row>
    <row r="18" spans="1:52" s="141" customFormat="1">
      <c r="B18" s="83"/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94"/>
      <c r="N18" s="96"/>
      <c r="O18" s="84"/>
      <c r="P18" s="95"/>
      <c r="Q18" s="84"/>
      <c r="AZ18" s="141" t="s">
        <v>171</v>
      </c>
    </row>
    <row r="19" spans="1:52" s="141" customFormat="1">
      <c r="B19" s="103" t="s">
        <v>35</v>
      </c>
      <c r="C19" s="82"/>
      <c r="D19" s="82"/>
      <c r="E19" s="82"/>
      <c r="F19" s="82"/>
      <c r="G19" s="82"/>
      <c r="H19" s="82"/>
      <c r="I19" s="91">
        <v>2.3075571952822282</v>
      </c>
      <c r="J19" s="82"/>
      <c r="K19" s="82"/>
      <c r="L19" s="105">
        <v>3.9058074084285882E-2</v>
      </c>
      <c r="M19" s="91"/>
      <c r="N19" s="93"/>
      <c r="O19" s="91">
        <f>SUM(O20:O37)</f>
        <v>195.12639999999988</v>
      </c>
      <c r="P19" s="92">
        <v>0.4228536652542379</v>
      </c>
      <c r="Q19" s="92">
        <f>O19/'סכום נכסי הקרן'!$C$42</f>
        <v>6.5707137865930864E-3</v>
      </c>
      <c r="AZ19" s="141" t="s">
        <v>172</v>
      </c>
    </row>
    <row r="20" spans="1:52" s="141" customFormat="1">
      <c r="A20" s="157"/>
      <c r="B20" s="87" t="s">
        <v>723</v>
      </c>
      <c r="C20" s="97" t="s">
        <v>706</v>
      </c>
      <c r="D20" s="84">
        <v>507852</v>
      </c>
      <c r="E20" s="84"/>
      <c r="F20" s="84" t="s">
        <v>707</v>
      </c>
      <c r="G20" s="111">
        <v>43185</v>
      </c>
      <c r="H20" s="84" t="s">
        <v>708</v>
      </c>
      <c r="I20" s="94">
        <v>1.4500000000000002</v>
      </c>
      <c r="J20" s="97" t="s">
        <v>160</v>
      </c>
      <c r="K20" s="98">
        <v>3.4861000000000003E-2</v>
      </c>
      <c r="L20" s="98">
        <v>3.7399999999999996E-2</v>
      </c>
      <c r="M20" s="94">
        <v>35565.999999999993</v>
      </c>
      <c r="N20" s="96">
        <v>99.78</v>
      </c>
      <c r="O20" s="94">
        <v>128.71406999999996</v>
      </c>
      <c r="P20" s="95">
        <v>0.2789433592980915</v>
      </c>
      <c r="Q20" s="95">
        <f>O20/'סכום נכסי הקרן'!$C$42</f>
        <v>4.3343356628191155E-3</v>
      </c>
      <c r="AZ20" s="141" t="s">
        <v>173</v>
      </c>
    </row>
    <row r="21" spans="1:52" s="141" customFormat="1">
      <c r="A21" s="157"/>
      <c r="B21" s="87" t="s">
        <v>724</v>
      </c>
      <c r="C21" s="97" t="s">
        <v>706</v>
      </c>
      <c r="D21" s="84">
        <v>523632</v>
      </c>
      <c r="E21" s="84"/>
      <c r="F21" s="84" t="s">
        <v>709</v>
      </c>
      <c r="G21" s="111">
        <v>43321</v>
      </c>
      <c r="H21" s="84" t="s">
        <v>708</v>
      </c>
      <c r="I21" s="94">
        <v>1.9200000000000002</v>
      </c>
      <c r="J21" s="97" t="s">
        <v>161</v>
      </c>
      <c r="K21" s="98">
        <v>2.4E-2</v>
      </c>
      <c r="L21" s="98">
        <v>2.2000000000000002E-2</v>
      </c>
      <c r="M21" s="94">
        <v>12754.089999999998</v>
      </c>
      <c r="N21" s="96">
        <v>100.77</v>
      </c>
      <c r="O21" s="94">
        <v>12.852299999999998</v>
      </c>
      <c r="P21" s="95">
        <v>2.785292809641449E-2</v>
      </c>
      <c r="Q21" s="95">
        <f>O21/'סכום נכסי הקרן'!$C$42</f>
        <v>4.3279015448155847E-4</v>
      </c>
      <c r="AZ21" s="141" t="s">
        <v>174</v>
      </c>
    </row>
    <row r="22" spans="1:52" s="141" customFormat="1">
      <c r="A22" s="157"/>
      <c r="B22" s="87" t="s">
        <v>724</v>
      </c>
      <c r="C22" s="97" t="s">
        <v>706</v>
      </c>
      <c r="D22" s="84">
        <v>524747</v>
      </c>
      <c r="E22" s="84"/>
      <c r="F22" s="84" t="s">
        <v>709</v>
      </c>
      <c r="G22" s="111">
        <v>43343</v>
      </c>
      <c r="H22" s="84" t="s">
        <v>708</v>
      </c>
      <c r="I22" s="94">
        <v>1.98</v>
      </c>
      <c r="J22" s="97" t="s">
        <v>161</v>
      </c>
      <c r="K22" s="98">
        <v>2.3789999999999999E-2</v>
      </c>
      <c r="L22" s="98">
        <v>2.2799999999999997E-2</v>
      </c>
      <c r="M22" s="94">
        <v>12754.089999999998</v>
      </c>
      <c r="N22" s="96">
        <v>100.42</v>
      </c>
      <c r="O22" s="94">
        <v>12.807659999999998</v>
      </c>
      <c r="P22" s="95">
        <v>2.7756186290650235E-2</v>
      </c>
      <c r="Q22" s="95">
        <f>O22/'סכום נכסי הקרן'!$C$42</f>
        <v>4.3128694085473241E-4</v>
      </c>
      <c r="AZ22" s="141" t="s">
        <v>27</v>
      </c>
    </row>
    <row r="23" spans="1:52" s="141" customFormat="1">
      <c r="A23" s="157"/>
      <c r="B23" s="87" t="s">
        <v>725</v>
      </c>
      <c r="C23" s="97" t="s">
        <v>710</v>
      </c>
      <c r="D23" s="84">
        <v>91040003</v>
      </c>
      <c r="E23" s="84"/>
      <c r="F23" s="84" t="s">
        <v>443</v>
      </c>
      <c r="G23" s="111">
        <v>43301</v>
      </c>
      <c r="H23" s="84" t="s">
        <v>306</v>
      </c>
      <c r="I23" s="94">
        <v>2.21</v>
      </c>
      <c r="J23" s="97" t="s">
        <v>160</v>
      </c>
      <c r="K23" s="98">
        <v>6.0975000000000001E-2</v>
      </c>
      <c r="L23" s="98">
        <v>6.699999999999999E-2</v>
      </c>
      <c r="M23" s="94">
        <v>4363.0600000000004</v>
      </c>
      <c r="N23" s="96">
        <v>101.17</v>
      </c>
      <c r="O23" s="94">
        <v>16.009979999999999</v>
      </c>
      <c r="P23" s="95">
        <v>3.4696110561147353E-2</v>
      </c>
      <c r="Q23" s="95">
        <f>O23/'סכום נכסי הקרן'!$C$42</f>
        <v>5.3912231409527177E-4</v>
      </c>
    </row>
    <row r="24" spans="1:52" s="141" customFormat="1">
      <c r="A24" s="157"/>
      <c r="B24" s="87" t="s">
        <v>725</v>
      </c>
      <c r="C24" s="97" t="s">
        <v>710</v>
      </c>
      <c r="D24" s="84">
        <v>91040004</v>
      </c>
      <c r="E24" s="84"/>
      <c r="F24" s="84" t="s">
        <v>443</v>
      </c>
      <c r="G24" s="111">
        <v>43301</v>
      </c>
      <c r="H24" s="84" t="s">
        <v>306</v>
      </c>
      <c r="I24" s="94">
        <v>2.21</v>
      </c>
      <c r="J24" s="97" t="s">
        <v>160</v>
      </c>
      <c r="K24" s="98">
        <v>6.0975000000000001E-2</v>
      </c>
      <c r="L24" s="98">
        <v>6.7000000000000004E-2</v>
      </c>
      <c r="M24" s="94">
        <v>1267.4399999999998</v>
      </c>
      <c r="N24" s="96">
        <v>101.17</v>
      </c>
      <c r="O24" s="94">
        <v>4.6507999999999994</v>
      </c>
      <c r="P24" s="95">
        <v>1.0079005157894269E-2</v>
      </c>
      <c r="Q24" s="95">
        <f>O24/'סכום נכסי הקרן'!$C$42</f>
        <v>1.5661169210669156E-4</v>
      </c>
    </row>
    <row r="25" spans="1:52" s="141" customFormat="1">
      <c r="A25" s="157"/>
      <c r="B25" s="87" t="s">
        <v>725</v>
      </c>
      <c r="C25" s="97" t="s">
        <v>710</v>
      </c>
      <c r="D25" s="84">
        <v>91050020</v>
      </c>
      <c r="E25" s="84"/>
      <c r="F25" s="84" t="s">
        <v>443</v>
      </c>
      <c r="G25" s="111">
        <v>43301</v>
      </c>
      <c r="H25" s="84" t="s">
        <v>306</v>
      </c>
      <c r="I25" s="94">
        <v>2.2099999999999995</v>
      </c>
      <c r="J25" s="97" t="s">
        <v>160</v>
      </c>
      <c r="K25" s="98">
        <v>6.0975000000000001E-2</v>
      </c>
      <c r="L25" s="98">
        <v>6.6699999999999982E-2</v>
      </c>
      <c r="M25" s="94">
        <v>732.66999999999985</v>
      </c>
      <c r="N25" s="96">
        <v>101.22</v>
      </c>
      <c r="O25" s="94">
        <v>2.6898200000000001</v>
      </c>
      <c r="P25" s="95">
        <v>5.8292572576346367E-3</v>
      </c>
      <c r="Q25" s="95">
        <f>O25/'סכום נכסי הקרן'!$C$42</f>
        <v>9.0577376292771394E-5</v>
      </c>
    </row>
    <row r="26" spans="1:52" s="141" customFormat="1">
      <c r="A26" s="157"/>
      <c r="B26" s="87" t="s">
        <v>725</v>
      </c>
      <c r="C26" s="97" t="s">
        <v>710</v>
      </c>
      <c r="D26" s="84">
        <v>91050021</v>
      </c>
      <c r="E26" s="84"/>
      <c r="F26" s="84" t="s">
        <v>443</v>
      </c>
      <c r="G26" s="111">
        <v>43340</v>
      </c>
      <c r="H26" s="84" t="s">
        <v>306</v>
      </c>
      <c r="I26" s="94">
        <v>2.23</v>
      </c>
      <c r="J26" s="97" t="s">
        <v>160</v>
      </c>
      <c r="K26" s="98">
        <v>6.0975000000000001E-2</v>
      </c>
      <c r="L26" s="98">
        <v>6.6799999999999984E-2</v>
      </c>
      <c r="M26" s="94">
        <v>428.12999999999994</v>
      </c>
      <c r="N26" s="96">
        <v>100.54</v>
      </c>
      <c r="O26" s="94">
        <v>1.5612399999999997</v>
      </c>
      <c r="P26" s="95">
        <v>3.3834493017783711E-3</v>
      </c>
      <c r="Q26" s="95">
        <f>O26/'סכום נכסי הקרן'!$C$42</f>
        <v>5.2573414936065006E-5</v>
      </c>
    </row>
    <row r="27" spans="1:52" s="141" customFormat="1">
      <c r="A27" s="157"/>
      <c r="B27" s="87" t="s">
        <v>725</v>
      </c>
      <c r="C27" s="97" t="s">
        <v>710</v>
      </c>
      <c r="D27" s="84">
        <v>91050022</v>
      </c>
      <c r="E27" s="84"/>
      <c r="F27" s="84" t="s">
        <v>443</v>
      </c>
      <c r="G27" s="111">
        <v>43360</v>
      </c>
      <c r="H27" s="84" t="s">
        <v>306</v>
      </c>
      <c r="I27" s="94">
        <v>2.23</v>
      </c>
      <c r="J27" s="97" t="s">
        <v>160</v>
      </c>
      <c r="K27" s="98">
        <v>6.0975000000000001E-2</v>
      </c>
      <c r="L27" s="98">
        <v>6.6699999999999995E-2</v>
      </c>
      <c r="M27" s="94">
        <v>281.83999999999992</v>
      </c>
      <c r="N27" s="96">
        <v>100.22</v>
      </c>
      <c r="O27" s="94">
        <v>1.0244899999999997</v>
      </c>
      <c r="P27" s="95">
        <v>2.2202287765999609E-3</v>
      </c>
      <c r="Q27" s="95">
        <f>O27/'סכום נכסי הקרן'!$C$42</f>
        <v>3.44988200839392E-5</v>
      </c>
    </row>
    <row r="28" spans="1:52" s="141" customFormat="1">
      <c r="A28" s="157"/>
      <c r="B28" s="87" t="s">
        <v>726</v>
      </c>
      <c r="C28" s="97" t="s">
        <v>710</v>
      </c>
      <c r="D28" s="84">
        <v>90320002</v>
      </c>
      <c r="E28" s="84"/>
      <c r="F28" s="84" t="s">
        <v>443</v>
      </c>
      <c r="G28" s="111">
        <v>43227</v>
      </c>
      <c r="H28" s="84" t="s">
        <v>157</v>
      </c>
      <c r="I28" s="94">
        <v>9.9999999999999992E-2</v>
      </c>
      <c r="J28" s="97" t="s">
        <v>161</v>
      </c>
      <c r="K28" s="98">
        <v>2.6000000000000002E-2</v>
      </c>
      <c r="L28" s="98">
        <v>2.8199999999999999E-2</v>
      </c>
      <c r="M28" s="94">
        <v>13.879999999999997</v>
      </c>
      <c r="N28" s="96">
        <v>100.18</v>
      </c>
      <c r="O28" s="94">
        <v>1.3899999999999999E-2</v>
      </c>
      <c r="P28" s="95">
        <v>3.0123456543977454E-5</v>
      </c>
      <c r="Q28" s="95">
        <f>O28/'סכום נכסי הקרן'!$C$42</f>
        <v>4.6807055136385419E-7</v>
      </c>
    </row>
    <row r="29" spans="1:52" s="141" customFormat="1">
      <c r="A29" s="157"/>
      <c r="B29" s="87" t="s">
        <v>726</v>
      </c>
      <c r="C29" s="97" t="s">
        <v>710</v>
      </c>
      <c r="D29" s="84">
        <v>90320003</v>
      </c>
      <c r="E29" s="84"/>
      <c r="F29" s="84" t="s">
        <v>443</v>
      </c>
      <c r="G29" s="111">
        <v>43279</v>
      </c>
      <c r="H29" s="84" t="s">
        <v>157</v>
      </c>
      <c r="I29" s="94">
        <v>0.08</v>
      </c>
      <c r="J29" s="97" t="s">
        <v>161</v>
      </c>
      <c r="K29" s="98">
        <v>2.6000000000000002E-2</v>
      </c>
      <c r="L29" s="98">
        <v>2.6499999999999999E-2</v>
      </c>
      <c r="M29" s="94">
        <v>59.999999999999993</v>
      </c>
      <c r="N29" s="96">
        <v>100.24</v>
      </c>
      <c r="O29" s="94">
        <v>6.0139999999999992E-2</v>
      </c>
      <c r="P29" s="95">
        <v>1.3033271054351108E-4</v>
      </c>
      <c r="Q29" s="95">
        <f>O29/'סכום נכסי הקרן'!$C$42</f>
        <v>2.0251628028073516E-6</v>
      </c>
    </row>
    <row r="30" spans="1:52" s="141" customFormat="1">
      <c r="A30" s="157"/>
      <c r="B30" s="87" t="s">
        <v>726</v>
      </c>
      <c r="C30" s="97" t="s">
        <v>710</v>
      </c>
      <c r="D30" s="84">
        <v>90320004</v>
      </c>
      <c r="E30" s="84"/>
      <c r="F30" s="84" t="s">
        <v>443</v>
      </c>
      <c r="G30" s="111">
        <v>43321</v>
      </c>
      <c r="H30" s="84" t="s">
        <v>157</v>
      </c>
      <c r="I30" s="94">
        <v>2.9999999999999995E-2</v>
      </c>
      <c r="J30" s="97" t="s">
        <v>161</v>
      </c>
      <c r="K30" s="98">
        <v>2.6000000000000002E-2</v>
      </c>
      <c r="L30" s="98">
        <v>2.6800000000000001E-2</v>
      </c>
      <c r="M30" s="94">
        <v>264.89999999999992</v>
      </c>
      <c r="N30" s="96">
        <v>100.36</v>
      </c>
      <c r="O30" s="94">
        <v>0.26585000000000003</v>
      </c>
      <c r="P30" s="95">
        <v>5.7613819584290701E-4</v>
      </c>
      <c r="Q30" s="95">
        <f>O30/'סכום נכסי הקרן'!$C$42</f>
        <v>8.9522702215885372E-6</v>
      </c>
    </row>
    <row r="31" spans="1:52" s="141" customFormat="1">
      <c r="A31" s="157"/>
      <c r="B31" s="87" t="s">
        <v>726</v>
      </c>
      <c r="C31" s="97" t="s">
        <v>710</v>
      </c>
      <c r="D31" s="84">
        <v>90320001</v>
      </c>
      <c r="E31" s="84"/>
      <c r="F31" s="84" t="s">
        <v>443</v>
      </c>
      <c r="G31" s="111">
        <v>43138</v>
      </c>
      <c r="H31" s="84" t="s">
        <v>157</v>
      </c>
      <c r="I31" s="94">
        <v>0.02</v>
      </c>
      <c r="J31" s="97" t="s">
        <v>161</v>
      </c>
      <c r="K31" s="98">
        <v>2.6000000000000002E-2</v>
      </c>
      <c r="L31" s="98">
        <v>3.4999999999999996E-2</v>
      </c>
      <c r="M31" s="94">
        <v>57.019999999999989</v>
      </c>
      <c r="N31" s="96">
        <v>100.36</v>
      </c>
      <c r="O31" s="94">
        <v>5.7229999999999989E-2</v>
      </c>
      <c r="P31" s="95">
        <v>1.2402628906559924E-4</v>
      </c>
      <c r="Q31" s="95">
        <f>O31/'סכום נכסי הקרן'!$C$42</f>
        <v>1.9271710542844152E-6</v>
      </c>
    </row>
    <row r="32" spans="1:52" s="141" customFormat="1">
      <c r="A32" s="157"/>
      <c r="B32" s="87" t="s">
        <v>726</v>
      </c>
      <c r="C32" s="97" t="s">
        <v>710</v>
      </c>
      <c r="D32" s="84">
        <v>90310002</v>
      </c>
      <c r="E32" s="84"/>
      <c r="F32" s="84" t="s">
        <v>443</v>
      </c>
      <c r="G32" s="111">
        <v>43227</v>
      </c>
      <c r="H32" s="84" t="s">
        <v>157</v>
      </c>
      <c r="I32" s="94">
        <v>9.9699999999999989</v>
      </c>
      <c r="J32" s="97" t="s">
        <v>161</v>
      </c>
      <c r="K32" s="98">
        <v>2.9805999999999999E-2</v>
      </c>
      <c r="L32" s="98">
        <v>2.8600000000000004E-2</v>
      </c>
      <c r="M32" s="94">
        <v>302.73999999999995</v>
      </c>
      <c r="N32" s="96">
        <v>101.2</v>
      </c>
      <c r="O32" s="94">
        <v>0.30636999999999992</v>
      </c>
      <c r="P32" s="95">
        <v>6.6395132240132165E-4</v>
      </c>
      <c r="Q32" s="95">
        <f>O32/'סכום נכסי הקרן'!$C$42</f>
        <v>1.0316746390024747E-5</v>
      </c>
    </row>
    <row r="33" spans="1:17" s="141" customFormat="1">
      <c r="A33" s="157"/>
      <c r="B33" s="87" t="s">
        <v>726</v>
      </c>
      <c r="C33" s="97" t="s">
        <v>710</v>
      </c>
      <c r="D33" s="84">
        <v>90310003</v>
      </c>
      <c r="E33" s="84"/>
      <c r="F33" s="84" t="s">
        <v>443</v>
      </c>
      <c r="G33" s="111">
        <v>43279</v>
      </c>
      <c r="H33" s="84" t="s">
        <v>157</v>
      </c>
      <c r="I33" s="94">
        <v>9.99</v>
      </c>
      <c r="J33" s="97" t="s">
        <v>161</v>
      </c>
      <c r="K33" s="98">
        <v>2.9796999999999997E-2</v>
      </c>
      <c r="L33" s="98">
        <v>2.75E-2</v>
      </c>
      <c r="M33" s="94">
        <v>354.06999999999994</v>
      </c>
      <c r="N33" s="96">
        <v>101.32</v>
      </c>
      <c r="O33" s="94">
        <v>0.35874999999999996</v>
      </c>
      <c r="P33" s="95">
        <v>7.7746690900373468E-4</v>
      </c>
      <c r="Q33" s="95">
        <f>O33/'סכום נכסי הקרן'!$C$42</f>
        <v>1.2080597863437603E-5</v>
      </c>
    </row>
    <row r="34" spans="1:17" s="141" customFormat="1">
      <c r="A34" s="157"/>
      <c r="B34" s="87" t="s">
        <v>726</v>
      </c>
      <c r="C34" s="97" t="s">
        <v>710</v>
      </c>
      <c r="D34" s="84">
        <v>90310004</v>
      </c>
      <c r="E34" s="84"/>
      <c r="F34" s="84" t="s">
        <v>443</v>
      </c>
      <c r="G34" s="111">
        <v>43321</v>
      </c>
      <c r="H34" s="84" t="s">
        <v>157</v>
      </c>
      <c r="I34" s="94">
        <v>10</v>
      </c>
      <c r="J34" s="97" t="s">
        <v>161</v>
      </c>
      <c r="K34" s="98">
        <v>3.0529000000000001E-2</v>
      </c>
      <c r="L34" s="98">
        <v>2.6800000000000001E-2</v>
      </c>
      <c r="M34" s="94">
        <v>1982.0199999999998</v>
      </c>
      <c r="N34" s="96">
        <v>102.64</v>
      </c>
      <c r="O34" s="94">
        <v>2.0343499999999999</v>
      </c>
      <c r="P34" s="95">
        <v>4.4087520733985999E-3</v>
      </c>
      <c r="Q34" s="95">
        <f>O34/'סכום נכסי הקרן'!$C$42</f>
        <v>6.8504987494032854E-5</v>
      </c>
    </row>
    <row r="35" spans="1:17" s="141" customFormat="1">
      <c r="A35" s="157"/>
      <c r="B35" s="87" t="s">
        <v>726</v>
      </c>
      <c r="C35" s="97" t="s">
        <v>710</v>
      </c>
      <c r="D35" s="84">
        <v>90310001</v>
      </c>
      <c r="E35" s="84"/>
      <c r="F35" s="84" t="s">
        <v>443</v>
      </c>
      <c r="G35" s="111">
        <v>43138</v>
      </c>
      <c r="H35" s="84" t="s">
        <v>157</v>
      </c>
      <c r="I35" s="94">
        <v>9.93</v>
      </c>
      <c r="J35" s="97" t="s">
        <v>161</v>
      </c>
      <c r="K35" s="98">
        <v>2.8239999999999998E-2</v>
      </c>
      <c r="L35" s="98">
        <v>3.1100000000000003E-2</v>
      </c>
      <c r="M35" s="94">
        <v>1901.1699999999996</v>
      </c>
      <c r="N35" s="96">
        <v>97.13</v>
      </c>
      <c r="O35" s="94">
        <v>1.8465999999999996</v>
      </c>
      <c r="P35" s="95">
        <v>4.0018686945401984E-3</v>
      </c>
      <c r="Q35" s="95">
        <f>O35/'סכום נכסי הקרן'!$C$42</f>
        <v>6.2182667636582231E-5</v>
      </c>
    </row>
    <row r="36" spans="1:17" s="141" customFormat="1">
      <c r="A36" s="157"/>
      <c r="B36" s="87" t="s">
        <v>727</v>
      </c>
      <c r="C36" s="97" t="s">
        <v>710</v>
      </c>
      <c r="D36" s="84">
        <v>11898601</v>
      </c>
      <c r="E36" s="84"/>
      <c r="F36" s="84" t="s">
        <v>705</v>
      </c>
      <c r="G36" s="111">
        <v>43276</v>
      </c>
      <c r="H36" s="84"/>
      <c r="I36" s="94">
        <v>11.209999999999999</v>
      </c>
      <c r="J36" s="97" t="s">
        <v>161</v>
      </c>
      <c r="K36" s="98">
        <v>3.56E-2</v>
      </c>
      <c r="L36" s="98">
        <v>3.5799999999999998E-2</v>
      </c>
      <c r="M36" s="94">
        <v>1692.2199999999998</v>
      </c>
      <c r="N36" s="96">
        <v>100.54</v>
      </c>
      <c r="O36" s="94">
        <v>1.7013599999999998</v>
      </c>
      <c r="P36" s="95">
        <v>3.6871110809828401E-3</v>
      </c>
      <c r="Q36" s="95">
        <f>O36/'סכום נכסי הקרן'!$C$42</f>
        <v>5.729183548693575E-5</v>
      </c>
    </row>
    <row r="37" spans="1:17" s="141" customFormat="1">
      <c r="A37" s="157"/>
      <c r="B37" s="87" t="s">
        <v>727</v>
      </c>
      <c r="C37" s="97" t="s">
        <v>710</v>
      </c>
      <c r="D37" s="84">
        <v>11898600</v>
      </c>
      <c r="E37" s="84"/>
      <c r="F37" s="84" t="s">
        <v>705</v>
      </c>
      <c r="G37" s="111">
        <v>43222</v>
      </c>
      <c r="H37" s="84"/>
      <c r="I37" s="94">
        <v>11.209999999999999</v>
      </c>
      <c r="J37" s="97" t="s">
        <v>161</v>
      </c>
      <c r="K37" s="98">
        <v>3.5200000000000002E-2</v>
      </c>
      <c r="L37" s="98">
        <v>3.5799999999999998E-2</v>
      </c>
      <c r="M37" s="94">
        <v>8093.7899999999991</v>
      </c>
      <c r="N37" s="96">
        <v>100.96</v>
      </c>
      <c r="O37" s="94">
        <v>8.1714899999999986</v>
      </c>
      <c r="P37" s="95">
        <v>1.770888661255729E-2</v>
      </c>
      <c r="Q37" s="95">
        <f>O37/'סכום נכסי הקרן'!$C$42</f>
        <v>2.7516790142188634E-4</v>
      </c>
    </row>
    <row r="38" spans="1:17" s="141" customFormat="1">
      <c r="A38" s="157"/>
      <c r="B38" s="83"/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94"/>
      <c r="N38" s="96"/>
      <c r="O38" s="84"/>
      <c r="P38" s="95"/>
      <c r="Q38" s="84"/>
    </row>
    <row r="39" spans="1:17" s="141" customFormat="1">
      <c r="A39" s="157"/>
      <c r="B39" s="81" t="s">
        <v>37</v>
      </c>
      <c r="C39" s="82"/>
      <c r="D39" s="82"/>
      <c r="E39" s="82"/>
      <c r="F39" s="82"/>
      <c r="G39" s="82"/>
      <c r="H39" s="82"/>
      <c r="I39" s="91">
        <v>6.55</v>
      </c>
      <c r="J39" s="82"/>
      <c r="K39" s="82"/>
      <c r="L39" s="105">
        <v>5.0900000000000008E-2</v>
      </c>
      <c r="M39" s="91"/>
      <c r="N39" s="93"/>
      <c r="O39" s="91">
        <v>82.167039999999986</v>
      </c>
      <c r="P39" s="92">
        <v>0.1780687236537595</v>
      </c>
      <c r="Q39" s="92">
        <f>O39/'סכום נכסי הקרן'!$C$42</f>
        <v>2.7669044400529391E-3</v>
      </c>
    </row>
    <row r="40" spans="1:17" s="141" customFormat="1">
      <c r="A40" s="157"/>
      <c r="B40" s="103" t="s">
        <v>35</v>
      </c>
      <c r="C40" s="82"/>
      <c r="D40" s="82"/>
      <c r="E40" s="82"/>
      <c r="F40" s="82"/>
      <c r="G40" s="82"/>
      <c r="H40" s="82"/>
      <c r="I40" s="91">
        <v>6.55</v>
      </c>
      <c r="J40" s="82"/>
      <c r="K40" s="82"/>
      <c r="L40" s="105">
        <v>5.0900000000000008E-2</v>
      </c>
      <c r="M40" s="91"/>
      <c r="N40" s="93"/>
      <c r="O40" s="91">
        <v>82.167039999999986</v>
      </c>
      <c r="P40" s="92">
        <v>0.1780687236537595</v>
      </c>
      <c r="Q40" s="92">
        <f>O40/'סכום נכסי הקרן'!$C$42</f>
        <v>2.7669044400529391E-3</v>
      </c>
    </row>
    <row r="41" spans="1:17" s="141" customFormat="1">
      <c r="A41" s="157"/>
      <c r="B41" s="87" t="s">
        <v>728</v>
      </c>
      <c r="C41" s="97" t="s">
        <v>706</v>
      </c>
      <c r="D41" s="84">
        <v>508506</v>
      </c>
      <c r="E41" s="84"/>
      <c r="F41" s="84" t="s">
        <v>711</v>
      </c>
      <c r="G41" s="111">
        <v>43186</v>
      </c>
      <c r="H41" s="84" t="s">
        <v>708</v>
      </c>
      <c r="I41" s="94">
        <v>6.55</v>
      </c>
      <c r="J41" s="97" t="s">
        <v>160</v>
      </c>
      <c r="K41" s="98">
        <v>4.8000000000000001E-2</v>
      </c>
      <c r="L41" s="98">
        <v>5.0900000000000008E-2</v>
      </c>
      <c r="M41" s="94">
        <v>22947.999999999996</v>
      </c>
      <c r="N41" s="96">
        <v>98.72</v>
      </c>
      <c r="O41" s="94">
        <v>82.167039999999986</v>
      </c>
      <c r="P41" s="95">
        <v>0.1780687236537595</v>
      </c>
      <c r="Q41" s="95">
        <f>O41/'סכום נכסי הקרן'!$C$42</f>
        <v>2.7669044400529391E-3</v>
      </c>
    </row>
    <row r="42" spans="1:17" s="141" customFormat="1">
      <c r="B42" s="158"/>
      <c r="C42" s="158"/>
      <c r="D42" s="144"/>
      <c r="E42" s="144"/>
    </row>
    <row r="43" spans="1:17" s="141" customFormat="1">
      <c r="B43" s="158"/>
      <c r="C43" s="158"/>
      <c r="D43" s="144"/>
      <c r="E43" s="144"/>
    </row>
    <row r="44" spans="1:17" s="141" customFormat="1">
      <c r="B44" s="158"/>
      <c r="C44" s="158"/>
      <c r="D44" s="144"/>
      <c r="E44" s="144"/>
    </row>
    <row r="45" spans="1:17" s="141" customFormat="1">
      <c r="B45" s="158"/>
      <c r="C45" s="158"/>
      <c r="D45" s="144"/>
      <c r="E45" s="144"/>
    </row>
    <row r="46" spans="1:17">
      <c r="B46" s="6"/>
      <c r="C46" s="6"/>
    </row>
    <row r="47" spans="1:17">
      <c r="B47" s="6"/>
    </row>
    <row r="48" spans="1:17">
      <c r="B48" s="6"/>
    </row>
    <row r="52" spans="2:2">
      <c r="B52" s="99" t="s">
        <v>245</v>
      </c>
    </row>
    <row r="53" spans="2:2">
      <c r="B53" s="99" t="s">
        <v>109</v>
      </c>
    </row>
    <row r="54" spans="2:2">
      <c r="B54" s="99" t="s">
        <v>228</v>
      </c>
    </row>
    <row r="55" spans="2:2">
      <c r="B55" s="99" t="s">
        <v>236</v>
      </c>
    </row>
  </sheetData>
  <sheetProtection sheet="1" objects="1" scenarios="1"/>
  <mergeCells count="1">
    <mergeCell ref="B6:Q6"/>
  </mergeCells>
  <phoneticPr fontId="3" type="noConversion"/>
  <conditionalFormatting sqref="B11:B12 B18:B40">
    <cfRule type="cellIs" dxfId="6" priority="11" operator="equal">
      <formula>"NR3"</formula>
    </cfRule>
  </conditionalFormatting>
  <conditionalFormatting sqref="B13:B17">
    <cfRule type="cellIs" dxfId="5" priority="10" operator="equal">
      <formula>"NR3"</formula>
    </cfRule>
  </conditionalFormatting>
  <conditionalFormatting sqref="B41">
    <cfRule type="cellIs" dxfId="4" priority="2" operator="equal">
      <formula>2958465</formula>
    </cfRule>
    <cfRule type="cellIs" dxfId="3" priority="3" operator="equal">
      <formula>"NR3"</formula>
    </cfRule>
    <cfRule type="cellIs" dxfId="2" priority="4" operator="equal">
      <formula>"דירוג פנימי"</formula>
    </cfRule>
  </conditionalFormatting>
  <conditionalFormatting sqref="B41">
    <cfRule type="cellIs" dxfId="1" priority="1" operator="equal">
      <formula>2958465</formula>
    </cfRule>
  </conditionalFormatting>
  <dataValidations count="1">
    <dataValidation allowBlank="1" showInputMessage="1" showErrorMessage="1" sqref="D1:Q9 C5:C9 B1:B9 Y42:XFD48 B42:Q1048576 A1:A1048576 R49:XFD1048576 R1:XFD41 R42:W48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176</v>
      </c>
      <c r="C1" s="78" t="s" vm="1">
        <v>246</v>
      </c>
    </row>
    <row r="2" spans="2:64">
      <c r="B2" s="57" t="s">
        <v>175</v>
      </c>
      <c r="C2" s="78" t="s">
        <v>247</v>
      </c>
    </row>
    <row r="3" spans="2:64">
      <c r="B3" s="57" t="s">
        <v>177</v>
      </c>
      <c r="C3" s="78" t="s">
        <v>248</v>
      </c>
    </row>
    <row r="4" spans="2:64">
      <c r="B4" s="57" t="s">
        <v>178</v>
      </c>
      <c r="C4" s="78">
        <v>9454</v>
      </c>
    </row>
    <row r="6" spans="2:64" ht="26.25" customHeight="1">
      <c r="B6" s="173" t="s">
        <v>209</v>
      </c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5"/>
    </row>
    <row r="7" spans="2:64" s="3" customFormat="1" ht="78.75">
      <c r="B7" s="60" t="s">
        <v>113</v>
      </c>
      <c r="C7" s="61" t="s">
        <v>42</v>
      </c>
      <c r="D7" s="61" t="s">
        <v>114</v>
      </c>
      <c r="E7" s="61" t="s">
        <v>15</v>
      </c>
      <c r="F7" s="61" t="s">
        <v>59</v>
      </c>
      <c r="G7" s="61" t="s">
        <v>18</v>
      </c>
      <c r="H7" s="61" t="s">
        <v>98</v>
      </c>
      <c r="I7" s="61" t="s">
        <v>48</v>
      </c>
      <c r="J7" s="61" t="s">
        <v>19</v>
      </c>
      <c r="K7" s="61" t="s">
        <v>230</v>
      </c>
      <c r="L7" s="61" t="s">
        <v>229</v>
      </c>
      <c r="M7" s="61" t="s">
        <v>107</v>
      </c>
      <c r="N7" s="61" t="s">
        <v>179</v>
      </c>
      <c r="O7" s="63" t="s">
        <v>181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237</v>
      </c>
      <c r="L8" s="33"/>
      <c r="M8" s="33" t="s">
        <v>233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"/>
      <c r="Q10" s="1"/>
      <c r="R10" s="1"/>
      <c r="S10" s="1"/>
      <c r="T10" s="1"/>
      <c r="U10" s="1"/>
      <c r="BL10" s="1"/>
    </row>
    <row r="11" spans="2:64" ht="20.25" customHeight="1">
      <c r="B11" s="99" t="s">
        <v>245</v>
      </c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</row>
    <row r="12" spans="2:64">
      <c r="B12" s="99" t="s">
        <v>109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</row>
    <row r="13" spans="2:64">
      <c r="B13" s="99" t="s">
        <v>228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</row>
    <row r="14" spans="2:64">
      <c r="B14" s="99" t="s">
        <v>236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</row>
    <row r="15" spans="2:64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</row>
    <row r="16" spans="2:64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</row>
    <row r="17" spans="2:15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</row>
    <row r="18" spans="2:15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</row>
    <row r="19" spans="2:15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</row>
    <row r="20" spans="2:15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</row>
    <row r="21" spans="2:15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</row>
    <row r="22" spans="2:15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</row>
    <row r="23" spans="2:15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</row>
    <row r="24" spans="2:15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</row>
    <row r="25" spans="2:15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</row>
    <row r="26" spans="2:15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</row>
    <row r="27" spans="2:15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</row>
    <row r="28" spans="2:15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</row>
    <row r="29" spans="2:15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</row>
    <row r="30" spans="2:15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</row>
    <row r="31" spans="2:15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</row>
    <row r="32" spans="2:15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</row>
    <row r="33" spans="2:15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</row>
    <row r="34" spans="2:15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</row>
    <row r="35" spans="2:15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</row>
    <row r="36" spans="2:15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</row>
    <row r="37" spans="2:15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</row>
    <row r="38" spans="2:15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</row>
    <row r="39" spans="2:15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</row>
    <row r="40" spans="2:15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</row>
    <row r="41" spans="2:15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</row>
    <row r="42" spans="2:15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</row>
    <row r="43" spans="2:15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</row>
    <row r="44" spans="2:15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</row>
    <row r="45" spans="2:15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</row>
    <row r="46" spans="2:15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</row>
    <row r="47" spans="2:15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</row>
    <row r="48" spans="2:15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</row>
    <row r="49" spans="2:15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</row>
    <row r="50" spans="2:15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</row>
    <row r="51" spans="2:15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</row>
    <row r="52" spans="2:15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</row>
    <row r="53" spans="2:15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</row>
    <row r="54" spans="2:15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</row>
    <row r="55" spans="2:15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</row>
    <row r="56" spans="2:15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</row>
    <row r="57" spans="2:15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</row>
    <row r="58" spans="2:15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</row>
    <row r="59" spans="2:15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</row>
    <row r="60" spans="2:15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</row>
    <row r="61" spans="2:15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</row>
    <row r="62" spans="2:15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</row>
    <row r="63" spans="2:15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</row>
    <row r="64" spans="2:15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</row>
    <row r="65" spans="2:15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</row>
    <row r="66" spans="2:15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</row>
    <row r="67" spans="2:15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</row>
    <row r="68" spans="2:15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</row>
    <row r="69" spans="2:15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</row>
    <row r="70" spans="2:15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</row>
    <row r="71" spans="2:15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</row>
    <row r="72" spans="2:15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</row>
    <row r="73" spans="2:15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</row>
    <row r="74" spans="2:15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</row>
    <row r="75" spans="2:15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</row>
    <row r="76" spans="2:15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</row>
    <row r="77" spans="2:15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</row>
    <row r="78" spans="2:15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</row>
    <row r="79" spans="2:15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</row>
    <row r="80" spans="2:15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</row>
    <row r="81" spans="2:15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</row>
    <row r="82" spans="2:15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</row>
    <row r="83" spans="2:15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</row>
    <row r="84" spans="2:15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</row>
    <row r="85" spans="2:15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</row>
    <row r="86" spans="2:15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</row>
    <row r="87" spans="2:15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</row>
    <row r="88" spans="2:15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</row>
    <row r="89" spans="2:15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</row>
    <row r="90" spans="2:15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</row>
    <row r="91" spans="2:15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</row>
    <row r="92" spans="2:15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</row>
    <row r="93" spans="2:15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</row>
    <row r="94" spans="2:15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</row>
    <row r="95" spans="2:15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</row>
    <row r="96" spans="2:15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</row>
    <row r="97" spans="2:15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</row>
    <row r="98" spans="2:15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</row>
    <row r="99" spans="2:15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</row>
    <row r="100" spans="2:15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</row>
    <row r="101" spans="2:15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</row>
    <row r="102" spans="2:15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</row>
    <row r="103" spans="2:15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</row>
    <row r="104" spans="2:15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</row>
    <row r="105" spans="2:15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</row>
    <row r="106" spans="2:15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</row>
    <row r="107" spans="2:15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</row>
    <row r="108" spans="2:15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</row>
    <row r="109" spans="2:15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</row>
  </sheetData>
  <sheetProtection sheet="1" objects="1" scenarios="1"/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176</v>
      </c>
      <c r="C1" s="78" t="s" vm="1">
        <v>246</v>
      </c>
    </row>
    <row r="2" spans="2:56">
      <c r="B2" s="57" t="s">
        <v>175</v>
      </c>
      <c r="C2" s="78" t="s">
        <v>247</v>
      </c>
    </row>
    <row r="3" spans="2:56">
      <c r="B3" s="57" t="s">
        <v>177</v>
      </c>
      <c r="C3" s="78" t="s">
        <v>248</v>
      </c>
    </row>
    <row r="4" spans="2:56">
      <c r="B4" s="57" t="s">
        <v>178</v>
      </c>
      <c r="C4" s="78">
        <v>9454</v>
      </c>
    </row>
    <row r="6" spans="2:56" ht="26.25" customHeight="1">
      <c r="B6" s="173" t="s">
        <v>210</v>
      </c>
      <c r="C6" s="174"/>
      <c r="D6" s="174"/>
      <c r="E6" s="174"/>
      <c r="F6" s="174"/>
      <c r="G6" s="174"/>
      <c r="H6" s="174"/>
      <c r="I6" s="174"/>
      <c r="J6" s="175"/>
    </row>
    <row r="7" spans="2:56" s="3" customFormat="1" ht="78.75">
      <c r="B7" s="60" t="s">
        <v>113</v>
      </c>
      <c r="C7" s="62" t="s">
        <v>50</v>
      </c>
      <c r="D7" s="62" t="s">
        <v>82</v>
      </c>
      <c r="E7" s="62" t="s">
        <v>51</v>
      </c>
      <c r="F7" s="62" t="s">
        <v>98</v>
      </c>
      <c r="G7" s="62" t="s">
        <v>221</v>
      </c>
      <c r="H7" s="62" t="s">
        <v>179</v>
      </c>
      <c r="I7" s="64" t="s">
        <v>180</v>
      </c>
      <c r="J7" s="77" t="s">
        <v>240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234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15"/>
      <c r="C11" s="102"/>
      <c r="D11" s="102"/>
      <c r="E11" s="102"/>
      <c r="F11" s="102"/>
      <c r="G11" s="102"/>
      <c r="H11" s="102"/>
      <c r="I11" s="102"/>
      <c r="J11" s="102"/>
    </row>
    <row r="12" spans="2:56">
      <c r="B12" s="115"/>
      <c r="C12" s="102"/>
      <c r="D12" s="102"/>
      <c r="E12" s="102"/>
      <c r="F12" s="102"/>
      <c r="G12" s="102"/>
      <c r="H12" s="102"/>
      <c r="I12" s="102"/>
      <c r="J12" s="102"/>
    </row>
    <row r="13" spans="2:56">
      <c r="B13" s="102"/>
      <c r="C13" s="102"/>
      <c r="D13" s="102"/>
      <c r="E13" s="102"/>
      <c r="F13" s="102"/>
      <c r="G13" s="102"/>
      <c r="H13" s="102"/>
      <c r="I13" s="102"/>
      <c r="J13" s="102"/>
    </row>
    <row r="14" spans="2:56">
      <c r="B14" s="102"/>
      <c r="C14" s="102"/>
      <c r="D14" s="102"/>
      <c r="E14" s="102"/>
      <c r="F14" s="102"/>
      <c r="G14" s="102"/>
      <c r="H14" s="102"/>
      <c r="I14" s="102"/>
      <c r="J14" s="102"/>
    </row>
    <row r="15" spans="2:56">
      <c r="B15" s="102"/>
      <c r="C15" s="102"/>
      <c r="D15" s="102"/>
      <c r="E15" s="102"/>
      <c r="F15" s="102"/>
      <c r="G15" s="102"/>
      <c r="H15" s="102"/>
      <c r="I15" s="102"/>
      <c r="J15" s="102"/>
    </row>
    <row r="16" spans="2:56">
      <c r="B16" s="102"/>
      <c r="C16" s="102"/>
      <c r="D16" s="102"/>
      <c r="E16" s="102"/>
      <c r="F16" s="102"/>
      <c r="G16" s="102"/>
      <c r="H16" s="102"/>
      <c r="I16" s="102"/>
      <c r="J16" s="102"/>
    </row>
    <row r="17" spans="2:10">
      <c r="B17" s="102"/>
      <c r="C17" s="102"/>
      <c r="D17" s="102"/>
      <c r="E17" s="102"/>
      <c r="F17" s="102"/>
      <c r="G17" s="102"/>
      <c r="H17" s="102"/>
      <c r="I17" s="102"/>
      <c r="J17" s="102"/>
    </row>
    <row r="18" spans="2:10">
      <c r="B18" s="102"/>
      <c r="C18" s="102"/>
      <c r="D18" s="102"/>
      <c r="E18" s="102"/>
      <c r="F18" s="102"/>
      <c r="G18" s="102"/>
      <c r="H18" s="102"/>
      <c r="I18" s="102"/>
      <c r="J18" s="102"/>
    </row>
    <row r="19" spans="2:10">
      <c r="B19" s="102"/>
      <c r="C19" s="102"/>
      <c r="D19" s="102"/>
      <c r="E19" s="102"/>
      <c r="F19" s="102"/>
      <c r="G19" s="102"/>
      <c r="H19" s="102"/>
      <c r="I19" s="102"/>
      <c r="J19" s="102"/>
    </row>
    <row r="20" spans="2:10">
      <c r="B20" s="102"/>
      <c r="C20" s="102"/>
      <c r="D20" s="102"/>
      <c r="E20" s="102"/>
      <c r="F20" s="102"/>
      <c r="G20" s="102"/>
      <c r="H20" s="102"/>
      <c r="I20" s="102"/>
      <c r="J20" s="102"/>
    </row>
    <row r="21" spans="2:10">
      <c r="B21" s="102"/>
      <c r="C21" s="102"/>
      <c r="D21" s="102"/>
      <c r="E21" s="102"/>
      <c r="F21" s="102"/>
      <c r="G21" s="102"/>
      <c r="H21" s="102"/>
      <c r="I21" s="102"/>
      <c r="J21" s="102"/>
    </row>
    <row r="22" spans="2:10">
      <c r="B22" s="102"/>
      <c r="C22" s="102"/>
      <c r="D22" s="102"/>
      <c r="E22" s="102"/>
      <c r="F22" s="102"/>
      <c r="G22" s="102"/>
      <c r="H22" s="102"/>
      <c r="I22" s="102"/>
      <c r="J22" s="102"/>
    </row>
    <row r="23" spans="2:10">
      <c r="B23" s="102"/>
      <c r="C23" s="102"/>
      <c r="D23" s="102"/>
      <c r="E23" s="102"/>
      <c r="F23" s="102"/>
      <c r="G23" s="102"/>
      <c r="H23" s="102"/>
      <c r="I23" s="102"/>
      <c r="J23" s="102"/>
    </row>
    <row r="24" spans="2:10">
      <c r="B24" s="102"/>
      <c r="C24" s="102"/>
      <c r="D24" s="102"/>
      <c r="E24" s="102"/>
      <c r="F24" s="102"/>
      <c r="G24" s="102"/>
      <c r="H24" s="102"/>
      <c r="I24" s="102"/>
      <c r="J24" s="102"/>
    </row>
    <row r="25" spans="2:10">
      <c r="B25" s="102"/>
      <c r="C25" s="102"/>
      <c r="D25" s="102"/>
      <c r="E25" s="102"/>
      <c r="F25" s="102"/>
      <c r="G25" s="102"/>
      <c r="H25" s="102"/>
      <c r="I25" s="102"/>
      <c r="J25" s="102"/>
    </row>
    <row r="26" spans="2:10">
      <c r="B26" s="102"/>
      <c r="C26" s="102"/>
      <c r="D26" s="102"/>
      <c r="E26" s="102"/>
      <c r="F26" s="102"/>
      <c r="G26" s="102"/>
      <c r="H26" s="102"/>
      <c r="I26" s="102"/>
      <c r="J26" s="102"/>
    </row>
    <row r="27" spans="2:10">
      <c r="B27" s="102"/>
      <c r="C27" s="102"/>
      <c r="D27" s="102"/>
      <c r="E27" s="102"/>
      <c r="F27" s="102"/>
      <c r="G27" s="102"/>
      <c r="H27" s="102"/>
      <c r="I27" s="102"/>
      <c r="J27" s="102"/>
    </row>
    <row r="28" spans="2:10">
      <c r="B28" s="102"/>
      <c r="C28" s="102"/>
      <c r="D28" s="102"/>
      <c r="E28" s="102"/>
      <c r="F28" s="102"/>
      <c r="G28" s="102"/>
      <c r="H28" s="102"/>
      <c r="I28" s="102"/>
      <c r="J28" s="102"/>
    </row>
    <row r="29" spans="2:10">
      <c r="B29" s="102"/>
      <c r="C29" s="102"/>
      <c r="D29" s="102"/>
      <c r="E29" s="102"/>
      <c r="F29" s="102"/>
      <c r="G29" s="102"/>
      <c r="H29" s="102"/>
      <c r="I29" s="102"/>
      <c r="J29" s="102"/>
    </row>
    <row r="30" spans="2:10">
      <c r="B30" s="102"/>
      <c r="C30" s="102"/>
      <c r="D30" s="102"/>
      <c r="E30" s="102"/>
      <c r="F30" s="102"/>
      <c r="G30" s="102"/>
      <c r="H30" s="102"/>
      <c r="I30" s="102"/>
      <c r="J30" s="102"/>
    </row>
    <row r="31" spans="2:10">
      <c r="B31" s="102"/>
      <c r="C31" s="102"/>
      <c r="D31" s="102"/>
      <c r="E31" s="102"/>
      <c r="F31" s="102"/>
      <c r="G31" s="102"/>
      <c r="H31" s="102"/>
      <c r="I31" s="102"/>
      <c r="J31" s="102"/>
    </row>
    <row r="32" spans="2:10">
      <c r="B32" s="102"/>
      <c r="C32" s="102"/>
      <c r="D32" s="102"/>
      <c r="E32" s="102"/>
      <c r="F32" s="102"/>
      <c r="G32" s="102"/>
      <c r="H32" s="102"/>
      <c r="I32" s="102"/>
      <c r="J32" s="102"/>
    </row>
    <row r="33" spans="2:10">
      <c r="B33" s="102"/>
      <c r="C33" s="102"/>
      <c r="D33" s="102"/>
      <c r="E33" s="102"/>
      <c r="F33" s="102"/>
      <c r="G33" s="102"/>
      <c r="H33" s="102"/>
      <c r="I33" s="102"/>
      <c r="J33" s="102"/>
    </row>
    <row r="34" spans="2:10">
      <c r="B34" s="102"/>
      <c r="C34" s="102"/>
      <c r="D34" s="102"/>
      <c r="E34" s="102"/>
      <c r="F34" s="102"/>
      <c r="G34" s="102"/>
      <c r="H34" s="102"/>
      <c r="I34" s="102"/>
      <c r="J34" s="102"/>
    </row>
    <row r="35" spans="2:10">
      <c r="B35" s="102"/>
      <c r="C35" s="102"/>
      <c r="D35" s="102"/>
      <c r="E35" s="102"/>
      <c r="F35" s="102"/>
      <c r="G35" s="102"/>
      <c r="H35" s="102"/>
      <c r="I35" s="102"/>
      <c r="J35" s="102"/>
    </row>
    <row r="36" spans="2:10">
      <c r="B36" s="102"/>
      <c r="C36" s="102"/>
      <c r="D36" s="102"/>
      <c r="E36" s="102"/>
      <c r="F36" s="102"/>
      <c r="G36" s="102"/>
      <c r="H36" s="102"/>
      <c r="I36" s="102"/>
      <c r="J36" s="102"/>
    </row>
    <row r="37" spans="2:10">
      <c r="B37" s="102"/>
      <c r="C37" s="102"/>
      <c r="D37" s="102"/>
      <c r="E37" s="102"/>
      <c r="F37" s="102"/>
      <c r="G37" s="102"/>
      <c r="H37" s="102"/>
      <c r="I37" s="102"/>
      <c r="J37" s="102"/>
    </row>
    <row r="38" spans="2:10">
      <c r="B38" s="102"/>
      <c r="C38" s="102"/>
      <c r="D38" s="102"/>
      <c r="E38" s="102"/>
      <c r="F38" s="102"/>
      <c r="G38" s="102"/>
      <c r="H38" s="102"/>
      <c r="I38" s="102"/>
      <c r="J38" s="102"/>
    </row>
    <row r="39" spans="2:10">
      <c r="B39" s="102"/>
      <c r="C39" s="102"/>
      <c r="D39" s="102"/>
      <c r="E39" s="102"/>
      <c r="F39" s="102"/>
      <c r="G39" s="102"/>
      <c r="H39" s="102"/>
      <c r="I39" s="102"/>
      <c r="J39" s="102"/>
    </row>
    <row r="40" spans="2:10">
      <c r="B40" s="102"/>
      <c r="C40" s="102"/>
      <c r="D40" s="102"/>
      <c r="E40" s="102"/>
      <c r="F40" s="102"/>
      <c r="G40" s="102"/>
      <c r="H40" s="102"/>
      <c r="I40" s="102"/>
      <c r="J40" s="102"/>
    </row>
    <row r="41" spans="2:10">
      <c r="B41" s="102"/>
      <c r="C41" s="102"/>
      <c r="D41" s="102"/>
      <c r="E41" s="102"/>
      <c r="F41" s="102"/>
      <c r="G41" s="102"/>
      <c r="H41" s="102"/>
      <c r="I41" s="102"/>
      <c r="J41" s="102"/>
    </row>
    <row r="42" spans="2:10">
      <c r="B42" s="102"/>
      <c r="C42" s="102"/>
      <c r="D42" s="102"/>
      <c r="E42" s="102"/>
      <c r="F42" s="102"/>
      <c r="G42" s="102"/>
      <c r="H42" s="102"/>
      <c r="I42" s="102"/>
      <c r="J42" s="102"/>
    </row>
    <row r="43" spans="2:10">
      <c r="B43" s="102"/>
      <c r="C43" s="102"/>
      <c r="D43" s="102"/>
      <c r="E43" s="102"/>
      <c r="F43" s="102"/>
      <c r="G43" s="102"/>
      <c r="H43" s="102"/>
      <c r="I43" s="102"/>
      <c r="J43" s="102"/>
    </row>
    <row r="44" spans="2:10">
      <c r="B44" s="102"/>
      <c r="C44" s="102"/>
      <c r="D44" s="102"/>
      <c r="E44" s="102"/>
      <c r="F44" s="102"/>
      <c r="G44" s="102"/>
      <c r="H44" s="102"/>
      <c r="I44" s="102"/>
      <c r="J44" s="102"/>
    </row>
    <row r="45" spans="2:10">
      <c r="B45" s="102"/>
      <c r="C45" s="102"/>
      <c r="D45" s="102"/>
      <c r="E45" s="102"/>
      <c r="F45" s="102"/>
      <c r="G45" s="102"/>
      <c r="H45" s="102"/>
      <c r="I45" s="102"/>
      <c r="J45" s="102"/>
    </row>
    <row r="46" spans="2:10">
      <c r="B46" s="102"/>
      <c r="C46" s="102"/>
      <c r="D46" s="102"/>
      <c r="E46" s="102"/>
      <c r="F46" s="102"/>
      <c r="G46" s="102"/>
      <c r="H46" s="102"/>
      <c r="I46" s="102"/>
      <c r="J46" s="102"/>
    </row>
    <row r="47" spans="2:10">
      <c r="B47" s="102"/>
      <c r="C47" s="102"/>
      <c r="D47" s="102"/>
      <c r="E47" s="102"/>
      <c r="F47" s="102"/>
      <c r="G47" s="102"/>
      <c r="H47" s="102"/>
      <c r="I47" s="102"/>
      <c r="J47" s="102"/>
    </row>
    <row r="48" spans="2:10">
      <c r="B48" s="102"/>
      <c r="C48" s="102"/>
      <c r="D48" s="102"/>
      <c r="E48" s="102"/>
      <c r="F48" s="102"/>
      <c r="G48" s="102"/>
      <c r="H48" s="102"/>
      <c r="I48" s="102"/>
      <c r="J48" s="102"/>
    </row>
    <row r="49" spans="2:10">
      <c r="B49" s="102"/>
      <c r="C49" s="102"/>
      <c r="D49" s="102"/>
      <c r="E49" s="102"/>
      <c r="F49" s="102"/>
      <c r="G49" s="102"/>
      <c r="H49" s="102"/>
      <c r="I49" s="102"/>
      <c r="J49" s="102"/>
    </row>
    <row r="50" spans="2:10">
      <c r="B50" s="102"/>
      <c r="C50" s="102"/>
      <c r="D50" s="102"/>
      <c r="E50" s="102"/>
      <c r="F50" s="102"/>
      <c r="G50" s="102"/>
      <c r="H50" s="102"/>
      <c r="I50" s="102"/>
      <c r="J50" s="102"/>
    </row>
    <row r="51" spans="2:10">
      <c r="B51" s="102"/>
      <c r="C51" s="102"/>
      <c r="D51" s="102"/>
      <c r="E51" s="102"/>
      <c r="F51" s="102"/>
      <c r="G51" s="102"/>
      <c r="H51" s="102"/>
      <c r="I51" s="102"/>
      <c r="J51" s="102"/>
    </row>
    <row r="52" spans="2:10">
      <c r="B52" s="102"/>
      <c r="C52" s="102"/>
      <c r="D52" s="102"/>
      <c r="E52" s="102"/>
      <c r="F52" s="102"/>
      <c r="G52" s="102"/>
      <c r="H52" s="102"/>
      <c r="I52" s="102"/>
      <c r="J52" s="102"/>
    </row>
    <row r="53" spans="2:10">
      <c r="B53" s="102"/>
      <c r="C53" s="102"/>
      <c r="D53" s="102"/>
      <c r="E53" s="102"/>
      <c r="F53" s="102"/>
      <c r="G53" s="102"/>
      <c r="H53" s="102"/>
      <c r="I53" s="102"/>
      <c r="J53" s="102"/>
    </row>
    <row r="54" spans="2:10">
      <c r="B54" s="102"/>
      <c r="C54" s="102"/>
      <c r="D54" s="102"/>
      <c r="E54" s="102"/>
      <c r="F54" s="102"/>
      <c r="G54" s="102"/>
      <c r="H54" s="102"/>
      <c r="I54" s="102"/>
      <c r="J54" s="102"/>
    </row>
    <row r="55" spans="2:10">
      <c r="B55" s="102"/>
      <c r="C55" s="102"/>
      <c r="D55" s="102"/>
      <c r="E55" s="102"/>
      <c r="F55" s="102"/>
      <c r="G55" s="102"/>
      <c r="H55" s="102"/>
      <c r="I55" s="102"/>
      <c r="J55" s="102"/>
    </row>
    <row r="56" spans="2:10">
      <c r="B56" s="102"/>
      <c r="C56" s="102"/>
      <c r="D56" s="102"/>
      <c r="E56" s="102"/>
      <c r="F56" s="102"/>
      <c r="G56" s="102"/>
      <c r="H56" s="102"/>
      <c r="I56" s="102"/>
      <c r="J56" s="102"/>
    </row>
    <row r="57" spans="2:10">
      <c r="B57" s="102"/>
      <c r="C57" s="102"/>
      <c r="D57" s="102"/>
      <c r="E57" s="102"/>
      <c r="F57" s="102"/>
      <c r="G57" s="102"/>
      <c r="H57" s="102"/>
      <c r="I57" s="102"/>
      <c r="J57" s="102"/>
    </row>
    <row r="58" spans="2:10">
      <c r="B58" s="102"/>
      <c r="C58" s="102"/>
      <c r="D58" s="102"/>
      <c r="E58" s="102"/>
      <c r="F58" s="102"/>
      <c r="G58" s="102"/>
      <c r="H58" s="102"/>
      <c r="I58" s="102"/>
      <c r="J58" s="102"/>
    </row>
    <row r="59" spans="2:10">
      <c r="B59" s="102"/>
      <c r="C59" s="102"/>
      <c r="D59" s="102"/>
      <c r="E59" s="102"/>
      <c r="F59" s="102"/>
      <c r="G59" s="102"/>
      <c r="H59" s="102"/>
      <c r="I59" s="102"/>
      <c r="J59" s="102"/>
    </row>
    <row r="60" spans="2:10">
      <c r="B60" s="102"/>
      <c r="C60" s="102"/>
      <c r="D60" s="102"/>
      <c r="E60" s="102"/>
      <c r="F60" s="102"/>
      <c r="G60" s="102"/>
      <c r="H60" s="102"/>
      <c r="I60" s="102"/>
      <c r="J60" s="102"/>
    </row>
    <row r="61" spans="2:10">
      <c r="B61" s="102"/>
      <c r="C61" s="102"/>
      <c r="D61" s="102"/>
      <c r="E61" s="102"/>
      <c r="F61" s="102"/>
      <c r="G61" s="102"/>
      <c r="H61" s="102"/>
      <c r="I61" s="102"/>
      <c r="J61" s="102"/>
    </row>
    <row r="62" spans="2:10">
      <c r="B62" s="102"/>
      <c r="C62" s="102"/>
      <c r="D62" s="102"/>
      <c r="E62" s="102"/>
      <c r="F62" s="102"/>
      <c r="G62" s="102"/>
      <c r="H62" s="102"/>
      <c r="I62" s="102"/>
      <c r="J62" s="102"/>
    </row>
    <row r="63" spans="2:10">
      <c r="B63" s="102"/>
      <c r="C63" s="102"/>
      <c r="D63" s="102"/>
      <c r="E63" s="102"/>
      <c r="F63" s="102"/>
      <c r="G63" s="102"/>
      <c r="H63" s="102"/>
      <c r="I63" s="102"/>
      <c r="J63" s="102"/>
    </row>
    <row r="64" spans="2:10">
      <c r="B64" s="102"/>
      <c r="C64" s="102"/>
      <c r="D64" s="102"/>
      <c r="E64" s="102"/>
      <c r="F64" s="102"/>
      <c r="G64" s="102"/>
      <c r="H64" s="102"/>
      <c r="I64" s="102"/>
      <c r="J64" s="102"/>
    </row>
    <row r="65" spans="2:10">
      <c r="B65" s="102"/>
      <c r="C65" s="102"/>
      <c r="D65" s="102"/>
      <c r="E65" s="102"/>
      <c r="F65" s="102"/>
      <c r="G65" s="102"/>
      <c r="H65" s="102"/>
      <c r="I65" s="102"/>
      <c r="J65" s="102"/>
    </row>
    <row r="66" spans="2:10">
      <c r="B66" s="102"/>
      <c r="C66" s="102"/>
      <c r="D66" s="102"/>
      <c r="E66" s="102"/>
      <c r="F66" s="102"/>
      <c r="G66" s="102"/>
      <c r="H66" s="102"/>
      <c r="I66" s="102"/>
      <c r="J66" s="102"/>
    </row>
    <row r="67" spans="2:10">
      <c r="B67" s="102"/>
      <c r="C67" s="102"/>
      <c r="D67" s="102"/>
      <c r="E67" s="102"/>
      <c r="F67" s="102"/>
      <c r="G67" s="102"/>
      <c r="H67" s="102"/>
      <c r="I67" s="102"/>
      <c r="J67" s="102"/>
    </row>
    <row r="68" spans="2:10">
      <c r="B68" s="102"/>
      <c r="C68" s="102"/>
      <c r="D68" s="102"/>
      <c r="E68" s="102"/>
      <c r="F68" s="102"/>
      <c r="G68" s="102"/>
      <c r="H68" s="102"/>
      <c r="I68" s="102"/>
      <c r="J68" s="102"/>
    </row>
    <row r="69" spans="2:10">
      <c r="B69" s="102"/>
      <c r="C69" s="102"/>
      <c r="D69" s="102"/>
      <c r="E69" s="102"/>
      <c r="F69" s="102"/>
      <c r="G69" s="102"/>
      <c r="H69" s="102"/>
      <c r="I69" s="102"/>
      <c r="J69" s="102"/>
    </row>
    <row r="70" spans="2:10">
      <c r="B70" s="102"/>
      <c r="C70" s="102"/>
      <c r="D70" s="102"/>
      <c r="E70" s="102"/>
      <c r="F70" s="102"/>
      <c r="G70" s="102"/>
      <c r="H70" s="102"/>
      <c r="I70" s="102"/>
      <c r="J70" s="102"/>
    </row>
    <row r="71" spans="2:10">
      <c r="B71" s="102"/>
      <c r="C71" s="102"/>
      <c r="D71" s="102"/>
      <c r="E71" s="102"/>
      <c r="F71" s="102"/>
      <c r="G71" s="102"/>
      <c r="H71" s="102"/>
      <c r="I71" s="102"/>
      <c r="J71" s="102"/>
    </row>
    <row r="72" spans="2:10">
      <c r="B72" s="102"/>
      <c r="C72" s="102"/>
      <c r="D72" s="102"/>
      <c r="E72" s="102"/>
      <c r="F72" s="102"/>
      <c r="G72" s="102"/>
      <c r="H72" s="102"/>
      <c r="I72" s="102"/>
      <c r="J72" s="102"/>
    </row>
    <row r="73" spans="2:10">
      <c r="B73" s="102"/>
      <c r="C73" s="102"/>
      <c r="D73" s="102"/>
      <c r="E73" s="102"/>
      <c r="F73" s="102"/>
      <c r="G73" s="102"/>
      <c r="H73" s="102"/>
      <c r="I73" s="102"/>
      <c r="J73" s="102"/>
    </row>
    <row r="74" spans="2:10">
      <c r="B74" s="102"/>
      <c r="C74" s="102"/>
      <c r="D74" s="102"/>
      <c r="E74" s="102"/>
      <c r="F74" s="102"/>
      <c r="G74" s="102"/>
      <c r="H74" s="102"/>
      <c r="I74" s="102"/>
      <c r="J74" s="102"/>
    </row>
    <row r="75" spans="2:10">
      <c r="B75" s="102"/>
      <c r="C75" s="102"/>
      <c r="D75" s="102"/>
      <c r="E75" s="102"/>
      <c r="F75" s="102"/>
      <c r="G75" s="102"/>
      <c r="H75" s="102"/>
      <c r="I75" s="102"/>
      <c r="J75" s="102"/>
    </row>
    <row r="76" spans="2:10">
      <c r="B76" s="102"/>
      <c r="C76" s="102"/>
      <c r="D76" s="102"/>
      <c r="E76" s="102"/>
      <c r="F76" s="102"/>
      <c r="G76" s="102"/>
      <c r="H76" s="102"/>
      <c r="I76" s="102"/>
      <c r="J76" s="102"/>
    </row>
    <row r="77" spans="2:10">
      <c r="B77" s="102"/>
      <c r="C77" s="102"/>
      <c r="D77" s="102"/>
      <c r="E77" s="102"/>
      <c r="F77" s="102"/>
      <c r="G77" s="102"/>
      <c r="H77" s="102"/>
      <c r="I77" s="102"/>
      <c r="J77" s="102"/>
    </row>
    <row r="78" spans="2:10">
      <c r="B78" s="102"/>
      <c r="C78" s="102"/>
      <c r="D78" s="102"/>
      <c r="E78" s="102"/>
      <c r="F78" s="102"/>
      <c r="G78" s="102"/>
      <c r="H78" s="102"/>
      <c r="I78" s="102"/>
      <c r="J78" s="102"/>
    </row>
    <row r="79" spans="2:10">
      <c r="B79" s="102"/>
      <c r="C79" s="102"/>
      <c r="D79" s="102"/>
      <c r="E79" s="102"/>
      <c r="F79" s="102"/>
      <c r="G79" s="102"/>
      <c r="H79" s="102"/>
      <c r="I79" s="102"/>
      <c r="J79" s="102"/>
    </row>
    <row r="80" spans="2:10">
      <c r="B80" s="102"/>
      <c r="C80" s="102"/>
      <c r="D80" s="102"/>
      <c r="E80" s="102"/>
      <c r="F80" s="102"/>
      <c r="G80" s="102"/>
      <c r="H80" s="102"/>
      <c r="I80" s="102"/>
      <c r="J80" s="102"/>
    </row>
    <row r="81" spans="2:10">
      <c r="B81" s="102"/>
      <c r="C81" s="102"/>
      <c r="D81" s="102"/>
      <c r="E81" s="102"/>
      <c r="F81" s="102"/>
      <c r="G81" s="102"/>
      <c r="H81" s="102"/>
      <c r="I81" s="102"/>
      <c r="J81" s="102"/>
    </row>
    <row r="82" spans="2:10">
      <c r="B82" s="102"/>
      <c r="C82" s="102"/>
      <c r="D82" s="102"/>
      <c r="E82" s="102"/>
      <c r="F82" s="102"/>
      <c r="G82" s="102"/>
      <c r="H82" s="102"/>
      <c r="I82" s="102"/>
      <c r="J82" s="102"/>
    </row>
    <row r="83" spans="2:10">
      <c r="B83" s="102"/>
      <c r="C83" s="102"/>
      <c r="D83" s="102"/>
      <c r="E83" s="102"/>
      <c r="F83" s="102"/>
      <c r="G83" s="102"/>
      <c r="H83" s="102"/>
      <c r="I83" s="102"/>
      <c r="J83" s="102"/>
    </row>
    <row r="84" spans="2:10">
      <c r="B84" s="102"/>
      <c r="C84" s="102"/>
      <c r="D84" s="102"/>
      <c r="E84" s="102"/>
      <c r="F84" s="102"/>
      <c r="G84" s="102"/>
      <c r="H84" s="102"/>
      <c r="I84" s="102"/>
      <c r="J84" s="102"/>
    </row>
    <row r="85" spans="2:10">
      <c r="B85" s="102"/>
      <c r="C85" s="102"/>
      <c r="D85" s="102"/>
      <c r="E85" s="102"/>
      <c r="F85" s="102"/>
      <c r="G85" s="102"/>
      <c r="H85" s="102"/>
      <c r="I85" s="102"/>
      <c r="J85" s="102"/>
    </row>
    <row r="86" spans="2:10">
      <c r="B86" s="102"/>
      <c r="C86" s="102"/>
      <c r="D86" s="102"/>
      <c r="E86" s="102"/>
      <c r="F86" s="102"/>
      <c r="G86" s="102"/>
      <c r="H86" s="102"/>
      <c r="I86" s="102"/>
      <c r="J86" s="102"/>
    </row>
    <row r="87" spans="2:10">
      <c r="B87" s="102"/>
      <c r="C87" s="102"/>
      <c r="D87" s="102"/>
      <c r="E87" s="102"/>
      <c r="F87" s="102"/>
      <c r="G87" s="102"/>
      <c r="H87" s="102"/>
      <c r="I87" s="102"/>
      <c r="J87" s="102"/>
    </row>
    <row r="88" spans="2:10">
      <c r="B88" s="102"/>
      <c r="C88" s="102"/>
      <c r="D88" s="102"/>
      <c r="E88" s="102"/>
      <c r="F88" s="102"/>
      <c r="G88" s="102"/>
      <c r="H88" s="102"/>
      <c r="I88" s="102"/>
      <c r="J88" s="102"/>
    </row>
    <row r="89" spans="2:10">
      <c r="B89" s="102"/>
      <c r="C89" s="102"/>
      <c r="D89" s="102"/>
      <c r="E89" s="102"/>
      <c r="F89" s="102"/>
      <c r="G89" s="102"/>
      <c r="H89" s="102"/>
      <c r="I89" s="102"/>
      <c r="J89" s="102"/>
    </row>
    <row r="90" spans="2:10">
      <c r="B90" s="102"/>
      <c r="C90" s="102"/>
      <c r="D90" s="102"/>
      <c r="E90" s="102"/>
      <c r="F90" s="102"/>
      <c r="G90" s="102"/>
      <c r="H90" s="102"/>
      <c r="I90" s="102"/>
      <c r="J90" s="102"/>
    </row>
    <row r="91" spans="2:10">
      <c r="B91" s="102"/>
      <c r="C91" s="102"/>
      <c r="D91" s="102"/>
      <c r="E91" s="102"/>
      <c r="F91" s="102"/>
      <c r="G91" s="102"/>
      <c r="H91" s="102"/>
      <c r="I91" s="102"/>
      <c r="J91" s="102"/>
    </row>
    <row r="92" spans="2:10">
      <c r="B92" s="102"/>
      <c r="C92" s="102"/>
      <c r="D92" s="102"/>
      <c r="E92" s="102"/>
      <c r="F92" s="102"/>
      <c r="G92" s="102"/>
      <c r="H92" s="102"/>
      <c r="I92" s="102"/>
      <c r="J92" s="102"/>
    </row>
    <row r="93" spans="2:10">
      <c r="B93" s="102"/>
      <c r="C93" s="102"/>
      <c r="D93" s="102"/>
      <c r="E93" s="102"/>
      <c r="F93" s="102"/>
      <c r="G93" s="102"/>
      <c r="H93" s="102"/>
      <c r="I93" s="102"/>
      <c r="J93" s="102"/>
    </row>
    <row r="94" spans="2:10">
      <c r="B94" s="102"/>
      <c r="C94" s="102"/>
      <c r="D94" s="102"/>
      <c r="E94" s="102"/>
      <c r="F94" s="102"/>
      <c r="G94" s="102"/>
      <c r="H94" s="102"/>
      <c r="I94" s="102"/>
      <c r="J94" s="102"/>
    </row>
    <row r="95" spans="2:10">
      <c r="B95" s="102"/>
      <c r="C95" s="102"/>
      <c r="D95" s="102"/>
      <c r="E95" s="102"/>
      <c r="F95" s="102"/>
      <c r="G95" s="102"/>
      <c r="H95" s="102"/>
      <c r="I95" s="102"/>
      <c r="J95" s="102"/>
    </row>
    <row r="96" spans="2:10">
      <c r="B96" s="102"/>
      <c r="C96" s="102"/>
      <c r="D96" s="102"/>
      <c r="E96" s="102"/>
      <c r="F96" s="102"/>
      <c r="G96" s="102"/>
      <c r="H96" s="102"/>
      <c r="I96" s="102"/>
      <c r="J96" s="102"/>
    </row>
    <row r="97" spans="2:10">
      <c r="B97" s="102"/>
      <c r="C97" s="102"/>
      <c r="D97" s="102"/>
      <c r="E97" s="102"/>
      <c r="F97" s="102"/>
      <c r="G97" s="102"/>
      <c r="H97" s="102"/>
      <c r="I97" s="102"/>
      <c r="J97" s="102"/>
    </row>
    <row r="98" spans="2:10">
      <c r="B98" s="102"/>
      <c r="C98" s="102"/>
      <c r="D98" s="102"/>
      <c r="E98" s="102"/>
      <c r="F98" s="102"/>
      <c r="G98" s="102"/>
      <c r="H98" s="102"/>
      <c r="I98" s="102"/>
      <c r="J98" s="102"/>
    </row>
    <row r="99" spans="2:10">
      <c r="B99" s="102"/>
      <c r="C99" s="102"/>
      <c r="D99" s="102"/>
      <c r="E99" s="102"/>
      <c r="F99" s="102"/>
      <c r="G99" s="102"/>
      <c r="H99" s="102"/>
      <c r="I99" s="102"/>
      <c r="J99" s="102"/>
    </row>
    <row r="100" spans="2:10">
      <c r="B100" s="102"/>
      <c r="C100" s="102"/>
      <c r="D100" s="102"/>
      <c r="E100" s="102"/>
      <c r="F100" s="102"/>
      <c r="G100" s="102"/>
      <c r="H100" s="102"/>
      <c r="I100" s="102"/>
      <c r="J100" s="102"/>
    </row>
    <row r="101" spans="2:10">
      <c r="B101" s="102"/>
      <c r="C101" s="102"/>
      <c r="D101" s="102"/>
      <c r="E101" s="102"/>
      <c r="F101" s="102"/>
      <c r="G101" s="102"/>
      <c r="H101" s="102"/>
      <c r="I101" s="102"/>
      <c r="J101" s="102"/>
    </row>
    <row r="102" spans="2:10">
      <c r="B102" s="102"/>
      <c r="C102" s="102"/>
      <c r="D102" s="102"/>
      <c r="E102" s="102"/>
      <c r="F102" s="102"/>
      <c r="G102" s="102"/>
      <c r="H102" s="102"/>
      <c r="I102" s="102"/>
      <c r="J102" s="102"/>
    </row>
    <row r="103" spans="2:10">
      <c r="B103" s="102"/>
      <c r="C103" s="102"/>
      <c r="D103" s="102"/>
      <c r="E103" s="102"/>
      <c r="F103" s="102"/>
      <c r="G103" s="102"/>
      <c r="H103" s="102"/>
      <c r="I103" s="102"/>
      <c r="J103" s="102"/>
    </row>
    <row r="104" spans="2:10">
      <c r="B104" s="102"/>
      <c r="C104" s="102"/>
      <c r="D104" s="102"/>
      <c r="E104" s="102"/>
      <c r="F104" s="102"/>
      <c r="G104" s="102"/>
      <c r="H104" s="102"/>
      <c r="I104" s="102"/>
      <c r="J104" s="102"/>
    </row>
    <row r="105" spans="2:10">
      <c r="B105" s="102"/>
      <c r="C105" s="102"/>
      <c r="D105" s="102"/>
      <c r="E105" s="102"/>
      <c r="F105" s="102"/>
      <c r="G105" s="102"/>
      <c r="H105" s="102"/>
      <c r="I105" s="102"/>
      <c r="J105" s="102"/>
    </row>
    <row r="106" spans="2:10">
      <c r="B106" s="102"/>
      <c r="C106" s="102"/>
      <c r="D106" s="102"/>
      <c r="E106" s="102"/>
      <c r="F106" s="102"/>
      <c r="G106" s="102"/>
      <c r="H106" s="102"/>
      <c r="I106" s="102"/>
      <c r="J106" s="102"/>
    </row>
    <row r="107" spans="2:10">
      <c r="B107" s="102"/>
      <c r="C107" s="102"/>
      <c r="D107" s="102"/>
      <c r="E107" s="102"/>
      <c r="F107" s="102"/>
      <c r="G107" s="102"/>
      <c r="H107" s="102"/>
      <c r="I107" s="102"/>
      <c r="J107" s="102"/>
    </row>
    <row r="108" spans="2:10">
      <c r="B108" s="102"/>
      <c r="C108" s="102"/>
      <c r="D108" s="102"/>
      <c r="E108" s="102"/>
      <c r="F108" s="102"/>
      <c r="G108" s="102"/>
      <c r="H108" s="102"/>
      <c r="I108" s="102"/>
      <c r="J108" s="102"/>
    </row>
    <row r="109" spans="2:10">
      <c r="B109" s="102"/>
      <c r="C109" s="102"/>
      <c r="D109" s="102"/>
      <c r="E109" s="102"/>
      <c r="F109" s="102"/>
      <c r="G109" s="102"/>
      <c r="H109" s="102"/>
      <c r="I109" s="102"/>
      <c r="J109" s="102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3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176</v>
      </c>
      <c r="C1" s="78" t="s" vm="1">
        <v>246</v>
      </c>
    </row>
    <row r="2" spans="2:60">
      <c r="B2" s="57" t="s">
        <v>175</v>
      </c>
      <c r="C2" s="78" t="s">
        <v>247</v>
      </c>
    </row>
    <row r="3" spans="2:60">
      <c r="B3" s="57" t="s">
        <v>177</v>
      </c>
      <c r="C3" s="78" t="s">
        <v>248</v>
      </c>
    </row>
    <row r="4" spans="2:60">
      <c r="B4" s="57" t="s">
        <v>178</v>
      </c>
      <c r="C4" s="78">
        <v>9454</v>
      </c>
    </row>
    <row r="6" spans="2:60" ht="26.25" customHeight="1">
      <c r="B6" s="173" t="s">
        <v>211</v>
      </c>
      <c r="C6" s="174"/>
      <c r="D6" s="174"/>
      <c r="E6" s="174"/>
      <c r="F6" s="174"/>
      <c r="G6" s="174"/>
      <c r="H6" s="174"/>
      <c r="I6" s="174"/>
      <c r="J6" s="174"/>
      <c r="K6" s="175"/>
    </row>
    <row r="7" spans="2:60" s="3" customFormat="1" ht="66">
      <c r="B7" s="60" t="s">
        <v>113</v>
      </c>
      <c r="C7" s="60" t="s">
        <v>114</v>
      </c>
      <c r="D7" s="60" t="s">
        <v>15</v>
      </c>
      <c r="E7" s="60" t="s">
        <v>16</v>
      </c>
      <c r="F7" s="60" t="s">
        <v>52</v>
      </c>
      <c r="G7" s="60" t="s">
        <v>98</v>
      </c>
      <c r="H7" s="60" t="s">
        <v>49</v>
      </c>
      <c r="I7" s="60" t="s">
        <v>107</v>
      </c>
      <c r="J7" s="60" t="s">
        <v>179</v>
      </c>
      <c r="K7" s="60" t="s">
        <v>180</v>
      </c>
    </row>
    <row r="8" spans="2:60" s="3" customFormat="1" ht="21.75" customHeight="1">
      <c r="B8" s="16"/>
      <c r="C8" s="70"/>
      <c r="D8" s="17"/>
      <c r="E8" s="17"/>
      <c r="F8" s="17" t="s">
        <v>20</v>
      </c>
      <c r="G8" s="17"/>
      <c r="H8" s="17" t="s">
        <v>20</v>
      </c>
      <c r="I8" s="17" t="s">
        <v>233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5"/>
      <c r="C11" s="102"/>
      <c r="D11" s="102"/>
      <c r="E11" s="102"/>
      <c r="F11" s="102"/>
      <c r="G11" s="102"/>
      <c r="H11" s="102"/>
      <c r="I11" s="102"/>
      <c r="J11" s="102"/>
      <c r="K11" s="102"/>
    </row>
    <row r="12" spans="2:60">
      <c r="B12" s="115"/>
      <c r="C12" s="102"/>
      <c r="D12" s="102"/>
      <c r="E12" s="102"/>
      <c r="F12" s="102"/>
      <c r="G12" s="102"/>
      <c r="H12" s="102"/>
      <c r="I12" s="102"/>
      <c r="J12" s="102"/>
      <c r="K12" s="102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2"/>
      <c r="C14" s="102"/>
      <c r="D14" s="102"/>
      <c r="E14" s="102"/>
      <c r="F14" s="102"/>
      <c r="G14" s="102"/>
      <c r="H14" s="102"/>
      <c r="I14" s="102"/>
      <c r="J14" s="102"/>
      <c r="K14" s="102"/>
    </row>
    <row r="15" spans="2:60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2"/>
      <c r="C17" s="102"/>
      <c r="D17" s="102"/>
      <c r="E17" s="102"/>
      <c r="F17" s="102"/>
      <c r="G17" s="102"/>
      <c r="H17" s="102"/>
      <c r="I17" s="102"/>
      <c r="J17" s="102"/>
      <c r="K17" s="102"/>
    </row>
    <row r="18" spans="2:11">
      <c r="B18" s="102"/>
      <c r="C18" s="102"/>
      <c r="D18" s="102"/>
      <c r="E18" s="102"/>
      <c r="F18" s="102"/>
      <c r="G18" s="102"/>
      <c r="H18" s="102"/>
      <c r="I18" s="102"/>
      <c r="J18" s="102"/>
      <c r="K18" s="102"/>
    </row>
    <row r="19" spans="2:11">
      <c r="B19" s="102"/>
      <c r="C19" s="102"/>
      <c r="D19" s="102"/>
      <c r="E19" s="102"/>
      <c r="F19" s="102"/>
      <c r="G19" s="102"/>
      <c r="H19" s="102"/>
      <c r="I19" s="102"/>
      <c r="J19" s="102"/>
      <c r="K19" s="102"/>
    </row>
    <row r="20" spans="2:11">
      <c r="B20" s="102"/>
      <c r="C20" s="102"/>
      <c r="D20" s="102"/>
      <c r="E20" s="102"/>
      <c r="F20" s="102"/>
      <c r="G20" s="102"/>
      <c r="H20" s="102"/>
      <c r="I20" s="102"/>
      <c r="J20" s="102"/>
      <c r="K20" s="102"/>
    </row>
    <row r="21" spans="2:11">
      <c r="B21" s="102"/>
      <c r="C21" s="102"/>
      <c r="D21" s="102"/>
      <c r="E21" s="102"/>
      <c r="F21" s="102"/>
      <c r="G21" s="102"/>
      <c r="H21" s="102"/>
      <c r="I21" s="102"/>
      <c r="J21" s="102"/>
      <c r="K21" s="102"/>
    </row>
    <row r="22" spans="2:11">
      <c r="B22" s="102"/>
      <c r="C22" s="102"/>
      <c r="D22" s="102"/>
      <c r="E22" s="102"/>
      <c r="F22" s="102"/>
      <c r="G22" s="102"/>
      <c r="H22" s="102"/>
      <c r="I22" s="102"/>
      <c r="J22" s="102"/>
      <c r="K22" s="102"/>
    </row>
    <row r="23" spans="2:11">
      <c r="B23" s="102"/>
      <c r="C23" s="102"/>
      <c r="D23" s="102"/>
      <c r="E23" s="102"/>
      <c r="F23" s="102"/>
      <c r="G23" s="102"/>
      <c r="H23" s="102"/>
      <c r="I23" s="102"/>
      <c r="J23" s="102"/>
      <c r="K23" s="102"/>
    </row>
    <row r="24" spans="2:11">
      <c r="B24" s="102"/>
      <c r="C24" s="102"/>
      <c r="D24" s="102"/>
      <c r="E24" s="102"/>
      <c r="F24" s="102"/>
      <c r="G24" s="102"/>
      <c r="H24" s="102"/>
      <c r="I24" s="102"/>
      <c r="J24" s="102"/>
      <c r="K24" s="102"/>
    </row>
    <row r="25" spans="2:11">
      <c r="B25" s="102"/>
      <c r="C25" s="102"/>
      <c r="D25" s="102"/>
      <c r="E25" s="102"/>
      <c r="F25" s="102"/>
      <c r="G25" s="102"/>
      <c r="H25" s="102"/>
      <c r="I25" s="102"/>
      <c r="J25" s="102"/>
      <c r="K25" s="102"/>
    </row>
    <row r="26" spans="2:11">
      <c r="B26" s="102"/>
      <c r="C26" s="102"/>
      <c r="D26" s="102"/>
      <c r="E26" s="102"/>
      <c r="F26" s="102"/>
      <c r="G26" s="102"/>
      <c r="H26" s="102"/>
      <c r="I26" s="102"/>
      <c r="J26" s="102"/>
      <c r="K26" s="102"/>
    </row>
    <row r="27" spans="2:11">
      <c r="B27" s="102"/>
      <c r="C27" s="102"/>
      <c r="D27" s="102"/>
      <c r="E27" s="102"/>
      <c r="F27" s="102"/>
      <c r="G27" s="102"/>
      <c r="H27" s="102"/>
      <c r="I27" s="102"/>
      <c r="J27" s="102"/>
      <c r="K27" s="102"/>
    </row>
    <row r="28" spans="2:11">
      <c r="B28" s="102"/>
      <c r="C28" s="102"/>
      <c r="D28" s="102"/>
      <c r="E28" s="102"/>
      <c r="F28" s="102"/>
      <c r="G28" s="102"/>
      <c r="H28" s="102"/>
      <c r="I28" s="102"/>
      <c r="J28" s="102"/>
      <c r="K28" s="102"/>
    </row>
    <row r="29" spans="2:11">
      <c r="B29" s="102"/>
      <c r="C29" s="102"/>
      <c r="D29" s="102"/>
      <c r="E29" s="102"/>
      <c r="F29" s="102"/>
      <c r="G29" s="102"/>
      <c r="H29" s="102"/>
      <c r="I29" s="102"/>
      <c r="J29" s="102"/>
      <c r="K29" s="102"/>
    </row>
    <row r="30" spans="2:11">
      <c r="B30" s="102"/>
      <c r="C30" s="102"/>
      <c r="D30" s="102"/>
      <c r="E30" s="102"/>
      <c r="F30" s="102"/>
      <c r="G30" s="102"/>
      <c r="H30" s="102"/>
      <c r="I30" s="102"/>
      <c r="J30" s="102"/>
      <c r="K30" s="102"/>
    </row>
    <row r="31" spans="2:11">
      <c r="B31" s="102"/>
      <c r="C31" s="102"/>
      <c r="D31" s="102"/>
      <c r="E31" s="102"/>
      <c r="F31" s="102"/>
      <c r="G31" s="102"/>
      <c r="H31" s="102"/>
      <c r="I31" s="102"/>
      <c r="J31" s="102"/>
      <c r="K31" s="102"/>
    </row>
    <row r="32" spans="2:11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176</v>
      </c>
      <c r="C1" s="78" t="s" vm="1">
        <v>246</v>
      </c>
    </row>
    <row r="2" spans="2:60">
      <c r="B2" s="57" t="s">
        <v>175</v>
      </c>
      <c r="C2" s="78" t="s">
        <v>247</v>
      </c>
    </row>
    <row r="3" spans="2:60">
      <c r="B3" s="57" t="s">
        <v>177</v>
      </c>
      <c r="C3" s="78" t="s">
        <v>248</v>
      </c>
    </row>
    <row r="4" spans="2:60">
      <c r="B4" s="57" t="s">
        <v>178</v>
      </c>
      <c r="C4" s="78">
        <v>9454</v>
      </c>
    </row>
    <row r="6" spans="2:60" ht="26.25" customHeight="1">
      <c r="B6" s="173" t="s">
        <v>212</v>
      </c>
      <c r="C6" s="174"/>
      <c r="D6" s="174"/>
      <c r="E6" s="174"/>
      <c r="F6" s="174"/>
      <c r="G6" s="174"/>
      <c r="H6" s="174"/>
      <c r="I6" s="174"/>
      <c r="J6" s="174"/>
      <c r="K6" s="175"/>
    </row>
    <row r="7" spans="2:60" s="3" customFormat="1" ht="78.75">
      <c r="B7" s="60" t="s">
        <v>113</v>
      </c>
      <c r="C7" s="62" t="s">
        <v>42</v>
      </c>
      <c r="D7" s="62" t="s">
        <v>15</v>
      </c>
      <c r="E7" s="62" t="s">
        <v>16</v>
      </c>
      <c r="F7" s="62" t="s">
        <v>52</v>
      </c>
      <c r="G7" s="62" t="s">
        <v>98</v>
      </c>
      <c r="H7" s="62" t="s">
        <v>49</v>
      </c>
      <c r="I7" s="62" t="s">
        <v>107</v>
      </c>
      <c r="J7" s="62" t="s">
        <v>179</v>
      </c>
      <c r="K7" s="64" t="s">
        <v>180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233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5"/>
      <c r="C11" s="102"/>
      <c r="D11" s="102"/>
      <c r="E11" s="102"/>
      <c r="F11" s="102"/>
      <c r="G11" s="102"/>
      <c r="H11" s="102"/>
      <c r="I11" s="102"/>
      <c r="J11" s="102"/>
      <c r="K11" s="102"/>
    </row>
    <row r="12" spans="2:60">
      <c r="B12" s="115"/>
      <c r="C12" s="102"/>
      <c r="D12" s="102"/>
      <c r="E12" s="102"/>
      <c r="F12" s="102"/>
      <c r="G12" s="102"/>
      <c r="H12" s="102"/>
      <c r="I12" s="102"/>
      <c r="J12" s="102"/>
      <c r="K12" s="102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2"/>
      <c r="C14" s="102"/>
      <c r="D14" s="102"/>
      <c r="E14" s="102"/>
      <c r="F14" s="102"/>
      <c r="G14" s="102"/>
      <c r="H14" s="102"/>
      <c r="I14" s="102"/>
      <c r="J14" s="102"/>
      <c r="K14" s="102"/>
    </row>
    <row r="15" spans="2:60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2"/>
      <c r="C17" s="102"/>
      <c r="D17" s="102"/>
      <c r="E17" s="102"/>
      <c r="F17" s="102"/>
      <c r="G17" s="102"/>
      <c r="H17" s="102"/>
      <c r="I17" s="102"/>
      <c r="J17" s="102"/>
      <c r="K17" s="102"/>
    </row>
    <row r="18" spans="2:11">
      <c r="B18" s="102"/>
      <c r="C18" s="102"/>
      <c r="D18" s="102"/>
      <c r="E18" s="102"/>
      <c r="F18" s="102"/>
      <c r="G18" s="102"/>
      <c r="H18" s="102"/>
      <c r="I18" s="102"/>
      <c r="J18" s="102"/>
      <c r="K18" s="102"/>
    </row>
    <row r="19" spans="2:11">
      <c r="B19" s="102"/>
      <c r="C19" s="102"/>
      <c r="D19" s="102"/>
      <c r="E19" s="102"/>
      <c r="F19" s="102"/>
      <c r="G19" s="102"/>
      <c r="H19" s="102"/>
      <c r="I19" s="102"/>
      <c r="J19" s="102"/>
      <c r="K19" s="102"/>
    </row>
    <row r="20" spans="2:11">
      <c r="B20" s="102"/>
      <c r="C20" s="102"/>
      <c r="D20" s="102"/>
      <c r="E20" s="102"/>
      <c r="F20" s="102"/>
      <c r="G20" s="102"/>
      <c r="H20" s="102"/>
      <c r="I20" s="102"/>
      <c r="J20" s="102"/>
      <c r="K20" s="102"/>
    </row>
    <row r="21" spans="2:11">
      <c r="B21" s="102"/>
      <c r="C21" s="102"/>
      <c r="D21" s="102"/>
      <c r="E21" s="102"/>
      <c r="F21" s="102"/>
      <c r="G21" s="102"/>
      <c r="H21" s="102"/>
      <c r="I21" s="102"/>
      <c r="J21" s="102"/>
      <c r="K21" s="102"/>
    </row>
    <row r="22" spans="2:11">
      <c r="B22" s="102"/>
      <c r="C22" s="102"/>
      <c r="D22" s="102"/>
      <c r="E22" s="102"/>
      <c r="F22" s="102"/>
      <c r="G22" s="102"/>
      <c r="H22" s="102"/>
      <c r="I22" s="102"/>
      <c r="J22" s="102"/>
      <c r="K22" s="102"/>
    </row>
    <row r="23" spans="2:11">
      <c r="B23" s="102"/>
      <c r="C23" s="102"/>
      <c r="D23" s="102"/>
      <c r="E23" s="102"/>
      <c r="F23" s="102"/>
      <c r="G23" s="102"/>
      <c r="H23" s="102"/>
      <c r="I23" s="102"/>
      <c r="J23" s="102"/>
      <c r="K23" s="102"/>
    </row>
    <row r="24" spans="2:11">
      <c r="B24" s="102"/>
      <c r="C24" s="102"/>
      <c r="D24" s="102"/>
      <c r="E24" s="102"/>
      <c r="F24" s="102"/>
      <c r="G24" s="102"/>
      <c r="H24" s="102"/>
      <c r="I24" s="102"/>
      <c r="J24" s="102"/>
      <c r="K24" s="102"/>
    </row>
    <row r="25" spans="2:11">
      <c r="B25" s="102"/>
      <c r="C25" s="102"/>
      <c r="D25" s="102"/>
      <c r="E25" s="102"/>
      <c r="F25" s="102"/>
      <c r="G25" s="102"/>
      <c r="H25" s="102"/>
      <c r="I25" s="102"/>
      <c r="J25" s="102"/>
      <c r="K25" s="102"/>
    </row>
    <row r="26" spans="2:11">
      <c r="B26" s="102"/>
      <c r="C26" s="102"/>
      <c r="D26" s="102"/>
      <c r="E26" s="102"/>
      <c r="F26" s="102"/>
      <c r="G26" s="102"/>
      <c r="H26" s="102"/>
      <c r="I26" s="102"/>
      <c r="J26" s="102"/>
      <c r="K26" s="102"/>
    </row>
    <row r="27" spans="2:11">
      <c r="B27" s="102"/>
      <c r="C27" s="102"/>
      <c r="D27" s="102"/>
      <c r="E27" s="102"/>
      <c r="F27" s="102"/>
      <c r="G27" s="102"/>
      <c r="H27" s="102"/>
      <c r="I27" s="102"/>
      <c r="J27" s="102"/>
      <c r="K27" s="102"/>
    </row>
    <row r="28" spans="2:11">
      <c r="B28" s="102"/>
      <c r="C28" s="102"/>
      <c r="D28" s="102"/>
      <c r="E28" s="102"/>
      <c r="F28" s="102"/>
      <c r="G28" s="102"/>
      <c r="H28" s="102"/>
      <c r="I28" s="102"/>
      <c r="J28" s="102"/>
      <c r="K28" s="102"/>
    </row>
    <row r="29" spans="2:11">
      <c r="B29" s="102"/>
      <c r="C29" s="102"/>
      <c r="D29" s="102"/>
      <c r="E29" s="102"/>
      <c r="F29" s="102"/>
      <c r="G29" s="102"/>
      <c r="H29" s="102"/>
      <c r="I29" s="102"/>
      <c r="J29" s="102"/>
      <c r="K29" s="102"/>
    </row>
    <row r="30" spans="2:11">
      <c r="B30" s="102"/>
      <c r="C30" s="102"/>
      <c r="D30" s="102"/>
      <c r="E30" s="102"/>
      <c r="F30" s="102"/>
      <c r="G30" s="102"/>
      <c r="H30" s="102"/>
      <c r="I30" s="102"/>
      <c r="J30" s="102"/>
      <c r="K30" s="102"/>
    </row>
    <row r="31" spans="2:11">
      <c r="B31" s="102"/>
      <c r="C31" s="102"/>
      <c r="D31" s="102"/>
      <c r="E31" s="102"/>
      <c r="F31" s="102"/>
      <c r="G31" s="102"/>
      <c r="H31" s="102"/>
      <c r="I31" s="102"/>
      <c r="J31" s="102"/>
      <c r="K31" s="102"/>
    </row>
    <row r="32" spans="2:11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H109"/>
  <sheetViews>
    <sheetView rightToLeft="1" workbookViewId="0">
      <selection activeCell="C20" sqref="C20"/>
    </sheetView>
  </sheetViews>
  <sheetFormatPr defaultColWidth="9.140625" defaultRowHeight="18"/>
  <cols>
    <col min="1" max="1" width="6.28515625" style="1" customWidth="1"/>
    <col min="2" max="2" width="33.5703125" style="2" customWidth="1"/>
    <col min="3" max="3" width="46.140625" style="1" bestFit="1" customWidth="1"/>
    <col min="4" max="4" width="11.85546875" style="1" customWidth="1"/>
    <col min="5" max="5" width="7.140625" style="3" customWidth="1"/>
    <col min="6" max="6" width="6.7109375" style="1" customWidth="1"/>
    <col min="7" max="7" width="7.28515625" style="1" customWidth="1"/>
    <col min="8" max="19" width="5.7109375" style="1" customWidth="1"/>
    <col min="20" max="16384" width="9.140625" style="1"/>
  </cols>
  <sheetData>
    <row r="1" spans="2:34">
      <c r="B1" s="57" t="s">
        <v>176</v>
      </c>
      <c r="C1" s="78" t="s" vm="1">
        <v>246</v>
      </c>
    </row>
    <row r="2" spans="2:34">
      <c r="B2" s="57" t="s">
        <v>175</v>
      </c>
      <c r="C2" s="78" t="s">
        <v>247</v>
      </c>
    </row>
    <row r="3" spans="2:34">
      <c r="B3" s="57" t="s">
        <v>177</v>
      </c>
      <c r="C3" s="78" t="s">
        <v>248</v>
      </c>
    </row>
    <row r="4" spans="2:34">
      <c r="B4" s="57" t="s">
        <v>178</v>
      </c>
      <c r="C4" s="78">
        <v>9454</v>
      </c>
    </row>
    <row r="6" spans="2:34" ht="26.25" customHeight="1">
      <c r="B6" s="173" t="s">
        <v>213</v>
      </c>
      <c r="C6" s="174"/>
      <c r="D6" s="175"/>
    </row>
    <row r="7" spans="2:34" s="3" customFormat="1" ht="31.5">
      <c r="B7" s="60" t="s">
        <v>113</v>
      </c>
      <c r="C7" s="65" t="s">
        <v>104</v>
      </c>
      <c r="D7" s="66" t="s">
        <v>103</v>
      </c>
    </row>
    <row r="8" spans="2:34" s="3" customFormat="1">
      <c r="B8" s="16"/>
      <c r="C8" s="33" t="s">
        <v>233</v>
      </c>
      <c r="D8" s="18" t="s">
        <v>22</v>
      </c>
    </row>
    <row r="9" spans="2:34" s="4" customFormat="1" ht="18" customHeight="1">
      <c r="B9" s="19"/>
      <c r="C9" s="20" t="s">
        <v>1</v>
      </c>
      <c r="D9" s="21" t="s">
        <v>2</v>
      </c>
      <c r="E9" s="3"/>
    </row>
    <row r="10" spans="2:34" s="4" customFormat="1" ht="18" customHeight="1">
      <c r="B10" s="128" t="s">
        <v>719</v>
      </c>
      <c r="C10" s="129">
        <f>C11</f>
        <v>90.253716205495977</v>
      </c>
      <c r="D10" s="130"/>
      <c r="E10" s="3"/>
    </row>
    <row r="11" spans="2:34">
      <c r="B11" s="131" t="s">
        <v>720</v>
      </c>
      <c r="C11" s="132">
        <f>SUM(C12:C15)</f>
        <v>90.253716205495977</v>
      </c>
      <c r="D11" s="133"/>
    </row>
    <row r="12" spans="2:34">
      <c r="B12" s="134" t="s">
        <v>716</v>
      </c>
      <c r="C12" s="135">
        <v>15.9613</v>
      </c>
      <c r="D12" s="136">
        <v>44246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2:34">
      <c r="B13" s="134" t="s">
        <v>717</v>
      </c>
      <c r="C13" s="135">
        <v>18.481000000000002</v>
      </c>
      <c r="D13" s="136">
        <v>43800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pans="2:34">
      <c r="B14" s="134" t="s">
        <v>718</v>
      </c>
      <c r="C14" s="135">
        <v>12.508759999999999</v>
      </c>
      <c r="D14" s="136">
        <v>44739</v>
      </c>
    </row>
    <row r="15" spans="2:34">
      <c r="B15" s="134" t="s">
        <v>715</v>
      </c>
      <c r="C15" s="135">
        <v>43.302656205495978</v>
      </c>
      <c r="D15" s="136">
        <v>44255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2:34"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2:4">
      <c r="B17" s="102"/>
      <c r="C17" s="102"/>
      <c r="D17" s="102"/>
    </row>
    <row r="18" spans="2:4">
      <c r="B18" s="102"/>
      <c r="C18" s="102"/>
      <c r="D18" s="102"/>
    </row>
    <row r="19" spans="2:4">
      <c r="B19" s="102"/>
      <c r="C19" s="102"/>
      <c r="D19" s="102"/>
    </row>
    <row r="20" spans="2:4">
      <c r="B20" s="102"/>
      <c r="C20" s="102"/>
      <c r="D20" s="102"/>
    </row>
    <row r="21" spans="2:4">
      <c r="B21" s="102"/>
      <c r="C21" s="102"/>
      <c r="D21" s="102"/>
    </row>
    <row r="22" spans="2:4">
      <c r="B22" s="102"/>
      <c r="C22" s="102"/>
      <c r="D22" s="102"/>
    </row>
    <row r="23" spans="2:4">
      <c r="B23" s="102"/>
      <c r="C23" s="102"/>
      <c r="D23" s="102"/>
    </row>
    <row r="24" spans="2:4">
      <c r="B24" s="102"/>
      <c r="C24" s="102"/>
      <c r="D24" s="102"/>
    </row>
    <row r="25" spans="2:4">
      <c r="B25" s="102"/>
      <c r="C25" s="102"/>
      <c r="D25" s="102"/>
    </row>
    <row r="26" spans="2:4">
      <c r="B26" s="102"/>
      <c r="C26" s="102"/>
      <c r="D26" s="102"/>
    </row>
    <row r="27" spans="2:4">
      <c r="B27" s="102"/>
      <c r="C27" s="102"/>
      <c r="D27" s="102"/>
    </row>
    <row r="28" spans="2:4">
      <c r="B28" s="102"/>
      <c r="C28" s="102"/>
      <c r="D28" s="102"/>
    </row>
    <row r="29" spans="2:4">
      <c r="B29" s="102"/>
      <c r="C29" s="102"/>
      <c r="D29" s="102"/>
    </row>
    <row r="30" spans="2:4">
      <c r="B30" s="102"/>
      <c r="C30" s="102"/>
      <c r="D30" s="102"/>
    </row>
    <row r="31" spans="2:4">
      <c r="B31" s="102"/>
      <c r="C31" s="102"/>
      <c r="D31" s="102"/>
    </row>
    <row r="32" spans="2:4">
      <c r="B32" s="102"/>
      <c r="C32" s="102"/>
      <c r="D32" s="102"/>
    </row>
    <row r="33" spans="2:4">
      <c r="B33" s="102"/>
      <c r="C33" s="102"/>
      <c r="D33" s="102"/>
    </row>
    <row r="34" spans="2:4">
      <c r="B34" s="102"/>
      <c r="C34" s="102"/>
      <c r="D34" s="102"/>
    </row>
    <row r="35" spans="2:4">
      <c r="B35" s="102"/>
      <c r="C35" s="102"/>
      <c r="D35" s="102"/>
    </row>
    <row r="36" spans="2:4">
      <c r="B36" s="102"/>
      <c r="C36" s="102"/>
      <c r="D36" s="102"/>
    </row>
    <row r="37" spans="2:4">
      <c r="B37" s="102"/>
      <c r="C37" s="102"/>
      <c r="D37" s="102"/>
    </row>
    <row r="38" spans="2:4">
      <c r="B38" s="102"/>
      <c r="C38" s="102"/>
      <c r="D38" s="102"/>
    </row>
    <row r="39" spans="2:4">
      <c r="B39" s="102"/>
      <c r="C39" s="102"/>
      <c r="D39" s="102"/>
    </row>
    <row r="40" spans="2:4">
      <c r="B40" s="102"/>
      <c r="C40" s="102"/>
      <c r="D40" s="102"/>
    </row>
    <row r="41" spans="2:4">
      <c r="B41" s="102"/>
      <c r="C41" s="102"/>
      <c r="D41" s="102"/>
    </row>
    <row r="42" spans="2:4">
      <c r="B42" s="102"/>
      <c r="C42" s="102"/>
      <c r="D42" s="102"/>
    </row>
    <row r="43" spans="2:4">
      <c r="B43" s="102"/>
      <c r="C43" s="102"/>
      <c r="D43" s="102"/>
    </row>
    <row r="44" spans="2:4">
      <c r="B44" s="102"/>
      <c r="C44" s="102"/>
      <c r="D44" s="102"/>
    </row>
    <row r="45" spans="2:4">
      <c r="B45" s="102"/>
      <c r="C45" s="102"/>
      <c r="D45" s="102"/>
    </row>
    <row r="46" spans="2:4">
      <c r="B46" s="102"/>
      <c r="C46" s="102"/>
      <c r="D46" s="102"/>
    </row>
    <row r="47" spans="2:4">
      <c r="B47" s="102"/>
      <c r="C47" s="102"/>
      <c r="D47" s="102"/>
    </row>
    <row r="48" spans="2:4">
      <c r="B48" s="102"/>
      <c r="C48" s="102"/>
      <c r="D48" s="102"/>
    </row>
    <row r="49" spans="2:4">
      <c r="B49" s="102"/>
      <c r="C49" s="102"/>
      <c r="D49" s="102"/>
    </row>
    <row r="50" spans="2:4">
      <c r="B50" s="102"/>
      <c r="C50" s="102"/>
      <c r="D50" s="102"/>
    </row>
    <row r="51" spans="2:4">
      <c r="B51" s="102"/>
      <c r="C51" s="102"/>
      <c r="D51" s="102"/>
    </row>
    <row r="52" spans="2:4">
      <c r="B52" s="102"/>
      <c r="C52" s="102"/>
      <c r="D52" s="102"/>
    </row>
    <row r="53" spans="2:4">
      <c r="B53" s="102"/>
      <c r="C53" s="102"/>
      <c r="D53" s="102"/>
    </row>
    <row r="54" spans="2:4">
      <c r="B54" s="102"/>
      <c r="C54" s="102"/>
      <c r="D54" s="102"/>
    </row>
    <row r="55" spans="2:4">
      <c r="B55" s="102"/>
      <c r="C55" s="102"/>
      <c r="D55" s="102"/>
    </row>
    <row r="56" spans="2:4">
      <c r="B56" s="102"/>
      <c r="C56" s="102"/>
      <c r="D56" s="102"/>
    </row>
    <row r="57" spans="2:4">
      <c r="B57" s="102"/>
      <c r="C57" s="102"/>
      <c r="D57" s="102"/>
    </row>
    <row r="58" spans="2:4">
      <c r="B58" s="102"/>
      <c r="C58" s="102"/>
      <c r="D58" s="102"/>
    </row>
    <row r="59" spans="2:4">
      <c r="B59" s="102"/>
      <c r="C59" s="102"/>
      <c r="D59" s="102"/>
    </row>
    <row r="60" spans="2:4">
      <c r="B60" s="102"/>
      <c r="C60" s="102"/>
      <c r="D60" s="102"/>
    </row>
    <row r="61" spans="2:4">
      <c r="B61" s="102"/>
      <c r="C61" s="102"/>
      <c r="D61" s="102"/>
    </row>
    <row r="62" spans="2:4">
      <c r="B62" s="102"/>
      <c r="C62" s="102"/>
      <c r="D62" s="102"/>
    </row>
    <row r="63" spans="2:4">
      <c r="B63" s="102"/>
      <c r="C63" s="102"/>
      <c r="D63" s="102"/>
    </row>
    <row r="64" spans="2:4">
      <c r="B64" s="102"/>
      <c r="C64" s="102"/>
      <c r="D64" s="102"/>
    </row>
    <row r="65" spans="2:4">
      <c r="B65" s="102"/>
      <c r="C65" s="102"/>
      <c r="D65" s="102"/>
    </row>
    <row r="66" spans="2:4">
      <c r="B66" s="102"/>
      <c r="C66" s="102"/>
      <c r="D66" s="102"/>
    </row>
    <row r="67" spans="2:4">
      <c r="B67" s="102"/>
      <c r="C67" s="102"/>
      <c r="D67" s="102"/>
    </row>
    <row r="68" spans="2:4">
      <c r="B68" s="102"/>
      <c r="C68" s="102"/>
      <c r="D68" s="102"/>
    </row>
    <row r="69" spans="2:4">
      <c r="B69" s="102"/>
      <c r="C69" s="102"/>
      <c r="D69" s="102"/>
    </row>
    <row r="70" spans="2:4">
      <c r="B70" s="102"/>
      <c r="C70" s="102"/>
      <c r="D70" s="102"/>
    </row>
    <row r="71" spans="2:4">
      <c r="B71" s="102"/>
      <c r="C71" s="102"/>
      <c r="D71" s="102"/>
    </row>
    <row r="72" spans="2:4">
      <c r="B72" s="102"/>
      <c r="C72" s="102"/>
      <c r="D72" s="102"/>
    </row>
    <row r="73" spans="2:4">
      <c r="B73" s="102"/>
      <c r="C73" s="102"/>
      <c r="D73" s="102"/>
    </row>
    <row r="74" spans="2:4">
      <c r="B74" s="102"/>
      <c r="C74" s="102"/>
      <c r="D74" s="102"/>
    </row>
    <row r="75" spans="2:4">
      <c r="B75" s="102"/>
      <c r="C75" s="102"/>
      <c r="D75" s="102"/>
    </row>
    <row r="76" spans="2:4">
      <c r="B76" s="102"/>
      <c r="C76" s="102"/>
      <c r="D76" s="102"/>
    </row>
    <row r="77" spans="2:4">
      <c r="B77" s="102"/>
      <c r="C77" s="102"/>
      <c r="D77" s="102"/>
    </row>
    <row r="78" spans="2:4">
      <c r="B78" s="102"/>
      <c r="C78" s="102"/>
      <c r="D78" s="102"/>
    </row>
    <row r="79" spans="2:4">
      <c r="B79" s="102"/>
      <c r="C79" s="102"/>
      <c r="D79" s="102"/>
    </row>
    <row r="80" spans="2:4">
      <c r="B80" s="102"/>
      <c r="C80" s="102"/>
      <c r="D80" s="102"/>
    </row>
    <row r="81" spans="2:4">
      <c r="B81" s="102"/>
      <c r="C81" s="102"/>
      <c r="D81" s="102"/>
    </row>
    <row r="82" spans="2:4">
      <c r="B82" s="102"/>
      <c r="C82" s="102"/>
      <c r="D82" s="102"/>
    </row>
    <row r="83" spans="2:4">
      <c r="B83" s="102"/>
      <c r="C83" s="102"/>
      <c r="D83" s="102"/>
    </row>
    <row r="84" spans="2:4">
      <c r="B84" s="102"/>
      <c r="C84" s="102"/>
      <c r="D84" s="102"/>
    </row>
    <row r="85" spans="2:4">
      <c r="B85" s="102"/>
      <c r="C85" s="102"/>
      <c r="D85" s="102"/>
    </row>
    <row r="86" spans="2:4">
      <c r="B86" s="102"/>
      <c r="C86" s="102"/>
      <c r="D86" s="102"/>
    </row>
    <row r="87" spans="2:4">
      <c r="B87" s="102"/>
      <c r="C87" s="102"/>
      <c r="D87" s="102"/>
    </row>
    <row r="88" spans="2:4">
      <c r="B88" s="102"/>
      <c r="C88" s="102"/>
      <c r="D88" s="102"/>
    </row>
    <row r="89" spans="2:4">
      <c r="B89" s="102"/>
      <c r="C89" s="102"/>
      <c r="D89" s="102"/>
    </row>
    <row r="90" spans="2:4">
      <c r="B90" s="102"/>
      <c r="C90" s="102"/>
      <c r="D90" s="102"/>
    </row>
    <row r="91" spans="2:4">
      <c r="B91" s="102"/>
      <c r="C91" s="102"/>
      <c r="D91" s="102"/>
    </row>
    <row r="92" spans="2:4">
      <c r="B92" s="102"/>
      <c r="C92" s="102"/>
      <c r="D92" s="102"/>
    </row>
    <row r="93" spans="2:4">
      <c r="B93" s="102"/>
      <c r="C93" s="102"/>
      <c r="D93" s="102"/>
    </row>
    <row r="94" spans="2:4">
      <c r="B94" s="102"/>
      <c r="C94" s="102"/>
      <c r="D94" s="102"/>
    </row>
    <row r="95" spans="2:4">
      <c r="B95" s="102"/>
      <c r="C95" s="102"/>
      <c r="D95" s="102"/>
    </row>
    <row r="96" spans="2:4">
      <c r="B96" s="102"/>
      <c r="C96" s="102"/>
      <c r="D96" s="102"/>
    </row>
    <row r="97" spans="2:4">
      <c r="B97" s="102"/>
      <c r="C97" s="102"/>
      <c r="D97" s="102"/>
    </row>
    <row r="98" spans="2:4">
      <c r="B98" s="102"/>
      <c r="C98" s="102"/>
      <c r="D98" s="102"/>
    </row>
    <row r="99" spans="2:4">
      <c r="B99" s="102"/>
      <c r="C99" s="102"/>
      <c r="D99" s="102"/>
    </row>
    <row r="100" spans="2:4">
      <c r="B100" s="102"/>
      <c r="C100" s="102"/>
      <c r="D100" s="102"/>
    </row>
    <row r="101" spans="2:4">
      <c r="B101" s="102"/>
      <c r="C101" s="102"/>
      <c r="D101" s="102"/>
    </row>
    <row r="102" spans="2:4">
      <c r="B102" s="102"/>
      <c r="C102" s="102"/>
      <c r="D102" s="102"/>
    </row>
    <row r="103" spans="2:4">
      <c r="B103" s="102"/>
      <c r="C103" s="102"/>
      <c r="D103" s="102"/>
    </row>
    <row r="104" spans="2:4">
      <c r="B104" s="102"/>
      <c r="C104" s="102"/>
      <c r="D104" s="102"/>
    </row>
    <row r="105" spans="2:4">
      <c r="B105" s="102"/>
      <c r="C105" s="102"/>
      <c r="D105" s="102"/>
    </row>
    <row r="106" spans="2:4">
      <c r="B106" s="102"/>
      <c r="C106" s="102"/>
      <c r="D106" s="102"/>
    </row>
    <row r="107" spans="2:4">
      <c r="B107" s="102"/>
      <c r="C107" s="102"/>
      <c r="D107" s="102"/>
    </row>
    <row r="108" spans="2:4">
      <c r="B108" s="102"/>
      <c r="C108" s="102"/>
      <c r="D108" s="102"/>
    </row>
    <row r="109" spans="2:4">
      <c r="B109" s="102"/>
      <c r="C109" s="102"/>
      <c r="D109" s="102"/>
    </row>
  </sheetData>
  <sheetProtection sheet="1" objects="1" scenarios="1"/>
  <mergeCells count="1">
    <mergeCell ref="B6:D6"/>
  </mergeCells>
  <phoneticPr fontId="3" type="noConversion"/>
  <conditionalFormatting sqref="B10:B11">
    <cfRule type="cellIs" dxfId="0" priority="1" operator="equal">
      <formula>"NR3"</formula>
    </cfRule>
  </conditionalFormatting>
  <dataValidations count="1">
    <dataValidation allowBlank="1" showInputMessage="1" showErrorMessage="1" sqref="U28:XFD29 B17:C1048576 D1:D9 C5:C9 A1:A1048576 B1:B11 B12:D15 D17:D27 E1:XFD27 D28:S29 D30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176</v>
      </c>
      <c r="C1" s="78" t="s" vm="1">
        <v>246</v>
      </c>
    </row>
    <row r="2" spans="2:18">
      <c r="B2" s="57" t="s">
        <v>175</v>
      </c>
      <c r="C2" s="78" t="s">
        <v>247</v>
      </c>
    </row>
    <row r="3" spans="2:18">
      <c r="B3" s="57" t="s">
        <v>177</v>
      </c>
      <c r="C3" s="78" t="s">
        <v>248</v>
      </c>
    </row>
    <row r="4" spans="2:18">
      <c r="B4" s="57" t="s">
        <v>178</v>
      </c>
      <c r="C4" s="78">
        <v>9454</v>
      </c>
    </row>
    <row r="6" spans="2:18" ht="26.25" customHeight="1">
      <c r="B6" s="173" t="s">
        <v>216</v>
      </c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5"/>
    </row>
    <row r="7" spans="2:18" s="3" customFormat="1" ht="78.75">
      <c r="B7" s="23" t="s">
        <v>113</v>
      </c>
      <c r="C7" s="31" t="s">
        <v>42</v>
      </c>
      <c r="D7" s="31" t="s">
        <v>58</v>
      </c>
      <c r="E7" s="31" t="s">
        <v>15</v>
      </c>
      <c r="F7" s="31" t="s">
        <v>59</v>
      </c>
      <c r="G7" s="31" t="s">
        <v>99</v>
      </c>
      <c r="H7" s="31" t="s">
        <v>18</v>
      </c>
      <c r="I7" s="31" t="s">
        <v>98</v>
      </c>
      <c r="J7" s="31" t="s">
        <v>17</v>
      </c>
      <c r="K7" s="31" t="s">
        <v>214</v>
      </c>
      <c r="L7" s="31" t="s">
        <v>235</v>
      </c>
      <c r="M7" s="31" t="s">
        <v>215</v>
      </c>
      <c r="N7" s="31" t="s">
        <v>54</v>
      </c>
      <c r="O7" s="31" t="s">
        <v>179</v>
      </c>
      <c r="P7" s="32" t="s">
        <v>181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237</v>
      </c>
      <c r="M8" s="33" t="s">
        <v>233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5"/>
    </row>
    <row r="11" spans="2:18" ht="20.25" customHeight="1">
      <c r="B11" s="99" t="s">
        <v>245</v>
      </c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</row>
    <row r="12" spans="2:18">
      <c r="B12" s="99" t="s">
        <v>109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18">
      <c r="B13" s="99" t="s">
        <v>236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18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1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1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1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1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1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1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1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1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1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1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6"/>
  <sheetViews>
    <sheetView rightToLeft="1" zoomScale="90" zoomScaleNormal="90" workbookViewId="0">
      <selection activeCell="J11" sqref="J11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6.14062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9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4">
      <c r="B1" s="57" t="s">
        <v>176</v>
      </c>
      <c r="C1" s="78" t="s" vm="1">
        <v>246</v>
      </c>
    </row>
    <row r="2" spans="2:14">
      <c r="B2" s="57" t="s">
        <v>175</v>
      </c>
      <c r="C2" s="78" t="s">
        <v>247</v>
      </c>
    </row>
    <row r="3" spans="2:14">
      <c r="B3" s="57" t="s">
        <v>177</v>
      </c>
      <c r="C3" s="78" t="s">
        <v>248</v>
      </c>
    </row>
    <row r="4" spans="2:14">
      <c r="B4" s="57" t="s">
        <v>178</v>
      </c>
      <c r="C4" s="78">
        <v>9454</v>
      </c>
    </row>
    <row r="6" spans="2:14" ht="26.25" customHeight="1">
      <c r="B6" s="162" t="s">
        <v>205</v>
      </c>
      <c r="C6" s="163"/>
      <c r="D6" s="163"/>
      <c r="E6" s="163"/>
      <c r="F6" s="163"/>
      <c r="G6" s="163"/>
      <c r="H6" s="163"/>
      <c r="I6" s="163"/>
      <c r="J6" s="163"/>
      <c r="K6" s="163"/>
      <c r="L6" s="163"/>
    </row>
    <row r="7" spans="2:14" s="3" customFormat="1" ht="63">
      <c r="B7" s="13" t="s">
        <v>112</v>
      </c>
      <c r="C7" s="14" t="s">
        <v>42</v>
      </c>
      <c r="D7" s="14" t="s">
        <v>114</v>
      </c>
      <c r="E7" s="14" t="s">
        <v>15</v>
      </c>
      <c r="F7" s="14" t="s">
        <v>59</v>
      </c>
      <c r="G7" s="14" t="s">
        <v>98</v>
      </c>
      <c r="H7" s="14" t="s">
        <v>17</v>
      </c>
      <c r="I7" s="14" t="s">
        <v>19</v>
      </c>
      <c r="J7" s="14" t="s">
        <v>57</v>
      </c>
      <c r="K7" s="14" t="s">
        <v>179</v>
      </c>
      <c r="L7" s="14" t="s">
        <v>180</v>
      </c>
      <c r="M7" s="1"/>
    </row>
    <row r="8" spans="2:14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233</v>
      </c>
      <c r="K8" s="17" t="s">
        <v>20</v>
      </c>
      <c r="L8" s="17" t="s">
        <v>20</v>
      </c>
    </row>
    <row r="9" spans="2:1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4" s="4" customFormat="1" ht="18" customHeight="1">
      <c r="B10" s="118" t="s">
        <v>41</v>
      </c>
      <c r="C10" s="119"/>
      <c r="D10" s="119"/>
      <c r="E10" s="119"/>
      <c r="F10" s="119"/>
      <c r="G10" s="119"/>
      <c r="H10" s="119"/>
      <c r="I10" s="119"/>
      <c r="J10" s="120">
        <f>J11</f>
        <v>1686.9479287129998</v>
      </c>
      <c r="K10" s="121">
        <v>1</v>
      </c>
      <c r="L10" s="121">
        <f>J10/'סכום נכסי הקרן'!$C$42</f>
        <v>5.6806521375165876E-2</v>
      </c>
      <c r="M10" s="139"/>
      <c r="N10" s="139"/>
    </row>
    <row r="11" spans="2:14" s="100" customFormat="1">
      <c r="B11" s="122" t="s">
        <v>227</v>
      </c>
      <c r="C11" s="119"/>
      <c r="D11" s="119"/>
      <c r="E11" s="119"/>
      <c r="F11" s="119"/>
      <c r="G11" s="119"/>
      <c r="H11" s="119"/>
      <c r="I11" s="119"/>
      <c r="J11" s="120">
        <f>J12+J16</f>
        <v>1686.9479287129998</v>
      </c>
      <c r="K11" s="121">
        <v>1</v>
      </c>
      <c r="L11" s="121">
        <f>J11/'סכום נכסי הקרן'!$C$42</f>
        <v>5.6806521375165876E-2</v>
      </c>
      <c r="M11" s="140"/>
      <c r="N11" s="140"/>
    </row>
    <row r="12" spans="2:14">
      <c r="B12" s="103" t="s">
        <v>39</v>
      </c>
      <c r="C12" s="82"/>
      <c r="D12" s="82"/>
      <c r="E12" s="82"/>
      <c r="F12" s="82"/>
      <c r="G12" s="82"/>
      <c r="H12" s="82"/>
      <c r="I12" s="82"/>
      <c r="J12" s="91">
        <f>J13+J14</f>
        <v>1552.3353087129999</v>
      </c>
      <c r="K12" s="92">
        <v>0.92005450891519547</v>
      </c>
      <c r="L12" s="92">
        <f>J12/'סכום נכסי הקרן'!$C$42</f>
        <v>5.2273557111573575E-2</v>
      </c>
      <c r="M12" s="141"/>
      <c r="N12" s="141"/>
    </row>
    <row r="13" spans="2:14">
      <c r="B13" s="87" t="s">
        <v>695</v>
      </c>
      <c r="C13" s="84" t="s">
        <v>696</v>
      </c>
      <c r="D13" s="84">
        <v>12</v>
      </c>
      <c r="E13" s="84" t="s">
        <v>305</v>
      </c>
      <c r="F13" s="84" t="s">
        <v>306</v>
      </c>
      <c r="G13" s="97" t="s">
        <v>161</v>
      </c>
      <c r="H13" s="98">
        <v>0</v>
      </c>
      <c r="I13" s="98">
        <v>0</v>
      </c>
      <c r="J13" s="94">
        <v>3.9653087129999993</v>
      </c>
      <c r="K13" s="95">
        <v>2.3515316875452035E-3</v>
      </c>
      <c r="L13" s="95">
        <f>J13/'סכום נכסי הקרן'!$C$42</f>
        <v>1.3352836227494997E-4</v>
      </c>
      <c r="M13" s="141"/>
      <c r="N13" s="141"/>
    </row>
    <row r="14" spans="2:14">
      <c r="B14" s="87" t="s">
        <v>697</v>
      </c>
      <c r="C14" s="84" t="s">
        <v>698</v>
      </c>
      <c r="D14" s="84">
        <v>10</v>
      </c>
      <c r="E14" s="84" t="s">
        <v>305</v>
      </c>
      <c r="F14" s="84" t="s">
        <v>306</v>
      </c>
      <c r="G14" s="97" t="s">
        <v>161</v>
      </c>
      <c r="H14" s="98">
        <v>0</v>
      </c>
      <c r="I14" s="98">
        <v>0</v>
      </c>
      <c r="J14" s="94">
        <v>1548.37</v>
      </c>
      <c r="K14" s="95">
        <v>0.91535629979701871</v>
      </c>
      <c r="L14" s="95">
        <f>J14/'סכום נכסי הקרן'!$C$42</f>
        <v>5.2140028749298628E-2</v>
      </c>
      <c r="M14" s="141"/>
      <c r="N14" s="141"/>
    </row>
    <row r="15" spans="2:14">
      <c r="B15" s="83"/>
      <c r="C15" s="84"/>
      <c r="D15" s="84"/>
      <c r="E15" s="84"/>
      <c r="F15" s="84"/>
      <c r="G15" s="84"/>
      <c r="H15" s="84"/>
      <c r="I15" s="84"/>
      <c r="J15" s="84"/>
      <c r="K15" s="95"/>
      <c r="L15" s="84"/>
      <c r="M15" s="141"/>
      <c r="N15" s="141"/>
    </row>
    <row r="16" spans="2:14">
      <c r="B16" s="103" t="s">
        <v>40</v>
      </c>
      <c r="C16" s="82"/>
      <c r="D16" s="82"/>
      <c r="E16" s="82"/>
      <c r="F16" s="82"/>
      <c r="G16" s="82"/>
      <c r="H16" s="82"/>
      <c r="I16" s="82"/>
      <c r="J16" s="91">
        <f>SUM(J17:J22)</f>
        <v>134.61261999999996</v>
      </c>
      <c r="K16" s="92">
        <v>7.9945491084804615E-2</v>
      </c>
      <c r="L16" s="92">
        <f>J16/'סכום נכסי הקרן'!$C$42</f>
        <v>4.5329642635923003E-3</v>
      </c>
      <c r="M16" s="141"/>
      <c r="N16" s="141"/>
    </row>
    <row r="17" spans="2:14">
      <c r="B17" s="87" t="s">
        <v>697</v>
      </c>
      <c r="C17" s="84" t="s">
        <v>699</v>
      </c>
      <c r="D17" s="84">
        <v>10</v>
      </c>
      <c r="E17" s="84" t="s">
        <v>305</v>
      </c>
      <c r="F17" s="84" t="s">
        <v>306</v>
      </c>
      <c r="G17" s="97" t="s">
        <v>164</v>
      </c>
      <c r="H17" s="98">
        <v>0</v>
      </c>
      <c r="I17" s="98">
        <v>0</v>
      </c>
      <c r="J17" s="94">
        <v>7.3125099999999987</v>
      </c>
      <c r="K17" s="95">
        <v>4.3365095191999934E-3</v>
      </c>
      <c r="L17" s="95">
        <f>J17/'סכום נכסי הקרן'!$C$42</f>
        <v>2.4624248831321563E-4</v>
      </c>
      <c r="M17" s="141"/>
      <c r="N17" s="141"/>
    </row>
    <row r="18" spans="2:14">
      <c r="B18" s="87" t="s">
        <v>697</v>
      </c>
      <c r="C18" s="84" t="s">
        <v>700</v>
      </c>
      <c r="D18" s="84">
        <v>10</v>
      </c>
      <c r="E18" s="84" t="s">
        <v>305</v>
      </c>
      <c r="F18" s="84" t="s">
        <v>306</v>
      </c>
      <c r="G18" s="97" t="s">
        <v>169</v>
      </c>
      <c r="H18" s="98">
        <v>0</v>
      </c>
      <c r="I18" s="98">
        <v>0</v>
      </c>
      <c r="J18" s="94">
        <v>3.4600999999999993</v>
      </c>
      <c r="K18" s="95">
        <v>2.0519297187127127E-3</v>
      </c>
      <c r="L18" s="95">
        <f>J18/'סכום נכסי הקרן'!$C$42</f>
        <v>1.1651589314921379E-4</v>
      </c>
      <c r="M18" s="141"/>
      <c r="N18" s="141"/>
    </row>
    <row r="19" spans="2:14">
      <c r="B19" s="87" t="s">
        <v>697</v>
      </c>
      <c r="C19" s="84" t="s">
        <v>701</v>
      </c>
      <c r="D19" s="84">
        <v>10</v>
      </c>
      <c r="E19" s="84" t="s">
        <v>305</v>
      </c>
      <c r="F19" s="84" t="s">
        <v>306</v>
      </c>
      <c r="G19" s="97" t="s">
        <v>163</v>
      </c>
      <c r="H19" s="98">
        <v>0</v>
      </c>
      <c r="I19" s="98">
        <v>0</v>
      </c>
      <c r="J19" s="94">
        <v>6.5439999999999998E-2</v>
      </c>
      <c r="K19" s="95">
        <v>3.8807630066344885E-5</v>
      </c>
      <c r="L19" s="95">
        <f>J19/'סכום נכסי הקרן'!$C$42</f>
        <v>2.2036357468525626E-6</v>
      </c>
      <c r="M19" s="141"/>
      <c r="N19" s="141"/>
    </row>
    <row r="20" spans="2:14">
      <c r="B20" s="87" t="s">
        <v>697</v>
      </c>
      <c r="C20" s="84" t="s">
        <v>702</v>
      </c>
      <c r="D20" s="84">
        <v>10</v>
      </c>
      <c r="E20" s="84" t="s">
        <v>305</v>
      </c>
      <c r="F20" s="84" t="s">
        <v>306</v>
      </c>
      <c r="G20" s="97" t="s">
        <v>170</v>
      </c>
      <c r="H20" s="98">
        <v>0</v>
      </c>
      <c r="I20" s="98">
        <v>0</v>
      </c>
      <c r="J20" s="94">
        <v>25.95</v>
      </c>
      <c r="K20" s="95">
        <v>1.5505717872704832E-2</v>
      </c>
      <c r="L20" s="95">
        <f>J20/'סכום נכסי הקרן'!$C$42</f>
        <v>8.7384394301381408E-4</v>
      </c>
      <c r="M20" s="141"/>
      <c r="N20" s="141"/>
    </row>
    <row r="21" spans="2:14">
      <c r="B21" s="87" t="s">
        <v>697</v>
      </c>
      <c r="C21" s="84" t="s">
        <v>703</v>
      </c>
      <c r="D21" s="84">
        <v>10</v>
      </c>
      <c r="E21" s="84" t="s">
        <v>305</v>
      </c>
      <c r="F21" s="84" t="s">
        <v>306</v>
      </c>
      <c r="G21" s="97" t="s">
        <v>160</v>
      </c>
      <c r="H21" s="98">
        <v>0</v>
      </c>
      <c r="I21" s="98">
        <v>0</v>
      </c>
      <c r="J21" s="94">
        <v>71.699439999999981</v>
      </c>
      <c r="K21" s="95">
        <v>4.2519641556908468E-2</v>
      </c>
      <c r="L21" s="95">
        <f>J21/'סכום נכסי הקרן'!$C$42</f>
        <v>2.4144170081496098E-3</v>
      </c>
      <c r="M21" s="141"/>
      <c r="N21" s="141"/>
    </row>
    <row r="22" spans="2:14">
      <c r="B22" s="87" t="s">
        <v>697</v>
      </c>
      <c r="C22" s="84" t="s">
        <v>704</v>
      </c>
      <c r="D22" s="84">
        <v>10</v>
      </c>
      <c r="E22" s="84" t="s">
        <v>305</v>
      </c>
      <c r="F22" s="84" t="s">
        <v>306</v>
      </c>
      <c r="G22" s="97" t="s">
        <v>162</v>
      </c>
      <c r="H22" s="98">
        <v>0</v>
      </c>
      <c r="I22" s="98">
        <v>0</v>
      </c>
      <c r="J22" s="94">
        <v>26.125129999999995</v>
      </c>
      <c r="K22" s="95">
        <v>1.5492884787212233E-2</v>
      </c>
      <c r="L22" s="95">
        <f>J22/'סכום נכסי הקרן'!$C$42</f>
        <v>8.7974129521959472E-4</v>
      </c>
      <c r="M22" s="141"/>
      <c r="N22" s="141"/>
    </row>
    <row r="23" spans="2:14">
      <c r="B23" s="83"/>
      <c r="C23" s="84"/>
      <c r="D23" s="84"/>
      <c r="E23" s="84"/>
      <c r="F23" s="84"/>
      <c r="G23" s="84"/>
      <c r="H23" s="84"/>
      <c r="I23" s="84"/>
      <c r="J23" s="84"/>
      <c r="K23" s="95"/>
      <c r="L23" s="84"/>
      <c r="M23" s="141"/>
      <c r="N23" s="141"/>
    </row>
    <row r="24" spans="2:14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14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14">
      <c r="B26" s="99" t="s">
        <v>245</v>
      </c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14">
      <c r="B27" s="115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14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14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14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14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14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</row>
    <row r="112" spans="2:12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</row>
    <row r="113" spans="2:12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</row>
    <row r="114" spans="2:12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</row>
    <row r="115" spans="2:12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</row>
    <row r="116" spans="2:12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</row>
    <row r="117" spans="2:12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</row>
    <row r="118" spans="2:12"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</row>
    <row r="119" spans="2:12"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</row>
    <row r="120" spans="2:12"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</row>
    <row r="121" spans="2:12"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</row>
    <row r="122" spans="2:12"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</row>
    <row r="123" spans="2:12">
      <c r="D123" s="1"/>
    </row>
    <row r="124" spans="2:12">
      <c r="D124" s="1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sheetProtection sheet="1" objects="1" scenarios="1"/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176</v>
      </c>
      <c r="C1" s="78" t="s" vm="1">
        <v>246</v>
      </c>
    </row>
    <row r="2" spans="2:18">
      <c r="B2" s="57" t="s">
        <v>175</v>
      </c>
      <c r="C2" s="78" t="s">
        <v>247</v>
      </c>
    </row>
    <row r="3" spans="2:18">
      <c r="B3" s="57" t="s">
        <v>177</v>
      </c>
      <c r="C3" s="78" t="s">
        <v>248</v>
      </c>
    </row>
    <row r="4" spans="2:18">
      <c r="B4" s="57" t="s">
        <v>178</v>
      </c>
      <c r="C4" s="78">
        <v>9454</v>
      </c>
    </row>
    <row r="6" spans="2:18" ht="26.25" customHeight="1">
      <c r="B6" s="173" t="s">
        <v>217</v>
      </c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5"/>
    </row>
    <row r="7" spans="2:18" s="3" customFormat="1" ht="78.75">
      <c r="B7" s="23" t="s">
        <v>113</v>
      </c>
      <c r="C7" s="31" t="s">
        <v>42</v>
      </c>
      <c r="D7" s="31" t="s">
        <v>58</v>
      </c>
      <c r="E7" s="31" t="s">
        <v>15</v>
      </c>
      <c r="F7" s="31" t="s">
        <v>59</v>
      </c>
      <c r="G7" s="31" t="s">
        <v>99</v>
      </c>
      <c r="H7" s="31" t="s">
        <v>18</v>
      </c>
      <c r="I7" s="31" t="s">
        <v>98</v>
      </c>
      <c r="J7" s="31" t="s">
        <v>17</v>
      </c>
      <c r="K7" s="31" t="s">
        <v>214</v>
      </c>
      <c r="L7" s="31" t="s">
        <v>230</v>
      </c>
      <c r="M7" s="31" t="s">
        <v>215</v>
      </c>
      <c r="N7" s="31" t="s">
        <v>54</v>
      </c>
      <c r="O7" s="31" t="s">
        <v>179</v>
      </c>
      <c r="P7" s="32" t="s">
        <v>181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237</v>
      </c>
      <c r="M8" s="33" t="s">
        <v>233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5"/>
    </row>
    <row r="11" spans="2:18" ht="20.25" customHeight="1">
      <c r="B11" s="99" t="s">
        <v>245</v>
      </c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</row>
    <row r="12" spans="2:18">
      <c r="B12" s="99" t="s">
        <v>109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18">
      <c r="B13" s="99" t="s">
        <v>236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18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1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1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1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1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1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1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1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1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1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1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176</v>
      </c>
      <c r="C1" s="78" t="s" vm="1">
        <v>246</v>
      </c>
    </row>
    <row r="2" spans="2:18">
      <c r="B2" s="57" t="s">
        <v>175</v>
      </c>
      <c r="C2" s="78" t="s">
        <v>247</v>
      </c>
    </row>
    <row r="3" spans="2:18">
      <c r="B3" s="57" t="s">
        <v>177</v>
      </c>
      <c r="C3" s="78" t="s">
        <v>248</v>
      </c>
    </row>
    <row r="4" spans="2:18">
      <c r="B4" s="57" t="s">
        <v>178</v>
      </c>
      <c r="C4" s="78">
        <v>9454</v>
      </c>
    </row>
    <row r="6" spans="2:18" ht="26.25" customHeight="1">
      <c r="B6" s="173" t="s">
        <v>219</v>
      </c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5"/>
    </row>
    <row r="7" spans="2:18" s="3" customFormat="1" ht="78.75">
      <c r="B7" s="23" t="s">
        <v>113</v>
      </c>
      <c r="C7" s="31" t="s">
        <v>42</v>
      </c>
      <c r="D7" s="31" t="s">
        <v>58</v>
      </c>
      <c r="E7" s="31" t="s">
        <v>15</v>
      </c>
      <c r="F7" s="31" t="s">
        <v>59</v>
      </c>
      <c r="G7" s="31" t="s">
        <v>99</v>
      </c>
      <c r="H7" s="31" t="s">
        <v>18</v>
      </c>
      <c r="I7" s="31" t="s">
        <v>98</v>
      </c>
      <c r="J7" s="31" t="s">
        <v>17</v>
      </c>
      <c r="K7" s="31" t="s">
        <v>214</v>
      </c>
      <c r="L7" s="31" t="s">
        <v>230</v>
      </c>
      <c r="M7" s="31" t="s">
        <v>215</v>
      </c>
      <c r="N7" s="31" t="s">
        <v>54</v>
      </c>
      <c r="O7" s="31" t="s">
        <v>179</v>
      </c>
      <c r="P7" s="32" t="s">
        <v>181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237</v>
      </c>
      <c r="M8" s="33" t="s">
        <v>233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5"/>
    </row>
    <row r="11" spans="2:18" ht="20.25" customHeight="1">
      <c r="B11" s="99" t="s">
        <v>245</v>
      </c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</row>
    <row r="12" spans="2:18">
      <c r="B12" s="99" t="s">
        <v>109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18">
      <c r="B13" s="99" t="s">
        <v>236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18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1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1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23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23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23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23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23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23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23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23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23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23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23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23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23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23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23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2"/>
      <c r="R31" s="2"/>
      <c r="S31" s="2"/>
      <c r="T31" s="2"/>
      <c r="U31" s="2"/>
      <c r="V31" s="2"/>
      <c r="W31" s="2"/>
    </row>
    <row r="32" spans="2:23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2"/>
      <c r="R32" s="2"/>
      <c r="S32" s="2"/>
      <c r="T32" s="2"/>
      <c r="U32" s="2"/>
      <c r="V32" s="2"/>
      <c r="W32" s="2"/>
    </row>
    <row r="33" spans="2:23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2"/>
      <c r="R33" s="2"/>
      <c r="S33" s="2"/>
      <c r="T33" s="2"/>
      <c r="U33" s="2"/>
      <c r="V33" s="2"/>
      <c r="W33" s="2"/>
    </row>
    <row r="34" spans="2:23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2"/>
      <c r="R34" s="2"/>
      <c r="S34" s="2"/>
      <c r="T34" s="2"/>
      <c r="U34" s="2"/>
      <c r="V34" s="2"/>
      <c r="W34" s="2"/>
    </row>
    <row r="35" spans="2:23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2"/>
      <c r="R35" s="2"/>
      <c r="S35" s="2"/>
      <c r="T35" s="2"/>
      <c r="U35" s="2"/>
      <c r="V35" s="2"/>
      <c r="W35" s="2"/>
    </row>
    <row r="36" spans="2:23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2"/>
      <c r="R36" s="2"/>
      <c r="S36" s="2"/>
      <c r="T36" s="2"/>
      <c r="U36" s="2"/>
      <c r="V36" s="2"/>
      <c r="W36" s="2"/>
    </row>
    <row r="37" spans="2:23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2"/>
      <c r="R37" s="2"/>
      <c r="S37" s="2"/>
      <c r="T37" s="2"/>
      <c r="U37" s="2"/>
      <c r="V37" s="2"/>
      <c r="W37" s="2"/>
    </row>
    <row r="38" spans="2:23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2"/>
      <c r="R38" s="2"/>
      <c r="S38" s="2"/>
      <c r="T38" s="2"/>
      <c r="U38" s="2"/>
      <c r="V38" s="2"/>
      <c r="W38" s="2"/>
    </row>
    <row r="39" spans="2:23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2"/>
      <c r="R39" s="2"/>
      <c r="S39" s="2"/>
      <c r="T39" s="2"/>
      <c r="U39" s="2"/>
      <c r="V39" s="2"/>
      <c r="W39" s="2"/>
    </row>
    <row r="40" spans="2:23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2"/>
      <c r="R40" s="2"/>
      <c r="S40" s="2"/>
      <c r="T40" s="2"/>
      <c r="U40" s="2"/>
      <c r="V40" s="2"/>
      <c r="W40" s="2"/>
    </row>
    <row r="41" spans="2:23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2"/>
      <c r="R41" s="2"/>
      <c r="S41" s="2"/>
      <c r="T41" s="2"/>
      <c r="U41" s="2"/>
      <c r="V41" s="2"/>
      <c r="W41" s="2"/>
    </row>
    <row r="42" spans="2:23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2"/>
      <c r="R42" s="2"/>
      <c r="S42" s="2"/>
      <c r="T42" s="2"/>
      <c r="U42" s="2"/>
      <c r="V42" s="2"/>
      <c r="W42" s="2"/>
    </row>
    <row r="43" spans="2:23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23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23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23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23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23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90" zoomScaleNormal="90" workbookViewId="0">
      <selection activeCell="C23" sqref="C23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46.14062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1.28515625" style="1" bestFit="1" customWidth="1"/>
    <col min="13" max="13" width="7.28515625" style="1" bestFit="1" customWidth="1"/>
    <col min="14" max="14" width="8.28515625" style="1" bestFit="1" customWidth="1"/>
    <col min="15" max="15" width="9.425781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176</v>
      </c>
      <c r="C1" s="78" t="s" vm="1">
        <v>246</v>
      </c>
    </row>
    <row r="2" spans="2:53">
      <c r="B2" s="57" t="s">
        <v>175</v>
      </c>
      <c r="C2" s="78" t="s">
        <v>247</v>
      </c>
    </row>
    <row r="3" spans="2:53">
      <c r="B3" s="57" t="s">
        <v>177</v>
      </c>
      <c r="C3" s="78" t="s">
        <v>248</v>
      </c>
    </row>
    <row r="4" spans="2:53">
      <c r="B4" s="57" t="s">
        <v>178</v>
      </c>
      <c r="C4" s="78">
        <v>9454</v>
      </c>
    </row>
    <row r="6" spans="2:53" ht="21.75" customHeight="1">
      <c r="B6" s="164" t="s">
        <v>206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6"/>
    </row>
    <row r="7" spans="2:53" ht="27.75" customHeight="1">
      <c r="B7" s="167" t="s">
        <v>83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9"/>
      <c r="AU7" s="3"/>
      <c r="AV7" s="3"/>
    </row>
    <row r="8" spans="2:53" s="3" customFormat="1" ht="66" customHeight="1">
      <c r="B8" s="23" t="s">
        <v>112</v>
      </c>
      <c r="C8" s="31" t="s">
        <v>42</v>
      </c>
      <c r="D8" s="31" t="s">
        <v>116</v>
      </c>
      <c r="E8" s="31" t="s">
        <v>15</v>
      </c>
      <c r="F8" s="31" t="s">
        <v>59</v>
      </c>
      <c r="G8" s="31" t="s">
        <v>99</v>
      </c>
      <c r="H8" s="31" t="s">
        <v>18</v>
      </c>
      <c r="I8" s="31" t="s">
        <v>98</v>
      </c>
      <c r="J8" s="31" t="s">
        <v>17</v>
      </c>
      <c r="K8" s="31" t="s">
        <v>19</v>
      </c>
      <c r="L8" s="31" t="s">
        <v>230</v>
      </c>
      <c r="M8" s="31" t="s">
        <v>229</v>
      </c>
      <c r="N8" s="31" t="s">
        <v>244</v>
      </c>
      <c r="O8" s="31" t="s">
        <v>57</v>
      </c>
      <c r="P8" s="31" t="s">
        <v>232</v>
      </c>
      <c r="Q8" s="31" t="s">
        <v>179</v>
      </c>
      <c r="R8" s="72" t="s">
        <v>181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237</v>
      </c>
      <c r="M9" s="33"/>
      <c r="N9" s="17" t="s">
        <v>233</v>
      </c>
      <c r="O9" s="33" t="s">
        <v>238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110</v>
      </c>
      <c r="R10" s="21" t="s">
        <v>111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139" customFormat="1" ht="18" customHeight="1">
      <c r="B11" s="79" t="s">
        <v>26</v>
      </c>
      <c r="C11" s="80"/>
      <c r="D11" s="80"/>
      <c r="E11" s="80"/>
      <c r="F11" s="80"/>
      <c r="G11" s="80"/>
      <c r="H11" s="88">
        <v>5.6923503219496085</v>
      </c>
      <c r="I11" s="80"/>
      <c r="J11" s="80"/>
      <c r="K11" s="89">
        <v>8.1171495146521236E-3</v>
      </c>
      <c r="L11" s="88"/>
      <c r="M11" s="90"/>
      <c r="N11" s="80"/>
      <c r="O11" s="88">
        <v>6705.7512600779992</v>
      </c>
      <c r="P11" s="80"/>
      <c r="Q11" s="89">
        <v>1</v>
      </c>
      <c r="R11" s="89">
        <f>O11/'סכום נכסי הקרן'!$C$42</f>
        <v>0.22581040932471722</v>
      </c>
      <c r="S11" s="142"/>
      <c r="T11" s="142"/>
      <c r="U11" s="142"/>
      <c r="V11" s="142"/>
      <c r="W11" s="142"/>
      <c r="X11" s="142"/>
      <c r="Y11" s="142"/>
      <c r="Z11" s="142"/>
      <c r="AA11" s="142"/>
      <c r="AB11" s="142"/>
      <c r="AC11" s="142"/>
      <c r="AD11" s="142"/>
      <c r="AE11" s="142"/>
      <c r="AF11" s="142"/>
      <c r="AG11" s="142"/>
      <c r="AH11" s="142"/>
      <c r="AI11" s="142"/>
      <c r="AJ11" s="142"/>
      <c r="AK11" s="142"/>
      <c r="AL11" s="142"/>
      <c r="AU11" s="141"/>
      <c r="AV11" s="141"/>
      <c r="AW11" s="143"/>
      <c r="BA11" s="141"/>
    </row>
    <row r="12" spans="2:53" s="141" customFormat="1" ht="22.5" customHeight="1">
      <c r="B12" s="81" t="s">
        <v>227</v>
      </c>
      <c r="C12" s="82"/>
      <c r="D12" s="82"/>
      <c r="E12" s="82"/>
      <c r="F12" s="82"/>
      <c r="G12" s="82"/>
      <c r="H12" s="91">
        <v>5.6923503219496094</v>
      </c>
      <c r="I12" s="82"/>
      <c r="J12" s="82"/>
      <c r="K12" s="92">
        <v>8.1171495146521253E-3</v>
      </c>
      <c r="L12" s="91"/>
      <c r="M12" s="93"/>
      <c r="N12" s="82"/>
      <c r="O12" s="91">
        <v>6705.7512600779992</v>
      </c>
      <c r="P12" s="82"/>
      <c r="Q12" s="92">
        <v>1</v>
      </c>
      <c r="R12" s="92">
        <f>O12/'סכום נכסי הקרן'!$C$42</f>
        <v>0.22581040932471722</v>
      </c>
      <c r="AW12" s="139"/>
    </row>
    <row r="13" spans="2:53" s="140" customFormat="1">
      <c r="B13" s="123" t="s">
        <v>25</v>
      </c>
      <c r="C13" s="119"/>
      <c r="D13" s="119"/>
      <c r="E13" s="119"/>
      <c r="F13" s="119"/>
      <c r="G13" s="119"/>
      <c r="H13" s="120">
        <v>5.4439601650035181</v>
      </c>
      <c r="I13" s="119"/>
      <c r="J13" s="119"/>
      <c r="K13" s="121">
        <v>-1.7551763418530923E-3</v>
      </c>
      <c r="L13" s="120"/>
      <c r="M13" s="124"/>
      <c r="N13" s="119"/>
      <c r="O13" s="120">
        <v>2487.5274100779993</v>
      </c>
      <c r="P13" s="119"/>
      <c r="Q13" s="121">
        <v>0.37095432168610815</v>
      </c>
      <c r="R13" s="121">
        <f>O13/'סכום נכסי הקרן'!$C$42</f>
        <v>8.376534722071291E-2</v>
      </c>
    </row>
    <row r="14" spans="2:53" s="141" customFormat="1">
      <c r="B14" s="85" t="s">
        <v>24</v>
      </c>
      <c r="C14" s="82"/>
      <c r="D14" s="82"/>
      <c r="E14" s="82"/>
      <c r="F14" s="82"/>
      <c r="G14" s="82"/>
      <c r="H14" s="91">
        <v>5.4439601650035181</v>
      </c>
      <c r="I14" s="82"/>
      <c r="J14" s="82"/>
      <c r="K14" s="92">
        <v>-1.7551763418530923E-3</v>
      </c>
      <c r="L14" s="91"/>
      <c r="M14" s="93"/>
      <c r="N14" s="82"/>
      <c r="O14" s="91">
        <v>2487.5274100779993</v>
      </c>
      <c r="P14" s="82"/>
      <c r="Q14" s="92">
        <v>0.37095432168610815</v>
      </c>
      <c r="R14" s="92">
        <f>O14/'סכום נכסי הקרן'!$C$42</f>
        <v>8.376534722071291E-2</v>
      </c>
    </row>
    <row r="15" spans="2:53" s="141" customFormat="1">
      <c r="B15" s="86" t="s">
        <v>249</v>
      </c>
      <c r="C15" s="84" t="s">
        <v>250</v>
      </c>
      <c r="D15" s="97" t="s">
        <v>117</v>
      </c>
      <c r="E15" s="84" t="s">
        <v>251</v>
      </c>
      <c r="F15" s="84"/>
      <c r="G15" s="84"/>
      <c r="H15" s="94">
        <v>2.7299999999996811</v>
      </c>
      <c r="I15" s="97" t="s">
        <v>161</v>
      </c>
      <c r="J15" s="98">
        <v>0.04</v>
      </c>
      <c r="K15" s="95">
        <v>-5.8000000000004905E-3</v>
      </c>
      <c r="L15" s="94">
        <v>274056.49308899994</v>
      </c>
      <c r="M15" s="96">
        <v>148.85</v>
      </c>
      <c r="N15" s="84"/>
      <c r="O15" s="94">
        <v>407.93307378099991</v>
      </c>
      <c r="P15" s="95">
        <v>1.7626697648678038E-5</v>
      </c>
      <c r="Q15" s="95">
        <v>6.0833314264068745E-2</v>
      </c>
      <c r="R15" s="95">
        <f>O15/'סכום נכסי הקרן'!$C$42</f>
        <v>1.3736795594548521E-2</v>
      </c>
    </row>
    <row r="16" spans="2:53" s="141" customFormat="1" ht="20.25">
      <c r="B16" s="86" t="s">
        <v>252</v>
      </c>
      <c r="C16" s="84" t="s">
        <v>253</v>
      </c>
      <c r="D16" s="97" t="s">
        <v>117</v>
      </c>
      <c r="E16" s="84" t="s">
        <v>251</v>
      </c>
      <c r="F16" s="84"/>
      <c r="G16" s="84"/>
      <c r="H16" s="94">
        <v>5.3600000000169263</v>
      </c>
      <c r="I16" s="97" t="s">
        <v>161</v>
      </c>
      <c r="J16" s="98">
        <v>0.04</v>
      </c>
      <c r="K16" s="95">
        <v>-3.0000000002566683E-4</v>
      </c>
      <c r="L16" s="94">
        <v>93747.018830000001</v>
      </c>
      <c r="M16" s="96">
        <v>153.77000000000001</v>
      </c>
      <c r="N16" s="84"/>
      <c r="O16" s="94">
        <v>144.15478812099997</v>
      </c>
      <c r="P16" s="95">
        <v>8.8672353256540167E-6</v>
      </c>
      <c r="Q16" s="95">
        <v>2.1497186896747972E-2</v>
      </c>
      <c r="R16" s="95">
        <f>O16/'סכום נכסי הקרן'!$C$42</f>
        <v>4.8542885724846066E-3</v>
      </c>
      <c r="AU16" s="139"/>
    </row>
    <row r="17" spans="2:48" s="141" customFormat="1" ht="20.25">
      <c r="B17" s="86" t="s">
        <v>254</v>
      </c>
      <c r="C17" s="84" t="s">
        <v>255</v>
      </c>
      <c r="D17" s="97" t="s">
        <v>117</v>
      </c>
      <c r="E17" s="84" t="s">
        <v>251</v>
      </c>
      <c r="F17" s="84"/>
      <c r="G17" s="84"/>
      <c r="H17" s="94">
        <v>8.4200000000075246</v>
      </c>
      <c r="I17" s="97" t="s">
        <v>161</v>
      </c>
      <c r="J17" s="98">
        <v>7.4999999999999997E-3</v>
      </c>
      <c r="K17" s="95">
        <v>4.100000000017822E-3</v>
      </c>
      <c r="L17" s="94">
        <v>241697.68931999998</v>
      </c>
      <c r="M17" s="96">
        <v>104.47</v>
      </c>
      <c r="N17" s="84"/>
      <c r="O17" s="94">
        <v>252.50158165499997</v>
      </c>
      <c r="P17" s="95">
        <v>2.2796733095994781E-5</v>
      </c>
      <c r="Q17" s="95">
        <v>3.7654480737787308E-2</v>
      </c>
      <c r="R17" s="95">
        <f>O17/'סכום נכסי הקרן'!$C$42</f>
        <v>8.5027737083094301E-3</v>
      </c>
      <c r="AV17" s="139"/>
    </row>
    <row r="18" spans="2:48" s="141" customFormat="1">
      <c r="B18" s="86" t="s">
        <v>256</v>
      </c>
      <c r="C18" s="84" t="s">
        <v>257</v>
      </c>
      <c r="D18" s="97" t="s">
        <v>117</v>
      </c>
      <c r="E18" s="84" t="s">
        <v>251</v>
      </c>
      <c r="F18" s="84"/>
      <c r="G18" s="84"/>
      <c r="H18" s="94">
        <v>13.810000000018603</v>
      </c>
      <c r="I18" s="97" t="s">
        <v>161</v>
      </c>
      <c r="J18" s="98">
        <v>0.04</v>
      </c>
      <c r="K18" s="95">
        <v>1.0500000000011849E-2</v>
      </c>
      <c r="L18" s="94">
        <v>190496.01501799998</v>
      </c>
      <c r="M18" s="96">
        <v>177.18</v>
      </c>
      <c r="N18" s="84"/>
      <c r="O18" s="94">
        <v>337.52083531200003</v>
      </c>
      <c r="P18" s="95">
        <v>1.1743353293629487E-5</v>
      </c>
      <c r="Q18" s="95">
        <v>5.0333038345963657E-2</v>
      </c>
      <c r="R18" s="95">
        <f>O18/'סכום נכסי הקרן'!$C$42</f>
        <v>1.1365723991458741E-2</v>
      </c>
      <c r="AU18" s="143"/>
    </row>
    <row r="19" spans="2:48" s="141" customFormat="1">
      <c r="B19" s="86" t="s">
        <v>258</v>
      </c>
      <c r="C19" s="84" t="s">
        <v>259</v>
      </c>
      <c r="D19" s="97" t="s">
        <v>117</v>
      </c>
      <c r="E19" s="84" t="s">
        <v>251</v>
      </c>
      <c r="F19" s="84"/>
      <c r="G19" s="84"/>
      <c r="H19" s="94">
        <v>18.040000000060491</v>
      </c>
      <c r="I19" s="97" t="s">
        <v>161</v>
      </c>
      <c r="J19" s="98">
        <v>2.75E-2</v>
      </c>
      <c r="K19" s="95">
        <v>1.299999999998178E-2</v>
      </c>
      <c r="L19" s="94">
        <v>39699.530570999996</v>
      </c>
      <c r="M19" s="96">
        <v>138.25</v>
      </c>
      <c r="N19" s="84"/>
      <c r="O19" s="94">
        <v>54.884603316999993</v>
      </c>
      <c r="P19" s="95">
        <v>2.2460752522748567E-6</v>
      </c>
      <c r="Q19" s="95">
        <v>8.1847061109692268E-3</v>
      </c>
      <c r="R19" s="95">
        <f>O19/'סכום נכסי הקרן'!$C$42</f>
        <v>1.8481918371204755E-3</v>
      </c>
      <c r="AV19" s="143"/>
    </row>
    <row r="20" spans="2:48" s="141" customFormat="1">
      <c r="B20" s="86" t="s">
        <v>260</v>
      </c>
      <c r="C20" s="84" t="s">
        <v>261</v>
      </c>
      <c r="D20" s="97" t="s">
        <v>117</v>
      </c>
      <c r="E20" s="84" t="s">
        <v>251</v>
      </c>
      <c r="F20" s="84"/>
      <c r="G20" s="84"/>
      <c r="H20" s="94">
        <v>4.8500000000178254</v>
      </c>
      <c r="I20" s="97" t="s">
        <v>161</v>
      </c>
      <c r="J20" s="98">
        <v>1.7500000000000002E-2</v>
      </c>
      <c r="K20" s="95">
        <v>-1.6999999999949076E-3</v>
      </c>
      <c r="L20" s="94">
        <v>87818.218008999989</v>
      </c>
      <c r="M20" s="96">
        <v>111.8</v>
      </c>
      <c r="N20" s="84"/>
      <c r="O20" s="94">
        <v>98.180767064999984</v>
      </c>
      <c r="P20" s="95">
        <v>6.1320946471215847E-6</v>
      </c>
      <c r="Q20" s="95">
        <v>1.4641277801267262E-2</v>
      </c>
      <c r="R20" s="95">
        <f>O20/'סכום נכסי הקרן'!$C$42</f>
        <v>3.3061529333410561E-3</v>
      </c>
    </row>
    <row r="21" spans="2:48" s="141" customFormat="1">
      <c r="B21" s="86" t="s">
        <v>262</v>
      </c>
      <c r="C21" s="84" t="s">
        <v>263</v>
      </c>
      <c r="D21" s="97" t="s">
        <v>117</v>
      </c>
      <c r="E21" s="84" t="s">
        <v>251</v>
      </c>
      <c r="F21" s="84"/>
      <c r="G21" s="84"/>
      <c r="H21" s="94">
        <v>1.0599999999993766</v>
      </c>
      <c r="I21" s="97" t="s">
        <v>161</v>
      </c>
      <c r="J21" s="98">
        <v>0.03</v>
      </c>
      <c r="K21" s="95">
        <v>-8.8999999999954428E-3</v>
      </c>
      <c r="L21" s="94">
        <v>352916.81886599993</v>
      </c>
      <c r="M21" s="96">
        <v>118.16</v>
      </c>
      <c r="N21" s="84"/>
      <c r="O21" s="94">
        <v>417.00650007099995</v>
      </c>
      <c r="P21" s="95">
        <v>2.3020929970328613E-5</v>
      </c>
      <c r="Q21" s="95">
        <v>6.2186395512998711E-2</v>
      </c>
      <c r="R21" s="95">
        <f>O21/'סכום נכסי הקרן'!$C$42</f>
        <v>1.4042335425218997E-2</v>
      </c>
    </row>
    <row r="22" spans="2:48" s="141" customFormat="1">
      <c r="B22" s="86" t="s">
        <v>264</v>
      </c>
      <c r="C22" s="84" t="s">
        <v>265</v>
      </c>
      <c r="D22" s="97" t="s">
        <v>117</v>
      </c>
      <c r="E22" s="84" t="s">
        <v>251</v>
      </c>
      <c r="F22" s="84"/>
      <c r="G22" s="84"/>
      <c r="H22" s="94">
        <v>2.0900000000028749</v>
      </c>
      <c r="I22" s="97" t="s">
        <v>161</v>
      </c>
      <c r="J22" s="98">
        <v>1E-3</v>
      </c>
      <c r="K22" s="95">
        <v>-6.9000000000107795E-3</v>
      </c>
      <c r="L22" s="94">
        <v>432856.24972999992</v>
      </c>
      <c r="M22" s="96">
        <v>102.87</v>
      </c>
      <c r="N22" s="84"/>
      <c r="O22" s="94">
        <v>445.27922100799992</v>
      </c>
      <c r="P22" s="95">
        <v>2.856111589575201E-5</v>
      </c>
      <c r="Q22" s="95">
        <v>6.6402585443173831E-2</v>
      </c>
      <c r="R22" s="95">
        <f>O22/'סכום נכסי הקרן'!$C$42</f>
        <v>1.4994394999142591E-2</v>
      </c>
    </row>
    <row r="23" spans="2:48" s="141" customFormat="1">
      <c r="B23" s="86" t="s">
        <v>266</v>
      </c>
      <c r="C23" s="84" t="s">
        <v>267</v>
      </c>
      <c r="D23" s="97" t="s">
        <v>117</v>
      </c>
      <c r="E23" s="84" t="s">
        <v>251</v>
      </c>
      <c r="F23" s="84"/>
      <c r="G23" s="84"/>
      <c r="H23" s="94">
        <v>6.8999999999735886</v>
      </c>
      <c r="I23" s="97" t="s">
        <v>161</v>
      </c>
      <c r="J23" s="98">
        <v>7.4999999999999997E-3</v>
      </c>
      <c r="K23" s="95">
        <v>1.8000000000583847E-3</v>
      </c>
      <c r="L23" s="94">
        <v>68251.079812999989</v>
      </c>
      <c r="M23" s="96">
        <v>105.4</v>
      </c>
      <c r="N23" s="84"/>
      <c r="O23" s="94">
        <v>71.936637580999985</v>
      </c>
      <c r="P23" s="95">
        <v>4.8970312200353061E-6</v>
      </c>
      <c r="Q23" s="95">
        <v>1.0727603036704831E-2</v>
      </c>
      <c r="R23" s="95">
        <f>O23/'סכום נכסי הקרן'!$C$42</f>
        <v>2.4224044327913969E-3</v>
      </c>
    </row>
    <row r="24" spans="2:48" s="141" customFormat="1">
      <c r="B24" s="86" t="s">
        <v>268</v>
      </c>
      <c r="C24" s="84" t="s">
        <v>269</v>
      </c>
      <c r="D24" s="97" t="s">
        <v>117</v>
      </c>
      <c r="E24" s="84" t="s">
        <v>251</v>
      </c>
      <c r="F24" s="84"/>
      <c r="G24" s="84"/>
      <c r="H24" s="94">
        <v>23.220000000028133</v>
      </c>
      <c r="I24" s="97" t="s">
        <v>161</v>
      </c>
      <c r="J24" s="98">
        <v>0.01</v>
      </c>
      <c r="K24" s="95">
        <v>1.529999999998918E-2</v>
      </c>
      <c r="L24" s="94">
        <v>30870.345271999995</v>
      </c>
      <c r="M24" s="96">
        <v>89.81</v>
      </c>
      <c r="N24" s="84"/>
      <c r="O24" s="94">
        <v>27.724659250999999</v>
      </c>
      <c r="P24" s="95">
        <v>2.9467776360883914E-6</v>
      </c>
      <c r="Q24" s="95">
        <v>4.1344598354036638E-3</v>
      </c>
      <c r="R24" s="95">
        <f>O24/'סכום נכסי הקרן'!$C$42</f>
        <v>9.3360406776910434E-4</v>
      </c>
    </row>
    <row r="25" spans="2:48" s="141" customFormat="1">
      <c r="B25" s="86" t="s">
        <v>270</v>
      </c>
      <c r="C25" s="84" t="s">
        <v>271</v>
      </c>
      <c r="D25" s="97" t="s">
        <v>117</v>
      </c>
      <c r="E25" s="84" t="s">
        <v>251</v>
      </c>
      <c r="F25" s="84"/>
      <c r="G25" s="84"/>
      <c r="H25" s="94">
        <v>3.8600000000010417</v>
      </c>
      <c r="I25" s="97" t="s">
        <v>161</v>
      </c>
      <c r="J25" s="98">
        <v>2.75E-2</v>
      </c>
      <c r="K25" s="95">
        <v>-3.7000000000034722E-3</v>
      </c>
      <c r="L25" s="94">
        <v>196960.79997399997</v>
      </c>
      <c r="M25" s="96">
        <v>116.98</v>
      </c>
      <c r="N25" s="84"/>
      <c r="O25" s="94">
        <v>230.40474291599995</v>
      </c>
      <c r="P25" s="95">
        <v>1.1878532605161011E-5</v>
      </c>
      <c r="Q25" s="95">
        <v>3.4359273701023013E-2</v>
      </c>
      <c r="R25" s="95">
        <f>O25/'סכום נכסי הקרן'!$C$42</f>
        <v>7.7586816585279985E-3</v>
      </c>
    </row>
    <row r="26" spans="2:48" s="141" customFormat="1">
      <c r="B26" s="87"/>
      <c r="C26" s="84"/>
      <c r="D26" s="84"/>
      <c r="E26" s="84"/>
      <c r="F26" s="84"/>
      <c r="G26" s="84"/>
      <c r="H26" s="84"/>
      <c r="I26" s="84"/>
      <c r="J26" s="84"/>
      <c r="K26" s="95"/>
      <c r="L26" s="94"/>
      <c r="M26" s="96"/>
      <c r="N26" s="84"/>
      <c r="O26" s="84"/>
      <c r="P26" s="84"/>
      <c r="Q26" s="95"/>
      <c r="R26" s="84"/>
    </row>
    <row r="27" spans="2:48" s="140" customFormat="1">
      <c r="B27" s="123" t="s">
        <v>43</v>
      </c>
      <c r="C27" s="119"/>
      <c r="D27" s="119"/>
      <c r="E27" s="119"/>
      <c r="F27" s="119"/>
      <c r="G27" s="119"/>
      <c r="H27" s="120">
        <v>5.8388284003467499</v>
      </c>
      <c r="I27" s="119"/>
      <c r="J27" s="119"/>
      <c r="K27" s="121">
        <v>1.3938955573920055E-2</v>
      </c>
      <c r="L27" s="120"/>
      <c r="M27" s="124"/>
      <c r="N27" s="119"/>
      <c r="O27" s="120">
        <v>4218.2238499999985</v>
      </c>
      <c r="P27" s="119"/>
      <c r="Q27" s="121">
        <v>0.62904567831389158</v>
      </c>
      <c r="R27" s="121">
        <f>O27/'סכום נכסי הקרן'!$C$42</f>
        <v>0.14204506210400425</v>
      </c>
    </row>
    <row r="28" spans="2:48" s="141" customFormat="1">
      <c r="B28" s="85" t="s">
        <v>23</v>
      </c>
      <c r="C28" s="82"/>
      <c r="D28" s="82"/>
      <c r="E28" s="82"/>
      <c r="F28" s="82"/>
      <c r="G28" s="82"/>
      <c r="H28" s="91">
        <v>5.8388284003467499</v>
      </c>
      <c r="I28" s="82"/>
      <c r="J28" s="82"/>
      <c r="K28" s="92">
        <v>1.3938955573920055E-2</v>
      </c>
      <c r="L28" s="91"/>
      <c r="M28" s="93"/>
      <c r="N28" s="82"/>
      <c r="O28" s="91">
        <v>4218.2238499999985</v>
      </c>
      <c r="P28" s="82"/>
      <c r="Q28" s="92">
        <v>0.62904567831389158</v>
      </c>
      <c r="R28" s="92">
        <f>O28/'סכום נכסי הקרן'!$C$42</f>
        <v>0.14204506210400425</v>
      </c>
    </row>
    <row r="29" spans="2:48" s="141" customFormat="1">
      <c r="B29" s="86" t="s">
        <v>272</v>
      </c>
      <c r="C29" s="84" t="s">
        <v>273</v>
      </c>
      <c r="D29" s="97" t="s">
        <v>117</v>
      </c>
      <c r="E29" s="84" t="s">
        <v>251</v>
      </c>
      <c r="F29" s="84"/>
      <c r="G29" s="84"/>
      <c r="H29" s="94">
        <v>0.42</v>
      </c>
      <c r="I29" s="97" t="s">
        <v>161</v>
      </c>
      <c r="J29" s="98">
        <v>0.06</v>
      </c>
      <c r="K29" s="95">
        <v>1.4000000000000002E-3</v>
      </c>
      <c r="L29" s="94">
        <v>274533.99999999994</v>
      </c>
      <c r="M29" s="96">
        <v>105.94</v>
      </c>
      <c r="N29" s="84"/>
      <c r="O29" s="94">
        <v>290.84131999999994</v>
      </c>
      <c r="P29" s="95">
        <v>1.9304414779490102E-5</v>
      </c>
      <c r="Q29" s="95">
        <v>4.3371921910001915E-2</v>
      </c>
      <c r="R29" s="95">
        <f>O29/'סכום נכסי הקרן'!$C$42</f>
        <v>9.7938314396972034E-3</v>
      </c>
    </row>
    <row r="30" spans="2:48" s="141" customFormat="1">
      <c r="B30" s="86" t="s">
        <v>274</v>
      </c>
      <c r="C30" s="84" t="s">
        <v>275</v>
      </c>
      <c r="D30" s="97" t="s">
        <v>117</v>
      </c>
      <c r="E30" s="84" t="s">
        <v>251</v>
      </c>
      <c r="F30" s="84"/>
      <c r="G30" s="84"/>
      <c r="H30" s="94">
        <v>6.53</v>
      </c>
      <c r="I30" s="97" t="s">
        <v>161</v>
      </c>
      <c r="J30" s="98">
        <v>6.25E-2</v>
      </c>
      <c r="K30" s="95">
        <v>1.9000000000000003E-2</v>
      </c>
      <c r="L30" s="94">
        <v>162700.99999999997</v>
      </c>
      <c r="M30" s="96">
        <v>138.05000000000001</v>
      </c>
      <c r="N30" s="84"/>
      <c r="O30" s="94">
        <v>224.60872999999995</v>
      </c>
      <c r="P30" s="95">
        <v>9.5918671352021863E-6</v>
      </c>
      <c r="Q30" s="95">
        <v>3.3494939088657368E-2</v>
      </c>
      <c r="R30" s="95">
        <f>O30/'סכום נכסי הקרן'!$C$42</f>
        <v>7.56350590591619E-3</v>
      </c>
    </row>
    <row r="31" spans="2:48" s="141" customFormat="1">
      <c r="B31" s="86" t="s">
        <v>276</v>
      </c>
      <c r="C31" s="84" t="s">
        <v>277</v>
      </c>
      <c r="D31" s="97" t="s">
        <v>117</v>
      </c>
      <c r="E31" s="84" t="s">
        <v>251</v>
      </c>
      <c r="F31" s="84"/>
      <c r="G31" s="84"/>
      <c r="H31" s="94">
        <v>5.0299999999999994</v>
      </c>
      <c r="I31" s="97" t="s">
        <v>161</v>
      </c>
      <c r="J31" s="98">
        <v>3.7499999999999999E-2</v>
      </c>
      <c r="K31" s="95">
        <v>1.4400000000000001E-2</v>
      </c>
      <c r="L31" s="94">
        <v>136042.99999999997</v>
      </c>
      <c r="M31" s="96">
        <v>114.03</v>
      </c>
      <c r="N31" s="84"/>
      <c r="O31" s="94">
        <v>155.12982999999997</v>
      </c>
      <c r="P31" s="95">
        <v>8.6613052306788826E-6</v>
      </c>
      <c r="Q31" s="95">
        <v>2.3133847943861186E-2</v>
      </c>
      <c r="R31" s="95">
        <f>O31/'סכום נכסי הקרן'!$C$42</f>
        <v>5.2238636734590616E-3</v>
      </c>
    </row>
    <row r="32" spans="2:48" s="141" customFormat="1">
      <c r="B32" s="86" t="s">
        <v>278</v>
      </c>
      <c r="C32" s="84" t="s">
        <v>279</v>
      </c>
      <c r="D32" s="97" t="s">
        <v>117</v>
      </c>
      <c r="E32" s="84" t="s">
        <v>251</v>
      </c>
      <c r="F32" s="84"/>
      <c r="G32" s="84"/>
      <c r="H32" s="94">
        <v>18.200000000000003</v>
      </c>
      <c r="I32" s="97" t="s">
        <v>161</v>
      </c>
      <c r="J32" s="98">
        <v>3.7499999999999999E-2</v>
      </c>
      <c r="K32" s="95">
        <v>3.2099999999999997E-2</v>
      </c>
      <c r="L32" s="94">
        <v>144488.99999999997</v>
      </c>
      <c r="M32" s="96">
        <v>111.75</v>
      </c>
      <c r="N32" s="84"/>
      <c r="O32" s="94">
        <v>161.46645999999996</v>
      </c>
      <c r="P32" s="95">
        <v>1.9060922819416125E-5</v>
      </c>
      <c r="Q32" s="95">
        <v>2.4078802469348053E-2</v>
      </c>
      <c r="R32" s="95">
        <f>O32/'סכום נכסי הקרן'!$C$42</f>
        <v>5.4372442416524957E-3</v>
      </c>
    </row>
    <row r="33" spans="2:18" s="141" customFormat="1">
      <c r="B33" s="86" t="s">
        <v>280</v>
      </c>
      <c r="C33" s="84" t="s">
        <v>281</v>
      </c>
      <c r="D33" s="97" t="s">
        <v>117</v>
      </c>
      <c r="E33" s="84" t="s">
        <v>251</v>
      </c>
      <c r="F33" s="84"/>
      <c r="G33" s="84"/>
      <c r="H33" s="94">
        <v>0.67</v>
      </c>
      <c r="I33" s="97" t="s">
        <v>161</v>
      </c>
      <c r="J33" s="98">
        <v>2.2499999999999999E-2</v>
      </c>
      <c r="K33" s="95">
        <v>1.8000000000000002E-3</v>
      </c>
      <c r="L33" s="94">
        <v>272229.99999999994</v>
      </c>
      <c r="M33" s="96">
        <v>102.13</v>
      </c>
      <c r="N33" s="84"/>
      <c r="O33" s="94">
        <v>278.02850999999993</v>
      </c>
      <c r="P33" s="95">
        <v>1.4161158277980678E-5</v>
      </c>
      <c r="Q33" s="95">
        <v>4.1461202364485854E-2</v>
      </c>
      <c r="R33" s="95">
        <f>O33/'סכום נכסי הקרן'!$C$42</f>
        <v>9.3623710770194841E-3</v>
      </c>
    </row>
    <row r="34" spans="2:18" s="141" customFormat="1">
      <c r="B34" s="86" t="s">
        <v>282</v>
      </c>
      <c r="C34" s="84" t="s">
        <v>283</v>
      </c>
      <c r="D34" s="97" t="s">
        <v>117</v>
      </c>
      <c r="E34" s="84" t="s">
        <v>251</v>
      </c>
      <c r="F34" s="84"/>
      <c r="G34" s="84"/>
      <c r="H34" s="94">
        <v>4.05</v>
      </c>
      <c r="I34" s="97" t="s">
        <v>161</v>
      </c>
      <c r="J34" s="98">
        <v>1.2500000000000001E-2</v>
      </c>
      <c r="K34" s="95">
        <v>1.15E-2</v>
      </c>
      <c r="L34" s="94">
        <v>239966.99999999997</v>
      </c>
      <c r="M34" s="96">
        <v>101.44</v>
      </c>
      <c r="N34" s="84"/>
      <c r="O34" s="94">
        <v>243.42251999999996</v>
      </c>
      <c r="P34" s="95">
        <v>1.8945236788814456E-5</v>
      </c>
      <c r="Q34" s="95">
        <v>3.6300559110981484E-2</v>
      </c>
      <c r="R34" s="95">
        <f>O34/'סכום נכסי הקרן'!$C$42</f>
        <v>8.1970441115668206E-3</v>
      </c>
    </row>
    <row r="35" spans="2:18" s="141" customFormat="1">
      <c r="B35" s="86" t="s">
        <v>284</v>
      </c>
      <c r="C35" s="84" t="s">
        <v>285</v>
      </c>
      <c r="D35" s="97" t="s">
        <v>117</v>
      </c>
      <c r="E35" s="84" t="s">
        <v>251</v>
      </c>
      <c r="F35" s="84"/>
      <c r="G35" s="84"/>
      <c r="H35" s="94">
        <v>2.3299999999999996</v>
      </c>
      <c r="I35" s="97" t="s">
        <v>161</v>
      </c>
      <c r="J35" s="98">
        <v>5.0000000000000001E-3</v>
      </c>
      <c r="K35" s="95">
        <v>6.0999999999999995E-3</v>
      </c>
      <c r="L35" s="94">
        <v>188362.99999999997</v>
      </c>
      <c r="M35" s="96">
        <v>100.08</v>
      </c>
      <c r="N35" s="84"/>
      <c r="O35" s="94">
        <v>188.51368999999997</v>
      </c>
      <c r="P35" s="95">
        <v>2.3813846350291595E-5</v>
      </c>
      <c r="Q35" s="95">
        <v>2.8112240178411754E-2</v>
      </c>
      <c r="R35" s="95">
        <f>O35/'סכום נכסי הקרן'!$C$42</f>
        <v>6.348036461721919E-3</v>
      </c>
    </row>
    <row r="36" spans="2:18" s="141" customFormat="1">
      <c r="B36" s="86" t="s">
        <v>286</v>
      </c>
      <c r="C36" s="84" t="s">
        <v>287</v>
      </c>
      <c r="D36" s="97" t="s">
        <v>117</v>
      </c>
      <c r="E36" s="84" t="s">
        <v>251</v>
      </c>
      <c r="F36" s="84"/>
      <c r="G36" s="84"/>
      <c r="H36" s="94">
        <v>3.0700000000000003</v>
      </c>
      <c r="I36" s="97" t="s">
        <v>161</v>
      </c>
      <c r="J36" s="98">
        <v>5.5E-2</v>
      </c>
      <c r="K36" s="95">
        <v>8.8999999999999982E-3</v>
      </c>
      <c r="L36" s="94">
        <v>582785.99999999988</v>
      </c>
      <c r="M36" s="96">
        <v>118.75</v>
      </c>
      <c r="N36" s="84"/>
      <c r="O36" s="94">
        <v>692.0583499999999</v>
      </c>
      <c r="P36" s="95">
        <v>3.2453980844365827E-5</v>
      </c>
      <c r="Q36" s="95">
        <v>0.10320370129445423</v>
      </c>
      <c r="R36" s="95">
        <f>O36/'סכום נכסי הקרן'!$C$42</f>
        <v>2.3304470033126558E-2</v>
      </c>
    </row>
    <row r="37" spans="2:18" s="141" customFormat="1">
      <c r="B37" s="86" t="s">
        <v>288</v>
      </c>
      <c r="C37" s="84" t="s">
        <v>289</v>
      </c>
      <c r="D37" s="97" t="s">
        <v>117</v>
      </c>
      <c r="E37" s="84" t="s">
        <v>251</v>
      </c>
      <c r="F37" s="84"/>
      <c r="G37" s="84"/>
      <c r="H37" s="94">
        <v>14.930000000000001</v>
      </c>
      <c r="I37" s="97" t="s">
        <v>161</v>
      </c>
      <c r="J37" s="98">
        <v>5.5E-2</v>
      </c>
      <c r="K37" s="95">
        <v>2.9700000000000001E-2</v>
      </c>
      <c r="L37" s="94">
        <v>306002.99999999994</v>
      </c>
      <c r="M37" s="96">
        <v>145.85</v>
      </c>
      <c r="N37" s="84"/>
      <c r="O37" s="94">
        <v>446.30538999999987</v>
      </c>
      <c r="P37" s="95">
        <v>1.6736450417439075E-5</v>
      </c>
      <c r="Q37" s="95">
        <v>6.6555613635273514E-2</v>
      </c>
      <c r="R37" s="95">
        <f>O37/'סכום נכסי הקרן'!$C$42</f>
        <v>1.5028950357838843E-2</v>
      </c>
    </row>
    <row r="38" spans="2:18" s="141" customFormat="1">
      <c r="B38" s="86" t="s">
        <v>290</v>
      </c>
      <c r="C38" s="84" t="s">
        <v>291</v>
      </c>
      <c r="D38" s="97" t="s">
        <v>117</v>
      </c>
      <c r="E38" s="84" t="s">
        <v>251</v>
      </c>
      <c r="F38" s="84"/>
      <c r="G38" s="84"/>
      <c r="H38" s="94">
        <v>4.1399999999999997</v>
      </c>
      <c r="I38" s="97" t="s">
        <v>161</v>
      </c>
      <c r="J38" s="98">
        <v>4.2500000000000003E-2</v>
      </c>
      <c r="K38" s="95">
        <v>1.18E-2</v>
      </c>
      <c r="L38" s="94">
        <v>108930.99999999999</v>
      </c>
      <c r="M38" s="96">
        <v>115.5</v>
      </c>
      <c r="N38" s="84"/>
      <c r="O38" s="94">
        <v>125.81530999999998</v>
      </c>
      <c r="P38" s="95">
        <v>5.9039470830554605E-6</v>
      </c>
      <c r="Q38" s="95">
        <v>1.8762298975959411E-2</v>
      </c>
      <c r="R38" s="95">
        <f>O38/'סכום נכסי הקרן'!$C$42</f>
        <v>4.2367224116341175E-3</v>
      </c>
    </row>
    <row r="39" spans="2:18" s="141" customFormat="1">
      <c r="B39" s="86" t="s">
        <v>292</v>
      </c>
      <c r="C39" s="84" t="s">
        <v>293</v>
      </c>
      <c r="D39" s="97" t="s">
        <v>117</v>
      </c>
      <c r="E39" s="84" t="s">
        <v>251</v>
      </c>
      <c r="F39" s="84"/>
      <c r="G39" s="84"/>
      <c r="H39" s="94">
        <v>7.83</v>
      </c>
      <c r="I39" s="97" t="s">
        <v>161</v>
      </c>
      <c r="J39" s="98">
        <v>0.02</v>
      </c>
      <c r="K39" s="95">
        <v>0.02</v>
      </c>
      <c r="L39" s="94">
        <v>566749.99999999988</v>
      </c>
      <c r="M39" s="96">
        <v>101.03</v>
      </c>
      <c r="N39" s="84"/>
      <c r="O39" s="94">
        <v>572.58751999999993</v>
      </c>
      <c r="P39" s="95">
        <v>3.9732139299928348E-5</v>
      </c>
      <c r="Q39" s="95">
        <v>8.538752748090149E-2</v>
      </c>
      <c r="R39" s="95">
        <f>O39/'סכום נכסי הקרן'!$C$42</f>
        <v>1.9281392531687903E-2</v>
      </c>
    </row>
    <row r="40" spans="2:18" s="141" customFormat="1">
      <c r="B40" s="86" t="s">
        <v>294</v>
      </c>
      <c r="C40" s="84" t="s">
        <v>295</v>
      </c>
      <c r="D40" s="97" t="s">
        <v>117</v>
      </c>
      <c r="E40" s="84" t="s">
        <v>251</v>
      </c>
      <c r="F40" s="84"/>
      <c r="G40" s="84"/>
      <c r="H40" s="94">
        <v>2.5600000000000005</v>
      </c>
      <c r="I40" s="97" t="s">
        <v>161</v>
      </c>
      <c r="J40" s="98">
        <v>0.01</v>
      </c>
      <c r="K40" s="95">
        <v>6.9000000000000008E-3</v>
      </c>
      <c r="L40" s="94">
        <v>145783.99999999997</v>
      </c>
      <c r="M40" s="96">
        <v>101.21</v>
      </c>
      <c r="N40" s="84"/>
      <c r="O40" s="94">
        <v>147.54798999999997</v>
      </c>
      <c r="P40" s="95">
        <v>1.0010160260479496E-5</v>
      </c>
      <c r="Q40" s="95">
        <v>2.2003200577750587E-2</v>
      </c>
      <c r="R40" s="95">
        <f>O40/'סכום נכסי הקרן'!$C$42</f>
        <v>4.968551728915715E-3</v>
      </c>
    </row>
    <row r="41" spans="2:18" s="141" customFormat="1">
      <c r="B41" s="86" t="s">
        <v>296</v>
      </c>
      <c r="C41" s="84" t="s">
        <v>297</v>
      </c>
      <c r="D41" s="97" t="s">
        <v>117</v>
      </c>
      <c r="E41" s="84" t="s">
        <v>251</v>
      </c>
      <c r="F41" s="84"/>
      <c r="G41" s="84"/>
      <c r="H41" s="94">
        <v>6.58</v>
      </c>
      <c r="I41" s="97" t="s">
        <v>161</v>
      </c>
      <c r="J41" s="98">
        <v>1.7500000000000002E-2</v>
      </c>
      <c r="K41" s="95">
        <v>1.78E-2</v>
      </c>
      <c r="L41" s="94">
        <v>219735.99999999997</v>
      </c>
      <c r="M41" s="96">
        <v>99.93</v>
      </c>
      <c r="N41" s="84"/>
      <c r="O41" s="94">
        <v>219.58217999999997</v>
      </c>
      <c r="P41" s="95">
        <v>1.2644663301370267E-5</v>
      </c>
      <c r="Q41" s="95">
        <v>3.2745351189397663E-2</v>
      </c>
      <c r="R41" s="95">
        <f>O41/'סכום נכסי הקרן'!$C$42</f>
        <v>7.3942411555595012E-3</v>
      </c>
    </row>
    <row r="42" spans="2:18" s="141" customFormat="1">
      <c r="B42" s="86" t="s">
        <v>298</v>
      </c>
      <c r="C42" s="84" t="s">
        <v>299</v>
      </c>
      <c r="D42" s="97" t="s">
        <v>117</v>
      </c>
      <c r="E42" s="84" t="s">
        <v>251</v>
      </c>
      <c r="F42" s="84"/>
      <c r="G42" s="84"/>
      <c r="H42" s="94">
        <v>9.08</v>
      </c>
      <c r="I42" s="97" t="s">
        <v>161</v>
      </c>
      <c r="J42" s="98">
        <v>2.2499999999999999E-2</v>
      </c>
      <c r="K42" s="95">
        <v>2.2000000000000002E-2</v>
      </c>
      <c r="L42" s="94">
        <v>189663.99999999997</v>
      </c>
      <c r="M42" s="96">
        <v>100.4</v>
      </c>
      <c r="N42" s="84"/>
      <c r="O42" s="94">
        <v>190.42265999999998</v>
      </c>
      <c r="P42" s="95">
        <v>5.9717884130982359E-5</v>
      </c>
      <c r="Q42" s="95">
        <v>2.8396916708447226E-2</v>
      </c>
      <c r="R42" s="95">
        <f>O42/'סכום נכסי הקרן'!$C$42</f>
        <v>6.4123193854943696E-3</v>
      </c>
    </row>
    <row r="43" spans="2:18" s="141" customFormat="1">
      <c r="B43" s="86" t="s">
        <v>300</v>
      </c>
      <c r="C43" s="84" t="s">
        <v>301</v>
      </c>
      <c r="D43" s="97" t="s">
        <v>117</v>
      </c>
      <c r="E43" s="84" t="s">
        <v>251</v>
      </c>
      <c r="F43" s="84"/>
      <c r="G43" s="84"/>
      <c r="H43" s="94">
        <v>1.3</v>
      </c>
      <c r="I43" s="97" t="s">
        <v>161</v>
      </c>
      <c r="J43" s="98">
        <v>0.05</v>
      </c>
      <c r="K43" s="95">
        <v>2.7999999999999995E-3</v>
      </c>
      <c r="L43" s="94">
        <v>257201.99999999997</v>
      </c>
      <c r="M43" s="96">
        <v>109.6</v>
      </c>
      <c r="N43" s="84"/>
      <c r="O43" s="94">
        <v>281.89338999999995</v>
      </c>
      <c r="P43" s="95">
        <v>1.3895922939818478E-5</v>
      </c>
      <c r="Q43" s="95">
        <v>4.2037555385959997E-2</v>
      </c>
      <c r="R43" s="95">
        <f>O43/'סכום נכסי הקרן'!$C$42</f>
        <v>9.492517588714099E-3</v>
      </c>
    </row>
    <row r="44" spans="2:18" s="141" customFormat="1">
      <c r="B44" s="144"/>
    </row>
    <row r="45" spans="2:18">
      <c r="C45" s="1"/>
      <c r="D45" s="1"/>
    </row>
    <row r="46" spans="2:18">
      <c r="C46" s="1"/>
      <c r="D46" s="1"/>
    </row>
    <row r="47" spans="2:18">
      <c r="B47" s="99" t="s">
        <v>109</v>
      </c>
      <c r="C47" s="100"/>
      <c r="D47" s="100"/>
    </row>
    <row r="48" spans="2:18">
      <c r="B48" s="99" t="s">
        <v>228</v>
      </c>
      <c r="C48" s="100"/>
      <c r="D48" s="100"/>
    </row>
    <row r="49" spans="2:4">
      <c r="B49" s="170" t="s">
        <v>236</v>
      </c>
      <c r="C49" s="170"/>
      <c r="D49" s="170"/>
    </row>
    <row r="50" spans="2:4">
      <c r="C50" s="1"/>
      <c r="D50" s="1"/>
    </row>
    <row r="51" spans="2:4">
      <c r="C51" s="1"/>
      <c r="D51" s="1"/>
    </row>
    <row r="52" spans="2:4">
      <c r="C52" s="1"/>
      <c r="D52" s="1"/>
    </row>
    <row r="53" spans="2:4">
      <c r="C53" s="1"/>
      <c r="D53" s="1"/>
    </row>
    <row r="54" spans="2:4">
      <c r="C54" s="1"/>
      <c r="D54" s="1"/>
    </row>
    <row r="55" spans="2:4">
      <c r="C55" s="1"/>
      <c r="D55" s="1"/>
    </row>
    <row r="56" spans="2:4">
      <c r="C56" s="1"/>
      <c r="D56" s="1"/>
    </row>
    <row r="57" spans="2:4">
      <c r="C57" s="1"/>
      <c r="D57" s="1"/>
    </row>
    <row r="58" spans="2:4">
      <c r="C58" s="1"/>
      <c r="D58" s="1"/>
    </row>
    <row r="59" spans="2:4">
      <c r="C59" s="1"/>
      <c r="D59" s="1"/>
    </row>
    <row r="60" spans="2:4">
      <c r="C60" s="1"/>
      <c r="D60" s="1"/>
    </row>
    <row r="61" spans="2:4">
      <c r="C61" s="1"/>
      <c r="D61" s="1"/>
    </row>
    <row r="62" spans="2:4">
      <c r="C62" s="1"/>
      <c r="D62" s="1"/>
    </row>
    <row r="63" spans="2:4">
      <c r="C63" s="1"/>
      <c r="D63" s="1"/>
    </row>
    <row r="64" spans="2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49:D49"/>
  </mergeCells>
  <phoneticPr fontId="3" type="noConversion"/>
  <dataValidations count="1">
    <dataValidation allowBlank="1" showInputMessage="1" showErrorMessage="1" sqref="N10:Q10 N9 N1:N7 N32:N1048576 C5:C29 O1:Q9 O11:Q1048576 B50:B1048576 J1:M1048576 E1:I30 B47:B49 D1:D29 R1:AF1048576 AJ1:XFD1048576 AG1:AI27 AG31:AI1048576 C47:D48 A1:A1048576 B1:B46 E32:I1048576 C32:D46 C50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176</v>
      </c>
      <c r="C1" s="78" t="s" vm="1">
        <v>246</v>
      </c>
    </row>
    <row r="2" spans="2:67">
      <c r="B2" s="57" t="s">
        <v>175</v>
      </c>
      <c r="C2" s="78" t="s">
        <v>247</v>
      </c>
    </row>
    <row r="3" spans="2:67">
      <c r="B3" s="57" t="s">
        <v>177</v>
      </c>
      <c r="C3" s="78" t="s">
        <v>248</v>
      </c>
    </row>
    <row r="4" spans="2:67">
      <c r="B4" s="57" t="s">
        <v>178</v>
      </c>
      <c r="C4" s="78">
        <v>9454</v>
      </c>
    </row>
    <row r="6" spans="2:67" ht="26.25" customHeight="1">
      <c r="B6" s="167" t="s">
        <v>206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2"/>
      <c r="BO6" s="3"/>
    </row>
    <row r="7" spans="2:67" ht="26.25" customHeight="1">
      <c r="B7" s="167" t="s">
        <v>84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2"/>
      <c r="AZ7" s="44"/>
      <c r="BJ7" s="3"/>
      <c r="BO7" s="3"/>
    </row>
    <row r="8" spans="2:67" s="3" customFormat="1" ht="78.75">
      <c r="B8" s="38" t="s">
        <v>112</v>
      </c>
      <c r="C8" s="14" t="s">
        <v>42</v>
      </c>
      <c r="D8" s="14" t="s">
        <v>116</v>
      </c>
      <c r="E8" s="14" t="s">
        <v>222</v>
      </c>
      <c r="F8" s="14" t="s">
        <v>114</v>
      </c>
      <c r="G8" s="14" t="s">
        <v>58</v>
      </c>
      <c r="H8" s="14" t="s">
        <v>15</v>
      </c>
      <c r="I8" s="14" t="s">
        <v>59</v>
      </c>
      <c r="J8" s="14" t="s">
        <v>99</v>
      </c>
      <c r="K8" s="14" t="s">
        <v>18</v>
      </c>
      <c r="L8" s="14" t="s">
        <v>98</v>
      </c>
      <c r="M8" s="14" t="s">
        <v>17</v>
      </c>
      <c r="N8" s="14" t="s">
        <v>19</v>
      </c>
      <c r="O8" s="14" t="s">
        <v>230</v>
      </c>
      <c r="P8" s="14" t="s">
        <v>229</v>
      </c>
      <c r="Q8" s="14" t="s">
        <v>57</v>
      </c>
      <c r="R8" s="14" t="s">
        <v>54</v>
      </c>
      <c r="S8" s="14" t="s">
        <v>179</v>
      </c>
      <c r="T8" s="39" t="s">
        <v>181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237</v>
      </c>
      <c r="P9" s="17"/>
      <c r="Q9" s="17" t="s">
        <v>233</v>
      </c>
      <c r="R9" s="17" t="s">
        <v>20</v>
      </c>
      <c r="S9" s="17" t="s">
        <v>20</v>
      </c>
      <c r="T9" s="74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110</v>
      </c>
      <c r="R10" s="20" t="s">
        <v>111</v>
      </c>
      <c r="S10" s="46" t="s">
        <v>182</v>
      </c>
      <c r="T10" s="73" t="s">
        <v>223</v>
      </c>
      <c r="U10" s="5"/>
      <c r="BJ10" s="1"/>
      <c r="BK10" s="3"/>
      <c r="BL10" s="1"/>
      <c r="BO10" s="1"/>
    </row>
    <row r="11" spans="2:67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5"/>
      <c r="BJ11" s="1"/>
      <c r="BK11" s="3"/>
      <c r="BL11" s="1"/>
      <c r="BO11" s="1"/>
    </row>
    <row r="12" spans="2:67" ht="20.25">
      <c r="B12" s="99" t="s">
        <v>245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BK12" s="4"/>
    </row>
    <row r="13" spans="2:67">
      <c r="B13" s="99" t="s">
        <v>109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</row>
    <row r="14" spans="2:67">
      <c r="B14" s="99" t="s">
        <v>228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</row>
    <row r="15" spans="2:67">
      <c r="B15" s="99" t="s">
        <v>236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</row>
    <row r="16" spans="2:67" ht="20.2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BJ16" s="4"/>
    </row>
    <row r="17" spans="2:20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</row>
    <row r="18" spans="2:20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</row>
    <row r="19" spans="2:20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</row>
    <row r="20" spans="2:20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</row>
    <row r="21" spans="2:20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</row>
    <row r="22" spans="2:20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</row>
    <row r="23" spans="2:20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</row>
    <row r="24" spans="2:20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</row>
    <row r="25" spans="2:20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</row>
    <row r="26" spans="2:20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</row>
    <row r="27" spans="2:20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</row>
    <row r="28" spans="2:20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</row>
    <row r="29" spans="2:20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</row>
    <row r="30" spans="2:20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</row>
    <row r="31" spans="2:20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</row>
    <row r="32" spans="2:20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</row>
    <row r="33" spans="2:20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</row>
    <row r="34" spans="2:20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</row>
    <row r="35" spans="2:20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</row>
    <row r="36" spans="2:20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</row>
    <row r="37" spans="2:20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</row>
    <row r="38" spans="2:20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</row>
    <row r="39" spans="2:20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</row>
    <row r="40" spans="2:20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</row>
    <row r="41" spans="2:20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</row>
    <row r="42" spans="2:20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</row>
    <row r="43" spans="2:20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</row>
    <row r="44" spans="2:20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2:20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2:20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2:20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2:20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</row>
    <row r="49" spans="2:20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</row>
    <row r="50" spans="2:20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</row>
    <row r="51" spans="2:20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</row>
    <row r="52" spans="2:20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</row>
    <row r="53" spans="2:20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</row>
    <row r="54" spans="2:20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</row>
    <row r="55" spans="2:20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</row>
    <row r="56" spans="2:20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</row>
    <row r="57" spans="2:20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</row>
    <row r="58" spans="2:20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</row>
    <row r="59" spans="2:20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</row>
    <row r="60" spans="2:20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</row>
    <row r="61" spans="2:20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</row>
    <row r="62" spans="2:20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</row>
    <row r="63" spans="2:20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</row>
    <row r="64" spans="2:20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</row>
    <row r="65" spans="2:20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</row>
    <row r="66" spans="2:20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</row>
    <row r="67" spans="2:20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</row>
    <row r="68" spans="2:20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</row>
    <row r="69" spans="2:20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</row>
    <row r="70" spans="2:20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</row>
    <row r="71" spans="2:20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</row>
    <row r="72" spans="2:20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</row>
    <row r="73" spans="2:20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</row>
    <row r="74" spans="2:20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</row>
    <row r="75" spans="2:20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</row>
    <row r="76" spans="2:20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</row>
    <row r="77" spans="2:20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</row>
    <row r="78" spans="2:20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</row>
    <row r="79" spans="2:20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</row>
    <row r="80" spans="2:20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</row>
    <row r="81" spans="2:20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</row>
    <row r="82" spans="2:20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</row>
    <row r="83" spans="2:20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</row>
    <row r="84" spans="2:20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</row>
    <row r="85" spans="2:20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</row>
    <row r="86" spans="2:20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</row>
    <row r="87" spans="2:20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</row>
    <row r="88" spans="2:20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</row>
    <row r="89" spans="2:20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</row>
    <row r="90" spans="2:20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</row>
    <row r="91" spans="2:20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</row>
    <row r="92" spans="2:20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</row>
    <row r="93" spans="2:20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</row>
    <row r="94" spans="2:20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</row>
    <row r="95" spans="2:20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</row>
    <row r="96" spans="2:20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</row>
    <row r="97" spans="2:20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</row>
    <row r="98" spans="2:20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</row>
    <row r="99" spans="2:20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</row>
    <row r="100" spans="2:20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</row>
    <row r="101" spans="2:20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</row>
    <row r="102" spans="2:20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</row>
    <row r="103" spans="2:20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</row>
    <row r="104" spans="2:20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</row>
    <row r="105" spans="2:20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</row>
    <row r="106" spans="2:20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</row>
    <row r="107" spans="2:20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</row>
    <row r="108" spans="2:20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</row>
    <row r="109" spans="2:20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</row>
    <row r="110" spans="2:20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AV829"/>
  <sheetViews>
    <sheetView rightToLeft="1" zoomScale="80" zoomScaleNormal="80" workbookViewId="0">
      <selection activeCell="C18" sqref="C18"/>
    </sheetView>
  </sheetViews>
  <sheetFormatPr defaultColWidth="9.140625" defaultRowHeight="18"/>
  <cols>
    <col min="1" max="1" width="6.28515625" style="1" customWidth="1"/>
    <col min="2" max="2" width="34" style="2" bestFit="1" customWidth="1"/>
    <col min="3" max="3" width="46.140625" style="2" bestFit="1" customWidth="1"/>
    <col min="4" max="4" width="6.42578125" style="2" bestFit="1" customWidth="1"/>
    <col min="5" max="5" width="5.7109375" style="2" bestFit="1" customWidth="1"/>
    <col min="6" max="6" width="11.28515625" style="2" bestFit="1" customWidth="1"/>
    <col min="7" max="7" width="16.4257812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7109375" style="1" bestFit="1" customWidth="1"/>
    <col min="12" max="12" width="9.28515625" style="1" bestFit="1" customWidth="1"/>
    <col min="13" max="13" width="7.42578125" style="1" bestFit="1" customWidth="1"/>
    <col min="14" max="14" width="8.140625" style="1" bestFit="1" customWidth="1"/>
    <col min="15" max="15" width="12.28515625" style="1" bestFit="1" customWidth="1"/>
    <col min="16" max="16" width="13" style="1" bestFit="1" customWidth="1"/>
    <col min="17" max="17" width="8.85546875" style="1" bestFit="1" customWidth="1"/>
    <col min="18" max="18" width="9.85546875" style="1" bestFit="1" customWidth="1"/>
    <col min="19" max="19" width="11.42578125" style="1" bestFit="1" customWidth="1"/>
    <col min="20" max="20" width="11.85546875" style="1" bestFit="1" customWidth="1"/>
    <col min="21" max="21" width="9" style="1" bestFit="1" customWidth="1"/>
    <col min="22" max="22" width="7.28515625" style="1" customWidth="1"/>
    <col min="23" max="34" width="5.7109375" style="1" customWidth="1"/>
    <col min="35" max="16384" width="9.140625" style="1"/>
  </cols>
  <sheetData>
    <row r="1" spans="2:48">
      <c r="B1" s="57" t="s">
        <v>176</v>
      </c>
      <c r="C1" s="78" t="s" vm="1">
        <v>246</v>
      </c>
    </row>
    <row r="2" spans="2:48">
      <c r="B2" s="57" t="s">
        <v>175</v>
      </c>
      <c r="C2" s="78" t="s">
        <v>247</v>
      </c>
    </row>
    <row r="3" spans="2:48">
      <c r="B3" s="57" t="s">
        <v>177</v>
      </c>
      <c r="C3" s="78" t="s">
        <v>248</v>
      </c>
    </row>
    <row r="4" spans="2:48">
      <c r="B4" s="57" t="s">
        <v>178</v>
      </c>
      <c r="C4" s="78">
        <v>9454</v>
      </c>
    </row>
    <row r="6" spans="2:48" ht="26.25" customHeight="1">
      <c r="B6" s="173" t="s">
        <v>206</v>
      </c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5"/>
    </row>
    <row r="7" spans="2:48" ht="26.25" customHeight="1">
      <c r="B7" s="173" t="s">
        <v>85</v>
      </c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5"/>
      <c r="AV7" s="3"/>
    </row>
    <row r="8" spans="2:48" s="3" customFormat="1" ht="78.75">
      <c r="B8" s="23" t="s">
        <v>112</v>
      </c>
      <c r="C8" s="31" t="s">
        <v>42</v>
      </c>
      <c r="D8" s="31" t="s">
        <v>116</v>
      </c>
      <c r="E8" s="31" t="s">
        <v>222</v>
      </c>
      <c r="F8" s="31" t="s">
        <v>114</v>
      </c>
      <c r="G8" s="31" t="s">
        <v>58</v>
      </c>
      <c r="H8" s="31" t="s">
        <v>15</v>
      </c>
      <c r="I8" s="31" t="s">
        <v>59</v>
      </c>
      <c r="J8" s="31" t="s">
        <v>99</v>
      </c>
      <c r="K8" s="31" t="s">
        <v>18</v>
      </c>
      <c r="L8" s="31" t="s">
        <v>98</v>
      </c>
      <c r="M8" s="31" t="s">
        <v>17</v>
      </c>
      <c r="N8" s="31" t="s">
        <v>19</v>
      </c>
      <c r="O8" s="14" t="s">
        <v>230</v>
      </c>
      <c r="P8" s="31" t="s">
        <v>229</v>
      </c>
      <c r="Q8" s="31" t="s">
        <v>244</v>
      </c>
      <c r="R8" s="31" t="s">
        <v>57</v>
      </c>
      <c r="S8" s="14" t="s">
        <v>54</v>
      </c>
      <c r="T8" s="31" t="s">
        <v>179</v>
      </c>
      <c r="U8" s="15" t="s">
        <v>181</v>
      </c>
      <c r="AR8" s="1"/>
      <c r="AS8" s="1"/>
    </row>
    <row r="9" spans="2:48" s="3" customFormat="1" ht="20.2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237</v>
      </c>
      <c r="P9" s="33"/>
      <c r="Q9" s="17" t="s">
        <v>233</v>
      </c>
      <c r="R9" s="33" t="s">
        <v>233</v>
      </c>
      <c r="S9" s="17" t="s">
        <v>20</v>
      </c>
      <c r="T9" s="33" t="s">
        <v>233</v>
      </c>
      <c r="U9" s="18" t="s">
        <v>20</v>
      </c>
      <c r="AQ9" s="1"/>
      <c r="AR9" s="1"/>
      <c r="AS9" s="1"/>
      <c r="AV9" s="4"/>
    </row>
    <row r="10" spans="2:4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110</v>
      </c>
      <c r="R10" s="20" t="s">
        <v>111</v>
      </c>
      <c r="S10" s="20" t="s">
        <v>182</v>
      </c>
      <c r="T10" s="21" t="s">
        <v>223</v>
      </c>
      <c r="U10" s="21" t="s">
        <v>239</v>
      </c>
      <c r="AQ10" s="1"/>
      <c r="AR10" s="3"/>
      <c r="AS10" s="1"/>
    </row>
    <row r="11" spans="2:48" s="139" customFormat="1" ht="18" customHeight="1">
      <c r="B11" s="79" t="s">
        <v>31</v>
      </c>
      <c r="C11" s="80"/>
      <c r="D11" s="80"/>
      <c r="E11" s="80"/>
      <c r="F11" s="80"/>
      <c r="G11" s="80"/>
      <c r="H11" s="80"/>
      <c r="I11" s="80"/>
      <c r="J11" s="80"/>
      <c r="K11" s="88">
        <v>4.6122745801462246</v>
      </c>
      <c r="L11" s="80"/>
      <c r="M11" s="80"/>
      <c r="N11" s="104">
        <v>1.0960651926101204E-2</v>
      </c>
      <c r="O11" s="88"/>
      <c r="P11" s="90"/>
      <c r="Q11" s="88">
        <f>Q12</f>
        <v>2.97295</v>
      </c>
      <c r="R11" s="88">
        <f>R12</f>
        <v>4617.5288999999993</v>
      </c>
      <c r="S11" s="80"/>
      <c r="T11" s="89">
        <f>R11/$R$11</f>
        <v>1</v>
      </c>
      <c r="U11" s="89">
        <f>R11/'סכום נכסי הקרן'!$C$42</f>
        <v>0.15549131641449862</v>
      </c>
      <c r="AQ11" s="141"/>
      <c r="AR11" s="143"/>
      <c r="AS11" s="141"/>
      <c r="AV11" s="141"/>
    </row>
    <row r="12" spans="2:48" s="141" customFormat="1">
      <c r="B12" s="81" t="s">
        <v>227</v>
      </c>
      <c r="C12" s="82"/>
      <c r="D12" s="82"/>
      <c r="E12" s="82"/>
      <c r="F12" s="82"/>
      <c r="G12" s="82"/>
      <c r="H12" s="82"/>
      <c r="I12" s="82"/>
      <c r="J12" s="82"/>
      <c r="K12" s="91">
        <v>4.6122745801462282</v>
      </c>
      <c r="L12" s="82"/>
      <c r="M12" s="82"/>
      <c r="N12" s="105">
        <v>1.0960651926101208E-2</v>
      </c>
      <c r="O12" s="91"/>
      <c r="P12" s="93"/>
      <c r="Q12" s="91">
        <f>Q13+Q70</f>
        <v>2.97295</v>
      </c>
      <c r="R12" s="91">
        <f>R13+R70+R105</f>
        <v>4617.5288999999993</v>
      </c>
      <c r="S12" s="82"/>
      <c r="T12" s="92">
        <f t="shared" ref="T12:T68" si="0">R12/$R$11</f>
        <v>1</v>
      </c>
      <c r="U12" s="92">
        <f>R12/'סכום נכסי הקרן'!$C$42</f>
        <v>0.15549131641449862</v>
      </c>
      <c r="AR12" s="143"/>
    </row>
    <row r="13" spans="2:48" s="141" customFormat="1" ht="20.25">
      <c r="B13" s="103" t="s">
        <v>30</v>
      </c>
      <c r="C13" s="82"/>
      <c r="D13" s="82"/>
      <c r="E13" s="82"/>
      <c r="F13" s="82"/>
      <c r="G13" s="82"/>
      <c r="H13" s="82"/>
      <c r="I13" s="82"/>
      <c r="J13" s="82"/>
      <c r="K13" s="91">
        <v>4.5638904730651371</v>
      </c>
      <c r="L13" s="82"/>
      <c r="M13" s="82"/>
      <c r="N13" s="105">
        <v>7.2440937978090628E-3</v>
      </c>
      <c r="O13" s="91"/>
      <c r="P13" s="93"/>
      <c r="Q13" s="91">
        <f>SUM(Q14:Q68)</f>
        <v>2.6929499999999997</v>
      </c>
      <c r="R13" s="91">
        <f>SUM(R14:R68)</f>
        <v>3955.6972599999999</v>
      </c>
      <c r="S13" s="82"/>
      <c r="T13" s="92">
        <f t="shared" si="0"/>
        <v>0.85666973519104572</v>
      </c>
      <c r="U13" s="92">
        <f>R13/'סכום נכסי הקרן'!$C$42</f>
        <v>0.13320470485731564</v>
      </c>
      <c r="AR13" s="139"/>
    </row>
    <row r="14" spans="2:48" s="141" customFormat="1">
      <c r="B14" s="87" t="s">
        <v>307</v>
      </c>
      <c r="C14" s="84" t="s">
        <v>308</v>
      </c>
      <c r="D14" s="97" t="s">
        <v>117</v>
      </c>
      <c r="E14" s="97" t="s">
        <v>304</v>
      </c>
      <c r="F14" s="84" t="s">
        <v>309</v>
      </c>
      <c r="G14" s="97" t="s">
        <v>310</v>
      </c>
      <c r="H14" s="84" t="s">
        <v>305</v>
      </c>
      <c r="I14" s="84" t="s">
        <v>157</v>
      </c>
      <c r="J14" s="84"/>
      <c r="K14" s="94">
        <v>1.7500000000000002</v>
      </c>
      <c r="L14" s="97" t="s">
        <v>161</v>
      </c>
      <c r="M14" s="98">
        <v>5.8999999999999999E-3</v>
      </c>
      <c r="N14" s="98">
        <v>-3.0999999999999999E-3</v>
      </c>
      <c r="O14" s="94">
        <v>269999.99999999994</v>
      </c>
      <c r="P14" s="96">
        <v>102.13</v>
      </c>
      <c r="Q14" s="84"/>
      <c r="R14" s="94">
        <v>275.75099999999992</v>
      </c>
      <c r="S14" s="95">
        <v>5.0579311076063595E-5</v>
      </c>
      <c r="T14" s="95">
        <f t="shared" si="0"/>
        <v>5.9718305174007676E-2</v>
      </c>
      <c r="U14" s="95">
        <f>R14/'סכום נכסי הקרן'!$C$42</f>
        <v>9.2856778855492181E-3</v>
      </c>
    </row>
    <row r="15" spans="2:48" s="141" customFormat="1">
      <c r="B15" s="87" t="s">
        <v>311</v>
      </c>
      <c r="C15" s="84" t="s">
        <v>312</v>
      </c>
      <c r="D15" s="97" t="s">
        <v>117</v>
      </c>
      <c r="E15" s="97" t="s">
        <v>304</v>
      </c>
      <c r="F15" s="84" t="s">
        <v>309</v>
      </c>
      <c r="G15" s="97" t="s">
        <v>310</v>
      </c>
      <c r="H15" s="84" t="s">
        <v>305</v>
      </c>
      <c r="I15" s="84" t="s">
        <v>157</v>
      </c>
      <c r="J15" s="84"/>
      <c r="K15" s="94">
        <v>6.5799999999999992</v>
      </c>
      <c r="L15" s="97" t="s">
        <v>161</v>
      </c>
      <c r="M15" s="98">
        <v>8.3000000000000001E-3</v>
      </c>
      <c r="N15" s="98">
        <v>7.6999999999999994E-3</v>
      </c>
      <c r="O15" s="94">
        <v>31849.999999999996</v>
      </c>
      <c r="P15" s="96">
        <v>100.83</v>
      </c>
      <c r="Q15" s="84"/>
      <c r="R15" s="94">
        <v>32.114359999999998</v>
      </c>
      <c r="S15" s="95">
        <v>2.4767296282183875E-5</v>
      </c>
      <c r="T15" s="95">
        <f t="shared" si="0"/>
        <v>6.9548801307989655E-3</v>
      </c>
      <c r="U15" s="95">
        <f>R15/'סכום נכסי הקרן'!$C$42</f>
        <v>1.0814234670429715E-3</v>
      </c>
    </row>
    <row r="16" spans="2:48" s="141" customFormat="1" ht="20.25">
      <c r="B16" s="87" t="s">
        <v>313</v>
      </c>
      <c r="C16" s="84" t="s">
        <v>314</v>
      </c>
      <c r="D16" s="97" t="s">
        <v>117</v>
      </c>
      <c r="E16" s="97" t="s">
        <v>304</v>
      </c>
      <c r="F16" s="84" t="s">
        <v>315</v>
      </c>
      <c r="G16" s="97" t="s">
        <v>310</v>
      </c>
      <c r="H16" s="84" t="s">
        <v>305</v>
      </c>
      <c r="I16" s="84" t="s">
        <v>157</v>
      </c>
      <c r="J16" s="84"/>
      <c r="K16" s="94">
        <v>3.9399999999999991</v>
      </c>
      <c r="L16" s="97" t="s">
        <v>161</v>
      </c>
      <c r="M16" s="98">
        <v>9.8999999999999991E-3</v>
      </c>
      <c r="N16" s="98">
        <v>2.2000000000000001E-3</v>
      </c>
      <c r="O16" s="94">
        <v>269369.99999999994</v>
      </c>
      <c r="P16" s="96">
        <v>104.2</v>
      </c>
      <c r="Q16" s="84"/>
      <c r="R16" s="94">
        <v>280.68354999999997</v>
      </c>
      <c r="S16" s="95">
        <v>8.9376662727108021E-5</v>
      </c>
      <c r="T16" s="95">
        <f t="shared" si="0"/>
        <v>6.0786528049667436E-2</v>
      </c>
      <c r="U16" s="95">
        <f>R16/'סכום נכסי הקרן'!$C$42</f>
        <v>9.451777266709635E-3</v>
      </c>
      <c r="AQ16" s="139"/>
    </row>
    <row r="17" spans="2:43" s="141" customFormat="1">
      <c r="B17" s="87" t="s">
        <v>316</v>
      </c>
      <c r="C17" s="84" t="s">
        <v>317</v>
      </c>
      <c r="D17" s="97" t="s">
        <v>117</v>
      </c>
      <c r="E17" s="97" t="s">
        <v>304</v>
      </c>
      <c r="F17" s="84" t="s">
        <v>315</v>
      </c>
      <c r="G17" s="97" t="s">
        <v>310</v>
      </c>
      <c r="H17" s="84" t="s">
        <v>305</v>
      </c>
      <c r="I17" s="84" t="s">
        <v>157</v>
      </c>
      <c r="J17" s="84"/>
      <c r="K17" s="94">
        <v>5.88</v>
      </c>
      <c r="L17" s="97" t="s">
        <v>161</v>
      </c>
      <c r="M17" s="98">
        <v>8.6E-3</v>
      </c>
      <c r="N17" s="98">
        <v>7.1999999999999998E-3</v>
      </c>
      <c r="O17" s="94">
        <v>91999.999999999985</v>
      </c>
      <c r="P17" s="96">
        <v>102.01</v>
      </c>
      <c r="Q17" s="84"/>
      <c r="R17" s="94">
        <v>93.849199999999982</v>
      </c>
      <c r="S17" s="95">
        <v>3.6780124020979057E-5</v>
      </c>
      <c r="T17" s="95">
        <f t="shared" si="0"/>
        <v>2.0324550648724689E-2</v>
      </c>
      <c r="U17" s="95">
        <f>R17/'סכום נכסי הקרן'!$C$42</f>
        <v>3.1602911359033536E-3</v>
      </c>
    </row>
    <row r="18" spans="2:43" s="141" customFormat="1">
      <c r="B18" s="87" t="s">
        <v>318</v>
      </c>
      <c r="C18" s="84" t="s">
        <v>319</v>
      </c>
      <c r="D18" s="97" t="s">
        <v>117</v>
      </c>
      <c r="E18" s="97" t="s">
        <v>304</v>
      </c>
      <c r="F18" s="84" t="s">
        <v>315</v>
      </c>
      <c r="G18" s="97" t="s">
        <v>310</v>
      </c>
      <c r="H18" s="84" t="s">
        <v>305</v>
      </c>
      <c r="I18" s="84" t="s">
        <v>157</v>
      </c>
      <c r="J18" s="84"/>
      <c r="K18" s="94">
        <v>8.58</v>
      </c>
      <c r="L18" s="97" t="s">
        <v>161</v>
      </c>
      <c r="M18" s="98">
        <v>1.2199999999999999E-2</v>
      </c>
      <c r="N18" s="98">
        <v>1.1899999999999999E-2</v>
      </c>
      <c r="O18" s="94">
        <v>79999.999999999985</v>
      </c>
      <c r="P18" s="96">
        <v>101.49</v>
      </c>
      <c r="Q18" s="84"/>
      <c r="R18" s="94">
        <v>81.19198999999999</v>
      </c>
      <c r="S18" s="95">
        <v>9.979940319956885E-5</v>
      </c>
      <c r="T18" s="95">
        <f t="shared" si="0"/>
        <v>1.7583428660294904E-2</v>
      </c>
      <c r="U18" s="95">
        <f>R18/'סכום נכסי הקרן'!$C$42</f>
        <v>2.7340704694696787E-3</v>
      </c>
      <c r="AQ18" s="143"/>
    </row>
    <row r="19" spans="2:43" s="141" customFormat="1">
      <c r="B19" s="87" t="s">
        <v>320</v>
      </c>
      <c r="C19" s="84" t="s">
        <v>321</v>
      </c>
      <c r="D19" s="97" t="s">
        <v>117</v>
      </c>
      <c r="E19" s="97" t="s">
        <v>304</v>
      </c>
      <c r="F19" s="84" t="s">
        <v>315</v>
      </c>
      <c r="G19" s="97" t="s">
        <v>310</v>
      </c>
      <c r="H19" s="84" t="s">
        <v>305</v>
      </c>
      <c r="I19" s="84" t="s">
        <v>157</v>
      </c>
      <c r="J19" s="84"/>
      <c r="K19" s="94">
        <v>11.180000000000001</v>
      </c>
      <c r="L19" s="97" t="s">
        <v>161</v>
      </c>
      <c r="M19" s="98">
        <v>9.8999999999999991E-3</v>
      </c>
      <c r="N19" s="98">
        <v>8.1000000000000013E-3</v>
      </c>
      <c r="O19" s="94">
        <v>35828.999999999993</v>
      </c>
      <c r="P19" s="96">
        <v>102.15</v>
      </c>
      <c r="Q19" s="84"/>
      <c r="R19" s="94">
        <v>36.599319999999992</v>
      </c>
      <c r="S19" s="95">
        <v>5.1043769508795062E-5</v>
      </c>
      <c r="T19" s="95">
        <f t="shared" si="0"/>
        <v>7.9261702076190571E-3</v>
      </c>
      <c r="U19" s="95">
        <f>R19/'סכום נכסי הקרן'!$C$42</f>
        <v>1.2324506397080671E-3</v>
      </c>
    </row>
    <row r="20" spans="2:43" s="141" customFormat="1">
      <c r="B20" s="87" t="s">
        <v>322</v>
      </c>
      <c r="C20" s="84" t="s">
        <v>323</v>
      </c>
      <c r="D20" s="97" t="s">
        <v>117</v>
      </c>
      <c r="E20" s="97" t="s">
        <v>304</v>
      </c>
      <c r="F20" s="84" t="s">
        <v>324</v>
      </c>
      <c r="G20" s="97" t="s">
        <v>310</v>
      </c>
      <c r="H20" s="84" t="s">
        <v>305</v>
      </c>
      <c r="I20" s="84" t="s">
        <v>157</v>
      </c>
      <c r="J20" s="84"/>
      <c r="K20" s="94">
        <v>3.58</v>
      </c>
      <c r="L20" s="97" t="s">
        <v>161</v>
      </c>
      <c r="M20" s="98">
        <v>0.05</v>
      </c>
      <c r="N20" s="98">
        <v>1.2000000000000001E-3</v>
      </c>
      <c r="O20" s="94">
        <v>204334.99999999997</v>
      </c>
      <c r="P20" s="96">
        <v>123.62</v>
      </c>
      <c r="Q20" s="84"/>
      <c r="R20" s="94">
        <v>252.59891999999996</v>
      </c>
      <c r="S20" s="95">
        <v>6.4835177736310382E-5</v>
      </c>
      <c r="T20" s="95">
        <f t="shared" si="0"/>
        <v>5.4704350632218027E-2</v>
      </c>
      <c r="U20" s="95">
        <f>R20/'סכום נכסי הקרן'!$C$42</f>
        <v>8.5060514934038912E-3</v>
      </c>
    </row>
    <row r="21" spans="2:43" s="141" customFormat="1">
      <c r="B21" s="87" t="s">
        <v>325</v>
      </c>
      <c r="C21" s="84" t="s">
        <v>326</v>
      </c>
      <c r="D21" s="97" t="s">
        <v>117</v>
      </c>
      <c r="E21" s="97" t="s">
        <v>304</v>
      </c>
      <c r="F21" s="84" t="s">
        <v>324</v>
      </c>
      <c r="G21" s="97" t="s">
        <v>310</v>
      </c>
      <c r="H21" s="84" t="s">
        <v>305</v>
      </c>
      <c r="I21" s="84" t="s">
        <v>157</v>
      </c>
      <c r="J21" s="84"/>
      <c r="K21" s="94">
        <v>5.0000000000000009</v>
      </c>
      <c r="L21" s="97" t="s">
        <v>161</v>
      </c>
      <c r="M21" s="98">
        <v>6.0000000000000001E-3</v>
      </c>
      <c r="N21" s="98">
        <v>5.3E-3</v>
      </c>
      <c r="O21" s="94">
        <v>2669.9999999999995</v>
      </c>
      <c r="P21" s="96">
        <v>101.6</v>
      </c>
      <c r="Q21" s="84"/>
      <c r="R21" s="94">
        <v>2.7127199999999991</v>
      </c>
      <c r="S21" s="95">
        <v>1.2004613008594312E-6</v>
      </c>
      <c r="T21" s="95">
        <f t="shared" si="0"/>
        <v>5.8748305830852508E-4</v>
      </c>
      <c r="U21" s="95">
        <f>R21/'סכום נכסי הקרן'!$C$42</f>
        <v>9.1348514107608217E-5</v>
      </c>
    </row>
    <row r="22" spans="2:43" s="141" customFormat="1">
      <c r="B22" s="87" t="s">
        <v>327</v>
      </c>
      <c r="C22" s="84" t="s">
        <v>328</v>
      </c>
      <c r="D22" s="97" t="s">
        <v>117</v>
      </c>
      <c r="E22" s="97" t="s">
        <v>304</v>
      </c>
      <c r="F22" s="84" t="s">
        <v>329</v>
      </c>
      <c r="G22" s="97" t="s">
        <v>310</v>
      </c>
      <c r="H22" s="84" t="s">
        <v>330</v>
      </c>
      <c r="I22" s="84" t="s">
        <v>157</v>
      </c>
      <c r="J22" s="84"/>
      <c r="K22" s="94">
        <v>1.5</v>
      </c>
      <c r="L22" s="97" t="s">
        <v>161</v>
      </c>
      <c r="M22" s="98">
        <v>8.0000000000000002E-3</v>
      </c>
      <c r="N22" s="98">
        <v>-5.3E-3</v>
      </c>
      <c r="O22" s="94">
        <v>99999.999999999985</v>
      </c>
      <c r="P22" s="96">
        <v>104.27</v>
      </c>
      <c r="Q22" s="84"/>
      <c r="R22" s="94">
        <v>104.26999999999998</v>
      </c>
      <c r="S22" s="95">
        <v>1.5514940888075213E-4</v>
      </c>
      <c r="T22" s="95">
        <f t="shared" si="0"/>
        <v>2.2581342154674982E-2</v>
      </c>
      <c r="U22" s="95">
        <f>R22/'סכום נכסי הקרן'!$C$42</f>
        <v>3.5112026180366238E-3</v>
      </c>
    </row>
    <row r="23" spans="2:43" s="141" customFormat="1">
      <c r="B23" s="87" t="s">
        <v>331</v>
      </c>
      <c r="C23" s="84" t="s">
        <v>332</v>
      </c>
      <c r="D23" s="97" t="s">
        <v>117</v>
      </c>
      <c r="E23" s="97" t="s">
        <v>304</v>
      </c>
      <c r="F23" s="84" t="s">
        <v>309</v>
      </c>
      <c r="G23" s="97" t="s">
        <v>310</v>
      </c>
      <c r="H23" s="84" t="s">
        <v>330</v>
      </c>
      <c r="I23" s="84" t="s">
        <v>157</v>
      </c>
      <c r="J23" s="84"/>
      <c r="K23" s="94">
        <v>2.0299999999999998</v>
      </c>
      <c r="L23" s="97" t="s">
        <v>161</v>
      </c>
      <c r="M23" s="98">
        <v>3.4000000000000002E-2</v>
      </c>
      <c r="N23" s="98">
        <v>-3.0999999999999999E-3</v>
      </c>
      <c r="O23" s="94">
        <v>29999.999999999996</v>
      </c>
      <c r="P23" s="96">
        <v>114.75</v>
      </c>
      <c r="Q23" s="84"/>
      <c r="R23" s="94">
        <v>34.424990000000001</v>
      </c>
      <c r="S23" s="95">
        <v>1.6036391918727564E-5</v>
      </c>
      <c r="T23" s="95">
        <f t="shared" si="0"/>
        <v>7.4552841455957112E-3</v>
      </c>
      <c r="U23" s="95">
        <f>R23/'סכום נכסי הקרן'!$C$42</f>
        <v>1.1592319460428178E-3</v>
      </c>
    </row>
    <row r="24" spans="2:43" s="141" customFormat="1">
      <c r="B24" s="87" t="s">
        <v>333</v>
      </c>
      <c r="C24" s="84" t="s">
        <v>334</v>
      </c>
      <c r="D24" s="97" t="s">
        <v>117</v>
      </c>
      <c r="E24" s="97" t="s">
        <v>304</v>
      </c>
      <c r="F24" s="84" t="s">
        <v>335</v>
      </c>
      <c r="G24" s="97" t="s">
        <v>336</v>
      </c>
      <c r="H24" s="84" t="s">
        <v>330</v>
      </c>
      <c r="I24" s="84" t="s">
        <v>157</v>
      </c>
      <c r="J24" s="84"/>
      <c r="K24" s="94">
        <v>6.68</v>
      </c>
      <c r="L24" s="97" t="s">
        <v>161</v>
      </c>
      <c r="M24" s="98">
        <v>8.3000000000000001E-3</v>
      </c>
      <c r="N24" s="98">
        <v>0.01</v>
      </c>
      <c r="O24" s="94">
        <v>74999.999999999985</v>
      </c>
      <c r="P24" s="96">
        <v>100.28</v>
      </c>
      <c r="Q24" s="84"/>
      <c r="R24" s="94">
        <v>75.209989999999991</v>
      </c>
      <c r="S24" s="95">
        <v>4.8974090747031182E-5</v>
      </c>
      <c r="T24" s="95">
        <f t="shared" si="0"/>
        <v>1.6287930542243059E-2</v>
      </c>
      <c r="U24" s="95">
        <f>R24/'סכום נכסי הקרן'!$C$42</f>
        <v>2.5326317616812919E-3</v>
      </c>
    </row>
    <row r="25" spans="2:43" s="141" customFormat="1">
      <c r="B25" s="87" t="s">
        <v>337</v>
      </c>
      <c r="C25" s="84" t="s">
        <v>338</v>
      </c>
      <c r="D25" s="97" t="s">
        <v>117</v>
      </c>
      <c r="E25" s="97" t="s">
        <v>304</v>
      </c>
      <c r="F25" s="84" t="s">
        <v>335</v>
      </c>
      <c r="G25" s="97" t="s">
        <v>336</v>
      </c>
      <c r="H25" s="84" t="s">
        <v>330</v>
      </c>
      <c r="I25" s="84" t="s">
        <v>157</v>
      </c>
      <c r="J25" s="84"/>
      <c r="K25" s="94">
        <v>10.24</v>
      </c>
      <c r="L25" s="97" t="s">
        <v>161</v>
      </c>
      <c r="M25" s="98">
        <v>1.6500000000000001E-2</v>
      </c>
      <c r="N25" s="98">
        <v>1.7400000000000002E-2</v>
      </c>
      <c r="O25" s="94">
        <v>10999.999999999998</v>
      </c>
      <c r="P25" s="96">
        <v>100.87</v>
      </c>
      <c r="Q25" s="84"/>
      <c r="R25" s="94">
        <v>11.095709999999997</v>
      </c>
      <c r="S25" s="95">
        <v>2.6013030163290881E-5</v>
      </c>
      <c r="T25" s="95">
        <f t="shared" si="0"/>
        <v>2.4029540995401237E-3</v>
      </c>
      <c r="U25" s="95">
        <f>R25/'סכום נכסי הקרן'!$C$42</f>
        <v>3.7363849622111002E-4</v>
      </c>
    </row>
    <row r="26" spans="2:43" s="141" customFormat="1">
      <c r="B26" s="87" t="s">
        <v>339</v>
      </c>
      <c r="C26" s="84" t="s">
        <v>340</v>
      </c>
      <c r="D26" s="97" t="s">
        <v>117</v>
      </c>
      <c r="E26" s="97" t="s">
        <v>304</v>
      </c>
      <c r="F26" s="84" t="s">
        <v>341</v>
      </c>
      <c r="G26" s="97" t="s">
        <v>342</v>
      </c>
      <c r="H26" s="84" t="s">
        <v>330</v>
      </c>
      <c r="I26" s="84" t="s">
        <v>306</v>
      </c>
      <c r="J26" s="84"/>
      <c r="K26" s="94">
        <v>3.48</v>
      </c>
      <c r="L26" s="97" t="s">
        <v>161</v>
      </c>
      <c r="M26" s="98">
        <v>6.5000000000000006E-3</v>
      </c>
      <c r="N26" s="98">
        <v>2.5999999999999999E-3</v>
      </c>
      <c r="O26" s="94">
        <v>95271.749999999985</v>
      </c>
      <c r="P26" s="96">
        <v>101.56</v>
      </c>
      <c r="Q26" s="84">
        <v>0.31</v>
      </c>
      <c r="R26" s="94">
        <v>97.068199999999976</v>
      </c>
      <c r="S26" s="95">
        <v>9.0155809030849468E-5</v>
      </c>
      <c r="T26" s="95">
        <f t="shared" si="0"/>
        <v>2.1021676767415575E-2</v>
      </c>
      <c r="U26" s="95">
        <f>R26/'סכום נכסי הקרן'!$C$42</f>
        <v>3.2686881938055298E-3</v>
      </c>
    </row>
    <row r="27" spans="2:43" s="141" customFormat="1">
      <c r="B27" s="87" t="s">
        <v>343</v>
      </c>
      <c r="C27" s="84" t="s">
        <v>344</v>
      </c>
      <c r="D27" s="97" t="s">
        <v>117</v>
      </c>
      <c r="E27" s="97" t="s">
        <v>304</v>
      </c>
      <c r="F27" s="84" t="s">
        <v>341</v>
      </c>
      <c r="G27" s="97" t="s">
        <v>342</v>
      </c>
      <c r="H27" s="84" t="s">
        <v>330</v>
      </c>
      <c r="I27" s="84" t="s">
        <v>157</v>
      </c>
      <c r="J27" s="84"/>
      <c r="K27" s="94">
        <v>5.7299999999999995</v>
      </c>
      <c r="L27" s="97" t="s">
        <v>161</v>
      </c>
      <c r="M27" s="98">
        <v>1.34E-2</v>
      </c>
      <c r="N27" s="98">
        <v>1.23E-2</v>
      </c>
      <c r="O27" s="94">
        <v>276149.75999999995</v>
      </c>
      <c r="P27" s="96">
        <v>102.49</v>
      </c>
      <c r="Q27" s="84"/>
      <c r="R27" s="94">
        <v>283.02587999999997</v>
      </c>
      <c r="S27" s="95">
        <v>6.3294381274847436E-5</v>
      </c>
      <c r="T27" s="95">
        <f t="shared" si="0"/>
        <v>6.1293797208286017E-2</v>
      </c>
      <c r="U27" s="95">
        <f>R27/'סכום נכסי הקרן'!$C$42</f>
        <v>9.5306532159597137E-3</v>
      </c>
    </row>
    <row r="28" spans="2:43" s="141" customFormat="1">
      <c r="B28" s="87" t="s">
        <v>345</v>
      </c>
      <c r="C28" s="84" t="s">
        <v>346</v>
      </c>
      <c r="D28" s="97" t="s">
        <v>117</v>
      </c>
      <c r="E28" s="97" t="s">
        <v>304</v>
      </c>
      <c r="F28" s="84" t="s">
        <v>324</v>
      </c>
      <c r="G28" s="97" t="s">
        <v>310</v>
      </c>
      <c r="H28" s="84" t="s">
        <v>330</v>
      </c>
      <c r="I28" s="84" t="s">
        <v>157</v>
      </c>
      <c r="J28" s="84"/>
      <c r="K28" s="94">
        <v>3.47</v>
      </c>
      <c r="L28" s="97" t="s">
        <v>161</v>
      </c>
      <c r="M28" s="98">
        <v>4.2000000000000003E-2</v>
      </c>
      <c r="N28" s="98">
        <v>1E-3</v>
      </c>
      <c r="O28" s="94">
        <v>89721.999999999985</v>
      </c>
      <c r="P28" s="96">
        <v>118.95</v>
      </c>
      <c r="Q28" s="84"/>
      <c r="R28" s="94">
        <v>106.72430999999999</v>
      </c>
      <c r="S28" s="95">
        <v>8.9925771798896281E-5</v>
      </c>
      <c r="T28" s="95">
        <f t="shared" si="0"/>
        <v>2.3112862379702701E-2</v>
      </c>
      <c r="U28" s="95">
        <f>R28/'סכום נכסי הקרן'!$C$42</f>
        <v>3.5938493975271146E-3</v>
      </c>
    </row>
    <row r="29" spans="2:43" s="141" customFormat="1">
      <c r="B29" s="87" t="s">
        <v>347</v>
      </c>
      <c r="C29" s="84" t="s">
        <v>348</v>
      </c>
      <c r="D29" s="97" t="s">
        <v>117</v>
      </c>
      <c r="E29" s="97" t="s">
        <v>304</v>
      </c>
      <c r="F29" s="84" t="s">
        <v>324</v>
      </c>
      <c r="G29" s="97" t="s">
        <v>310</v>
      </c>
      <c r="H29" s="84" t="s">
        <v>330</v>
      </c>
      <c r="I29" s="84" t="s">
        <v>157</v>
      </c>
      <c r="J29" s="84"/>
      <c r="K29" s="94">
        <v>1.48</v>
      </c>
      <c r="L29" s="97" t="s">
        <v>161</v>
      </c>
      <c r="M29" s="98">
        <v>4.0999999999999995E-2</v>
      </c>
      <c r="N29" s="98">
        <v>-2E-3</v>
      </c>
      <c r="O29" s="94">
        <v>90395.999999999985</v>
      </c>
      <c r="P29" s="96">
        <v>131.94</v>
      </c>
      <c r="Q29" s="84"/>
      <c r="R29" s="94">
        <v>119.26847999999998</v>
      </c>
      <c r="S29" s="95">
        <v>3.8674828785716647E-5</v>
      </c>
      <c r="T29" s="95">
        <f t="shared" si="0"/>
        <v>2.5829503741709121E-2</v>
      </c>
      <c r="U29" s="95">
        <f>R29/'סכום נכסי הקרן'!$C$42</f>
        <v>4.0162635391315692E-3</v>
      </c>
    </row>
    <row r="30" spans="2:43" s="141" customFormat="1">
      <c r="B30" s="87" t="s">
        <v>349</v>
      </c>
      <c r="C30" s="84" t="s">
        <v>350</v>
      </c>
      <c r="D30" s="97" t="s">
        <v>117</v>
      </c>
      <c r="E30" s="97" t="s">
        <v>304</v>
      </c>
      <c r="F30" s="84" t="s">
        <v>324</v>
      </c>
      <c r="G30" s="97" t="s">
        <v>310</v>
      </c>
      <c r="H30" s="84" t="s">
        <v>330</v>
      </c>
      <c r="I30" s="84" t="s">
        <v>157</v>
      </c>
      <c r="J30" s="84"/>
      <c r="K30" s="94">
        <v>2.58</v>
      </c>
      <c r="L30" s="97" t="s">
        <v>161</v>
      </c>
      <c r="M30" s="98">
        <v>0.04</v>
      </c>
      <c r="N30" s="98">
        <v>-1.1999999999999999E-3</v>
      </c>
      <c r="O30" s="94">
        <v>64356.999999999993</v>
      </c>
      <c r="P30" s="96">
        <v>119.31</v>
      </c>
      <c r="Q30" s="84"/>
      <c r="R30" s="94">
        <v>76.784329999999983</v>
      </c>
      <c r="S30" s="95">
        <v>2.215642767754629E-5</v>
      </c>
      <c r="T30" s="95">
        <f t="shared" si="0"/>
        <v>1.6628879139229641E-2</v>
      </c>
      <c r="U30" s="95">
        <f>R30/'סכום נכסי הקרן'!$C$42</f>
        <v>2.5856463078564118E-3</v>
      </c>
    </row>
    <row r="31" spans="2:43" s="141" customFormat="1">
      <c r="B31" s="87" t="s">
        <v>351</v>
      </c>
      <c r="C31" s="84" t="s">
        <v>352</v>
      </c>
      <c r="D31" s="97" t="s">
        <v>117</v>
      </c>
      <c r="E31" s="97" t="s">
        <v>304</v>
      </c>
      <c r="F31" s="84" t="s">
        <v>353</v>
      </c>
      <c r="G31" s="97" t="s">
        <v>342</v>
      </c>
      <c r="H31" s="84" t="s">
        <v>354</v>
      </c>
      <c r="I31" s="84" t="s">
        <v>306</v>
      </c>
      <c r="J31" s="84"/>
      <c r="K31" s="94">
        <v>5.4399999999999986</v>
      </c>
      <c r="L31" s="97" t="s">
        <v>161</v>
      </c>
      <c r="M31" s="98">
        <v>2.3399999999999997E-2</v>
      </c>
      <c r="N31" s="98">
        <v>1.2799999999999999E-2</v>
      </c>
      <c r="O31" s="94">
        <v>166978.17999999996</v>
      </c>
      <c r="P31" s="96">
        <v>107.17</v>
      </c>
      <c r="Q31" s="84"/>
      <c r="R31" s="94">
        <v>178.95051000000001</v>
      </c>
      <c r="S31" s="95">
        <v>8.0503203054054228E-5</v>
      </c>
      <c r="T31" s="95">
        <f t="shared" si="0"/>
        <v>3.8754605304148725E-2</v>
      </c>
      <c r="U31" s="95">
        <f>R31/'סכום נכסי הקרן'!$C$42</f>
        <v>6.0260045958663968E-3</v>
      </c>
    </row>
    <row r="32" spans="2:43" s="141" customFormat="1">
      <c r="B32" s="87" t="s">
        <v>355</v>
      </c>
      <c r="C32" s="84" t="s">
        <v>356</v>
      </c>
      <c r="D32" s="97" t="s">
        <v>117</v>
      </c>
      <c r="E32" s="97" t="s">
        <v>304</v>
      </c>
      <c r="F32" s="84" t="s">
        <v>357</v>
      </c>
      <c r="G32" s="97" t="s">
        <v>342</v>
      </c>
      <c r="H32" s="84" t="s">
        <v>354</v>
      </c>
      <c r="I32" s="84" t="s">
        <v>157</v>
      </c>
      <c r="J32" s="84"/>
      <c r="K32" s="94">
        <v>2.48</v>
      </c>
      <c r="L32" s="97" t="s">
        <v>161</v>
      </c>
      <c r="M32" s="98">
        <v>4.8000000000000001E-2</v>
      </c>
      <c r="N32" s="98">
        <v>4.0000000000000002E-4</v>
      </c>
      <c r="O32" s="94">
        <v>130477.99999999999</v>
      </c>
      <c r="P32" s="96">
        <v>115.81</v>
      </c>
      <c r="Q32" s="84"/>
      <c r="R32" s="94">
        <v>151.10656999999998</v>
      </c>
      <c r="S32" s="95">
        <v>9.5971743508494741E-5</v>
      </c>
      <c r="T32" s="95">
        <f t="shared" si="0"/>
        <v>3.2724553169553527E-2</v>
      </c>
      <c r="U32" s="95">
        <f>R32/'סכום נכסי הקרן'!$C$42</f>
        <v>5.0883838514101309E-3</v>
      </c>
    </row>
    <row r="33" spans="2:21" s="141" customFormat="1">
      <c r="B33" s="87" t="s">
        <v>358</v>
      </c>
      <c r="C33" s="84" t="s">
        <v>359</v>
      </c>
      <c r="D33" s="97" t="s">
        <v>117</v>
      </c>
      <c r="E33" s="97" t="s">
        <v>304</v>
      </c>
      <c r="F33" s="84" t="s">
        <v>357</v>
      </c>
      <c r="G33" s="97" t="s">
        <v>342</v>
      </c>
      <c r="H33" s="84" t="s">
        <v>354</v>
      </c>
      <c r="I33" s="84" t="s">
        <v>157</v>
      </c>
      <c r="J33" s="84"/>
      <c r="K33" s="94">
        <v>6.4399999999999995</v>
      </c>
      <c r="L33" s="97" t="s">
        <v>161</v>
      </c>
      <c r="M33" s="98">
        <v>3.2000000000000001E-2</v>
      </c>
      <c r="N33" s="98">
        <v>1.43E-2</v>
      </c>
      <c r="O33" s="94">
        <v>47991.999999999993</v>
      </c>
      <c r="P33" s="96">
        <v>112.5</v>
      </c>
      <c r="Q33" s="84"/>
      <c r="R33" s="94">
        <v>53.990999999999993</v>
      </c>
      <c r="S33" s="95">
        <v>2.9092831301345278E-5</v>
      </c>
      <c r="T33" s="95">
        <f t="shared" si="0"/>
        <v>1.16926176682944E-2</v>
      </c>
      <c r="U33" s="95">
        <f>R33/'סכום נכסי הקרן'!$C$42</f>
        <v>1.8181005135745215E-3</v>
      </c>
    </row>
    <row r="34" spans="2:21" s="141" customFormat="1">
      <c r="B34" s="87" t="s">
        <v>360</v>
      </c>
      <c r="C34" s="84" t="s">
        <v>361</v>
      </c>
      <c r="D34" s="97" t="s">
        <v>117</v>
      </c>
      <c r="E34" s="97" t="s">
        <v>304</v>
      </c>
      <c r="F34" s="84" t="s">
        <v>362</v>
      </c>
      <c r="G34" s="97" t="s">
        <v>363</v>
      </c>
      <c r="H34" s="84" t="s">
        <v>354</v>
      </c>
      <c r="I34" s="84" t="s">
        <v>157</v>
      </c>
      <c r="J34" s="84"/>
      <c r="K34" s="94">
        <v>2.13</v>
      </c>
      <c r="L34" s="97" t="s">
        <v>161</v>
      </c>
      <c r="M34" s="98">
        <v>3.7000000000000005E-2</v>
      </c>
      <c r="N34" s="98">
        <v>-9.9999999999999991E-5</v>
      </c>
      <c r="O34" s="94">
        <v>99999.999999999985</v>
      </c>
      <c r="P34" s="96">
        <v>113.5</v>
      </c>
      <c r="Q34" s="84"/>
      <c r="R34" s="94">
        <v>113.49999999999999</v>
      </c>
      <c r="S34" s="95">
        <v>3.3333537679030477E-5</v>
      </c>
      <c r="T34" s="95">
        <f t="shared" si="0"/>
        <v>2.4580246806901414E-2</v>
      </c>
      <c r="U34" s="95">
        <f>R34/'סכום נכסי הקרן'!$C$42</f>
        <v>3.8220149337983775E-3</v>
      </c>
    </row>
    <row r="35" spans="2:21" s="141" customFormat="1">
      <c r="B35" s="87" t="s">
        <v>364</v>
      </c>
      <c r="C35" s="84" t="s">
        <v>365</v>
      </c>
      <c r="D35" s="97" t="s">
        <v>117</v>
      </c>
      <c r="E35" s="97" t="s">
        <v>304</v>
      </c>
      <c r="F35" s="84" t="s">
        <v>362</v>
      </c>
      <c r="G35" s="97" t="s">
        <v>363</v>
      </c>
      <c r="H35" s="84" t="s">
        <v>354</v>
      </c>
      <c r="I35" s="84" t="s">
        <v>157</v>
      </c>
      <c r="J35" s="84"/>
      <c r="K35" s="94">
        <v>5.6099999999999994</v>
      </c>
      <c r="L35" s="97" t="s">
        <v>161</v>
      </c>
      <c r="M35" s="98">
        <v>2.2000000000000002E-2</v>
      </c>
      <c r="N35" s="98">
        <v>1.3100000000000001E-2</v>
      </c>
      <c r="O35" s="94">
        <v>25543.999999999996</v>
      </c>
      <c r="P35" s="96">
        <v>106.26</v>
      </c>
      <c r="Q35" s="84"/>
      <c r="R35" s="94">
        <v>27.143059999999995</v>
      </c>
      <c r="S35" s="95">
        <v>2.8971837486665057E-5</v>
      </c>
      <c r="T35" s="95">
        <f t="shared" si="0"/>
        <v>5.8782653206566823E-3</v>
      </c>
      <c r="U35" s="95">
        <f>R35/'סכום נכסי הקרן'!$C$42</f>
        <v>9.1401921294260243E-4</v>
      </c>
    </row>
    <row r="36" spans="2:21" s="141" customFormat="1">
      <c r="B36" s="87" t="s">
        <v>366</v>
      </c>
      <c r="C36" s="84" t="s">
        <v>367</v>
      </c>
      <c r="D36" s="97" t="s">
        <v>117</v>
      </c>
      <c r="E36" s="97" t="s">
        <v>304</v>
      </c>
      <c r="F36" s="84" t="s">
        <v>368</v>
      </c>
      <c r="G36" s="97" t="s">
        <v>342</v>
      </c>
      <c r="H36" s="84" t="s">
        <v>354</v>
      </c>
      <c r="I36" s="84" t="s">
        <v>306</v>
      </c>
      <c r="J36" s="84"/>
      <c r="K36" s="94">
        <v>6.9800000000000013</v>
      </c>
      <c r="L36" s="97" t="s">
        <v>161</v>
      </c>
      <c r="M36" s="98">
        <v>1.8200000000000001E-2</v>
      </c>
      <c r="N36" s="98">
        <v>1.7900000000000006E-2</v>
      </c>
      <c r="O36" s="94">
        <v>16999.999999999996</v>
      </c>
      <c r="P36" s="96">
        <v>100.65</v>
      </c>
      <c r="Q36" s="84"/>
      <c r="R36" s="94">
        <v>17.110509999999994</v>
      </c>
      <c r="S36" s="95">
        <v>6.4638783269961966E-5</v>
      </c>
      <c r="T36" s="95">
        <f t="shared" si="0"/>
        <v>3.705555584070085E-3</v>
      </c>
      <c r="U36" s="95">
        <f>R36/'סכום נכסי הקרן'!$C$42</f>
        <v>5.7618171581415387E-4</v>
      </c>
    </row>
    <row r="37" spans="2:21" s="141" customFormat="1">
      <c r="B37" s="87" t="s">
        <v>369</v>
      </c>
      <c r="C37" s="84" t="s">
        <v>370</v>
      </c>
      <c r="D37" s="97" t="s">
        <v>117</v>
      </c>
      <c r="E37" s="97" t="s">
        <v>304</v>
      </c>
      <c r="F37" s="84" t="s">
        <v>309</v>
      </c>
      <c r="G37" s="97" t="s">
        <v>310</v>
      </c>
      <c r="H37" s="84" t="s">
        <v>354</v>
      </c>
      <c r="I37" s="84" t="s">
        <v>157</v>
      </c>
      <c r="J37" s="84"/>
      <c r="K37" s="94">
        <v>2.25</v>
      </c>
      <c r="L37" s="97" t="s">
        <v>161</v>
      </c>
      <c r="M37" s="98">
        <v>0.04</v>
      </c>
      <c r="N37" s="98">
        <v>-1.9E-3</v>
      </c>
      <c r="O37" s="94">
        <v>32925.999999999993</v>
      </c>
      <c r="P37" s="96">
        <v>119.89</v>
      </c>
      <c r="Q37" s="84"/>
      <c r="R37" s="94">
        <v>39.474989999999991</v>
      </c>
      <c r="S37" s="95">
        <v>2.4389665762467792E-5</v>
      </c>
      <c r="T37" s="95">
        <f t="shared" si="0"/>
        <v>8.5489427039644513E-3</v>
      </c>
      <c r="U37" s="95">
        <f>R37/'סכום נכסי הקרן'!$C$42</f>
        <v>1.329286354991556E-3</v>
      </c>
    </row>
    <row r="38" spans="2:21" s="141" customFormat="1">
      <c r="B38" s="87" t="s">
        <v>371</v>
      </c>
      <c r="C38" s="84" t="s">
        <v>372</v>
      </c>
      <c r="D38" s="97" t="s">
        <v>117</v>
      </c>
      <c r="E38" s="97" t="s">
        <v>304</v>
      </c>
      <c r="F38" s="84" t="s">
        <v>373</v>
      </c>
      <c r="G38" s="97" t="s">
        <v>342</v>
      </c>
      <c r="H38" s="84" t="s">
        <v>354</v>
      </c>
      <c r="I38" s="84" t="s">
        <v>157</v>
      </c>
      <c r="J38" s="84"/>
      <c r="K38" s="94">
        <v>4.5999999999999996</v>
      </c>
      <c r="L38" s="97" t="s">
        <v>161</v>
      </c>
      <c r="M38" s="98">
        <v>4.7500000000000001E-2</v>
      </c>
      <c r="N38" s="98">
        <v>8.8999999999999982E-3</v>
      </c>
      <c r="O38" s="94">
        <v>76883.999999999985</v>
      </c>
      <c r="P38" s="96">
        <v>144.4</v>
      </c>
      <c r="Q38" s="84"/>
      <c r="R38" s="94">
        <v>111.02049999999998</v>
      </c>
      <c r="S38" s="95">
        <v>4.0737561595930688E-5</v>
      </c>
      <c r="T38" s="95">
        <f t="shared" si="0"/>
        <v>2.4043271283044919E-2</v>
      </c>
      <c r="U38" s="95">
        <f>R38/'סכום נכסי הקרן'!$C$42</f>
        <v>3.7385199027115661E-3</v>
      </c>
    </row>
    <row r="39" spans="2:21" s="141" customFormat="1">
      <c r="B39" s="87" t="s">
        <v>374</v>
      </c>
      <c r="C39" s="84" t="s">
        <v>375</v>
      </c>
      <c r="D39" s="97" t="s">
        <v>117</v>
      </c>
      <c r="E39" s="97" t="s">
        <v>304</v>
      </c>
      <c r="F39" s="84" t="s">
        <v>376</v>
      </c>
      <c r="G39" s="97" t="s">
        <v>377</v>
      </c>
      <c r="H39" s="84" t="s">
        <v>354</v>
      </c>
      <c r="I39" s="84" t="s">
        <v>157</v>
      </c>
      <c r="J39" s="84"/>
      <c r="K39" s="94">
        <v>6.11</v>
      </c>
      <c r="L39" s="97" t="s">
        <v>161</v>
      </c>
      <c r="M39" s="98">
        <v>4.4999999999999998E-2</v>
      </c>
      <c r="N39" s="98">
        <v>1.1899999999999999E-2</v>
      </c>
      <c r="O39" s="94">
        <v>174483.99999999997</v>
      </c>
      <c r="P39" s="96">
        <v>124.25</v>
      </c>
      <c r="Q39" s="84"/>
      <c r="R39" s="94">
        <v>216.79637999999997</v>
      </c>
      <c r="S39" s="95">
        <v>5.9318357672521751E-5</v>
      </c>
      <c r="T39" s="95">
        <f t="shared" si="0"/>
        <v>4.6950735922843927E-2</v>
      </c>
      <c r="U39" s="95">
        <f>R39/'סכום נכסי הקרן'!$C$42</f>
        <v>7.3004317352724918E-3</v>
      </c>
    </row>
    <row r="40" spans="2:21" s="141" customFormat="1">
      <c r="B40" s="87" t="s">
        <v>378</v>
      </c>
      <c r="C40" s="84" t="s">
        <v>379</v>
      </c>
      <c r="D40" s="97" t="s">
        <v>117</v>
      </c>
      <c r="E40" s="97" t="s">
        <v>304</v>
      </c>
      <c r="F40" s="84" t="s">
        <v>309</v>
      </c>
      <c r="G40" s="97" t="s">
        <v>310</v>
      </c>
      <c r="H40" s="84" t="s">
        <v>354</v>
      </c>
      <c r="I40" s="84" t="s">
        <v>306</v>
      </c>
      <c r="J40" s="84"/>
      <c r="K40" s="94">
        <v>4.6500000000000004</v>
      </c>
      <c r="L40" s="97" t="s">
        <v>161</v>
      </c>
      <c r="M40" s="98">
        <v>1.6399999999999998E-2</v>
      </c>
      <c r="N40" s="98">
        <v>1.4100000000000001E-2</v>
      </c>
      <c r="O40" s="94">
        <f>50000/50000</f>
        <v>1</v>
      </c>
      <c r="P40" s="96">
        <v>5085000</v>
      </c>
      <c r="Q40" s="84"/>
      <c r="R40" s="94">
        <v>50.85000999999999</v>
      </c>
      <c r="S40" s="95">
        <f>407.298794395569%/50000</f>
        <v>8.1459758879113799E-5</v>
      </c>
      <c r="T40" s="95">
        <f t="shared" si="0"/>
        <v>1.1012385867254669E-2</v>
      </c>
      <c r="U40" s="95">
        <f>R40/'סכום נכסי הקרן'!$C$42</f>
        <v>1.7123303753638487E-3</v>
      </c>
    </row>
    <row r="41" spans="2:21" s="141" customFormat="1">
      <c r="B41" s="87" t="s">
        <v>380</v>
      </c>
      <c r="C41" s="84" t="s">
        <v>381</v>
      </c>
      <c r="D41" s="97" t="s">
        <v>117</v>
      </c>
      <c r="E41" s="97" t="s">
        <v>304</v>
      </c>
      <c r="F41" s="84" t="s">
        <v>382</v>
      </c>
      <c r="G41" s="97" t="s">
        <v>342</v>
      </c>
      <c r="H41" s="84" t="s">
        <v>354</v>
      </c>
      <c r="I41" s="84" t="s">
        <v>306</v>
      </c>
      <c r="J41" s="84"/>
      <c r="K41" s="94">
        <v>7.17</v>
      </c>
      <c r="L41" s="97" t="s">
        <v>161</v>
      </c>
      <c r="M41" s="98">
        <v>2.35E-2</v>
      </c>
      <c r="N41" s="98">
        <v>1.8000000000000002E-2</v>
      </c>
      <c r="O41" s="94">
        <f>24000-247.42</f>
        <v>23752.58</v>
      </c>
      <c r="P41" s="96">
        <v>105.47</v>
      </c>
      <c r="Q41" s="96">
        <f>536.8/1000</f>
        <v>0.53679999999999994</v>
      </c>
      <c r="R41" s="94">
        <v>25.598749999999995</v>
      </c>
      <c r="S41" s="95">
        <v>2.9623138797629525E-5</v>
      </c>
      <c r="T41" s="95">
        <f t="shared" si="0"/>
        <v>5.5438202021864981E-3</v>
      </c>
      <c r="U41" s="95">
        <f>R41/'סכום נכסי הקרן'!$C$42</f>
        <v>8.6201590120327058E-4</v>
      </c>
    </row>
    <row r="42" spans="2:21" s="141" customFormat="1">
      <c r="B42" s="87" t="s">
        <v>383</v>
      </c>
      <c r="C42" s="84" t="s">
        <v>384</v>
      </c>
      <c r="D42" s="97" t="s">
        <v>117</v>
      </c>
      <c r="E42" s="97" t="s">
        <v>304</v>
      </c>
      <c r="F42" s="84" t="s">
        <v>382</v>
      </c>
      <c r="G42" s="97" t="s">
        <v>342</v>
      </c>
      <c r="H42" s="84" t="s">
        <v>354</v>
      </c>
      <c r="I42" s="84" t="s">
        <v>306</v>
      </c>
      <c r="J42" s="84"/>
      <c r="K42" s="94">
        <v>5.9700000000000015</v>
      </c>
      <c r="L42" s="97" t="s">
        <v>161</v>
      </c>
      <c r="M42" s="98">
        <v>1.7600000000000001E-2</v>
      </c>
      <c r="N42" s="98">
        <v>1.3599999999999999E-2</v>
      </c>
      <c r="O42" s="94">
        <v>207789.46999999997</v>
      </c>
      <c r="P42" s="96">
        <v>104.69</v>
      </c>
      <c r="Q42" s="84"/>
      <c r="R42" s="94">
        <v>217.53479999999996</v>
      </c>
      <c r="S42" s="95">
        <v>1.875761410523676E-4</v>
      </c>
      <c r="T42" s="95">
        <f t="shared" si="0"/>
        <v>4.7110652626343064E-2</v>
      </c>
      <c r="U42" s="95">
        <f>R42/'סכום נכסי הקרן'!$C$42</f>
        <v>7.3252973940162395E-3</v>
      </c>
    </row>
    <row r="43" spans="2:21" s="141" customFormat="1">
      <c r="B43" s="87" t="s">
        <v>385</v>
      </c>
      <c r="C43" s="84" t="s">
        <v>386</v>
      </c>
      <c r="D43" s="97" t="s">
        <v>117</v>
      </c>
      <c r="E43" s="97" t="s">
        <v>304</v>
      </c>
      <c r="F43" s="84" t="s">
        <v>324</v>
      </c>
      <c r="G43" s="97" t="s">
        <v>310</v>
      </c>
      <c r="H43" s="84" t="s">
        <v>354</v>
      </c>
      <c r="I43" s="84" t="s">
        <v>306</v>
      </c>
      <c r="J43" s="84"/>
      <c r="K43" s="94">
        <v>1.6800000000000002</v>
      </c>
      <c r="L43" s="97" t="s">
        <v>161</v>
      </c>
      <c r="M43" s="98">
        <v>6.5000000000000002E-2</v>
      </c>
      <c r="N43" s="98">
        <v>-2.7000000000000001E-3</v>
      </c>
      <c r="O43" s="94">
        <v>64449.999999999993</v>
      </c>
      <c r="P43" s="96">
        <v>124.62</v>
      </c>
      <c r="Q43" s="94">
        <v>1.1665899999999998</v>
      </c>
      <c r="R43" s="94">
        <v>81.484179999999981</v>
      </c>
      <c r="S43" s="95">
        <v>4.0920634920634915E-5</v>
      </c>
      <c r="T43" s="95">
        <f t="shared" si="0"/>
        <v>1.7646707094783963E-2</v>
      </c>
      <c r="U43" s="95">
        <f>R43/'סכום נכסי הקרן'!$C$42</f>
        <v>2.7439097165490312E-3</v>
      </c>
    </row>
    <row r="44" spans="2:21" s="141" customFormat="1">
      <c r="B44" s="87" t="s">
        <v>387</v>
      </c>
      <c r="C44" s="84" t="s">
        <v>388</v>
      </c>
      <c r="D44" s="97" t="s">
        <v>117</v>
      </c>
      <c r="E44" s="97" t="s">
        <v>304</v>
      </c>
      <c r="F44" s="84" t="s">
        <v>389</v>
      </c>
      <c r="G44" s="97" t="s">
        <v>342</v>
      </c>
      <c r="H44" s="84" t="s">
        <v>354</v>
      </c>
      <c r="I44" s="84" t="s">
        <v>306</v>
      </c>
      <c r="J44" s="84"/>
      <c r="K44" s="94">
        <v>8.1600000000000019</v>
      </c>
      <c r="L44" s="97" t="s">
        <v>161</v>
      </c>
      <c r="M44" s="98">
        <v>3.5000000000000003E-2</v>
      </c>
      <c r="N44" s="98">
        <v>2.07E-2</v>
      </c>
      <c r="O44" s="94">
        <v>28429.999999999996</v>
      </c>
      <c r="P44" s="96">
        <v>114.24</v>
      </c>
      <c r="Q44" s="84"/>
      <c r="R44" s="94">
        <v>32.478419999999993</v>
      </c>
      <c r="S44" s="95">
        <v>1.049630192725099E-4</v>
      </c>
      <c r="T44" s="95">
        <f t="shared" si="0"/>
        <v>7.0337231673850481E-3</v>
      </c>
      <c r="U44" s="95">
        <f>R44/'סכום נכסי הקרן'!$C$42</f>
        <v>1.093682874591858E-3</v>
      </c>
    </row>
    <row r="45" spans="2:21" s="141" customFormat="1">
      <c r="B45" s="87" t="s">
        <v>390</v>
      </c>
      <c r="C45" s="84" t="s">
        <v>391</v>
      </c>
      <c r="D45" s="97" t="s">
        <v>117</v>
      </c>
      <c r="E45" s="97" t="s">
        <v>304</v>
      </c>
      <c r="F45" s="84" t="s">
        <v>389</v>
      </c>
      <c r="G45" s="97" t="s">
        <v>342</v>
      </c>
      <c r="H45" s="84" t="s">
        <v>354</v>
      </c>
      <c r="I45" s="84" t="s">
        <v>306</v>
      </c>
      <c r="J45" s="84"/>
      <c r="K45" s="94">
        <v>4.1099999999999985</v>
      </c>
      <c r="L45" s="97" t="s">
        <v>161</v>
      </c>
      <c r="M45" s="98">
        <v>0.04</v>
      </c>
      <c r="N45" s="98">
        <v>4.3999999999999994E-3</v>
      </c>
      <c r="O45" s="94">
        <v>21182.06</v>
      </c>
      <c r="P45" s="96">
        <v>115.51</v>
      </c>
      <c r="Q45" s="84"/>
      <c r="R45" s="94">
        <v>24.467400000000001</v>
      </c>
      <c r="S45" s="95">
        <v>3.0975292745153376E-5</v>
      </c>
      <c r="T45" s="95">
        <f t="shared" si="0"/>
        <v>5.2988082002042268E-3</v>
      </c>
      <c r="U45" s="95">
        <f>R45/'סכום נכסי הקרן'!$C$42</f>
        <v>8.2391866247769551E-4</v>
      </c>
    </row>
    <row r="46" spans="2:21" s="141" customFormat="1">
      <c r="B46" s="87" t="s">
        <v>392</v>
      </c>
      <c r="C46" s="84" t="s">
        <v>393</v>
      </c>
      <c r="D46" s="97" t="s">
        <v>117</v>
      </c>
      <c r="E46" s="97" t="s">
        <v>304</v>
      </c>
      <c r="F46" s="84" t="s">
        <v>389</v>
      </c>
      <c r="G46" s="97" t="s">
        <v>342</v>
      </c>
      <c r="H46" s="84" t="s">
        <v>354</v>
      </c>
      <c r="I46" s="84" t="s">
        <v>306</v>
      </c>
      <c r="J46" s="84"/>
      <c r="K46" s="94">
        <v>6.8100000000000005</v>
      </c>
      <c r="L46" s="97" t="s">
        <v>161</v>
      </c>
      <c r="M46" s="98">
        <v>0.04</v>
      </c>
      <c r="N46" s="98">
        <v>1.4800000000000001E-2</v>
      </c>
      <c r="O46" s="94">
        <v>44242.69999999999</v>
      </c>
      <c r="P46" s="96">
        <v>119.27</v>
      </c>
      <c r="Q46" s="84"/>
      <c r="R46" s="94">
        <v>52.768259999999991</v>
      </c>
      <c r="S46" s="95">
        <v>6.1084151734387601E-5</v>
      </c>
      <c r="T46" s="95">
        <f t="shared" si="0"/>
        <v>1.1427813694896418E-2</v>
      </c>
      <c r="U46" s="95">
        <f>R46/'סכום נכסי הקרן'!$C$42</f>
        <v>1.7769257951590798E-3</v>
      </c>
    </row>
    <row r="47" spans="2:21" s="141" customFormat="1">
      <c r="B47" s="87" t="s">
        <v>394</v>
      </c>
      <c r="C47" s="84" t="s">
        <v>395</v>
      </c>
      <c r="D47" s="97" t="s">
        <v>117</v>
      </c>
      <c r="E47" s="97" t="s">
        <v>304</v>
      </c>
      <c r="F47" s="84" t="s">
        <v>396</v>
      </c>
      <c r="G47" s="97" t="s">
        <v>397</v>
      </c>
      <c r="H47" s="84" t="s">
        <v>398</v>
      </c>
      <c r="I47" s="84" t="s">
        <v>306</v>
      </c>
      <c r="J47" s="84"/>
      <c r="K47" s="94">
        <v>8.19</v>
      </c>
      <c r="L47" s="97" t="s">
        <v>161</v>
      </c>
      <c r="M47" s="98">
        <v>5.1500000000000004E-2</v>
      </c>
      <c r="N47" s="98">
        <v>2.5099999999999994E-2</v>
      </c>
      <c r="O47" s="94">
        <v>96157.999999999985</v>
      </c>
      <c r="P47" s="96">
        <v>150.72999999999999</v>
      </c>
      <c r="Q47" s="84"/>
      <c r="R47" s="94">
        <v>144.93895000000001</v>
      </c>
      <c r="S47" s="95">
        <v>2.7078964872647926E-5</v>
      </c>
      <c r="T47" s="95">
        <f t="shared" si="0"/>
        <v>3.138885606108497E-2</v>
      </c>
      <c r="U47" s="95">
        <f>R47/'סכום נכסי הקרן'!$C$42</f>
        <v>4.8806945496833168E-3</v>
      </c>
    </row>
    <row r="48" spans="2:21" s="141" customFormat="1">
      <c r="B48" s="87" t="s">
        <v>399</v>
      </c>
      <c r="C48" s="84" t="s">
        <v>400</v>
      </c>
      <c r="D48" s="97" t="s">
        <v>117</v>
      </c>
      <c r="E48" s="97" t="s">
        <v>304</v>
      </c>
      <c r="F48" s="84" t="s">
        <v>368</v>
      </c>
      <c r="G48" s="97" t="s">
        <v>342</v>
      </c>
      <c r="H48" s="84" t="s">
        <v>398</v>
      </c>
      <c r="I48" s="84" t="s">
        <v>157</v>
      </c>
      <c r="J48" s="84"/>
      <c r="K48" s="94">
        <v>2.99</v>
      </c>
      <c r="L48" s="97" t="s">
        <v>161</v>
      </c>
      <c r="M48" s="98">
        <v>2.8500000000000001E-2</v>
      </c>
      <c r="N48" s="98">
        <v>5.1999999999999998E-3</v>
      </c>
      <c r="O48" s="94">
        <v>46874.999999999993</v>
      </c>
      <c r="P48" s="96">
        <v>108.92</v>
      </c>
      <c r="Q48" s="84"/>
      <c r="R48" s="94">
        <v>51.056239999999988</v>
      </c>
      <c r="S48" s="95">
        <v>1.0219524076011621E-4</v>
      </c>
      <c r="T48" s="95">
        <f t="shared" si="0"/>
        <v>1.1057048283985835E-2</v>
      </c>
      <c r="U48" s="95">
        <f>R48/'סכום נכסי הקרן'!$C$42</f>
        <v>1.7192749933356303E-3</v>
      </c>
    </row>
    <row r="49" spans="2:21" s="141" customFormat="1">
      <c r="B49" s="87" t="s">
        <v>401</v>
      </c>
      <c r="C49" s="84" t="s">
        <v>402</v>
      </c>
      <c r="D49" s="97" t="s">
        <v>117</v>
      </c>
      <c r="E49" s="97" t="s">
        <v>304</v>
      </c>
      <c r="F49" s="84" t="s">
        <v>368</v>
      </c>
      <c r="G49" s="97" t="s">
        <v>342</v>
      </c>
      <c r="H49" s="84" t="s">
        <v>398</v>
      </c>
      <c r="I49" s="84" t="s">
        <v>157</v>
      </c>
      <c r="J49" s="84"/>
      <c r="K49" s="94">
        <v>5.6899999999999995</v>
      </c>
      <c r="L49" s="97" t="s">
        <v>161</v>
      </c>
      <c r="M49" s="98">
        <v>1.95E-2</v>
      </c>
      <c r="N49" s="98">
        <v>1.5800000000000002E-2</v>
      </c>
      <c r="O49" s="94">
        <v>6851.9999999999991</v>
      </c>
      <c r="P49" s="96">
        <v>103.8</v>
      </c>
      <c r="Q49" s="84"/>
      <c r="R49" s="94">
        <v>7.112379999999999</v>
      </c>
      <c r="S49" s="95">
        <v>9.6324297424463711E-6</v>
      </c>
      <c r="T49" s="95">
        <f t="shared" si="0"/>
        <v>1.5403000509644888E-3</v>
      </c>
      <c r="U49" s="95">
        <f>R49/'סכום נכסי הקרן'!$C$42</f>
        <v>2.3950328259778769E-4</v>
      </c>
    </row>
    <row r="50" spans="2:21" s="141" customFormat="1">
      <c r="B50" s="87" t="s">
        <v>403</v>
      </c>
      <c r="C50" s="84" t="s">
        <v>404</v>
      </c>
      <c r="D50" s="97" t="s">
        <v>117</v>
      </c>
      <c r="E50" s="97" t="s">
        <v>304</v>
      </c>
      <c r="F50" s="84" t="s">
        <v>405</v>
      </c>
      <c r="G50" s="97" t="s">
        <v>342</v>
      </c>
      <c r="H50" s="84" t="s">
        <v>398</v>
      </c>
      <c r="I50" s="84" t="s">
        <v>157</v>
      </c>
      <c r="J50" s="84"/>
      <c r="K50" s="94">
        <v>6.4099999999999993</v>
      </c>
      <c r="L50" s="97" t="s">
        <v>161</v>
      </c>
      <c r="M50" s="98">
        <v>0.04</v>
      </c>
      <c r="N50" s="98">
        <v>2.3099999999999999E-2</v>
      </c>
      <c r="O50" s="94">
        <v>9206.9999999999982</v>
      </c>
      <c r="P50" s="96">
        <v>112.32</v>
      </c>
      <c r="Q50" s="84"/>
      <c r="R50" s="94">
        <v>10.341299999999997</v>
      </c>
      <c r="S50" s="95">
        <v>3.1127854781305432E-6</v>
      </c>
      <c r="T50" s="95">
        <f t="shared" si="0"/>
        <v>2.2395745048829035E-3</v>
      </c>
      <c r="U50" s="95">
        <f>R50/'סכום נכסי הקרן'!$C$42</f>
        <v>3.4823438797259166E-4</v>
      </c>
    </row>
    <row r="51" spans="2:21" s="141" customFormat="1">
      <c r="B51" s="87" t="s">
        <v>406</v>
      </c>
      <c r="C51" s="84" t="s">
        <v>407</v>
      </c>
      <c r="D51" s="97" t="s">
        <v>117</v>
      </c>
      <c r="E51" s="97" t="s">
        <v>304</v>
      </c>
      <c r="F51" s="84" t="s">
        <v>405</v>
      </c>
      <c r="G51" s="97" t="s">
        <v>342</v>
      </c>
      <c r="H51" s="84" t="s">
        <v>398</v>
      </c>
      <c r="I51" s="84" t="s">
        <v>157</v>
      </c>
      <c r="J51" s="84"/>
      <c r="K51" s="94">
        <v>6.7</v>
      </c>
      <c r="L51" s="97" t="s">
        <v>161</v>
      </c>
      <c r="M51" s="98">
        <v>2.7799999999999998E-2</v>
      </c>
      <c r="N51" s="98">
        <v>2.53E-2</v>
      </c>
      <c r="O51" s="94">
        <v>21277.999999999996</v>
      </c>
      <c r="P51" s="96">
        <v>104.02</v>
      </c>
      <c r="Q51" s="84"/>
      <c r="R51" s="94">
        <v>22.133359999999996</v>
      </c>
      <c r="S51" s="95">
        <v>1.6881165417649772E-5</v>
      </c>
      <c r="T51" s="95">
        <f t="shared" si="0"/>
        <v>4.7933343741497752E-3</v>
      </c>
      <c r="U51" s="95">
        <f>R51/'סכום נכסי הקרן'!$C$42</f>
        <v>7.4532187185141546E-4</v>
      </c>
    </row>
    <row r="52" spans="2:21" s="141" customFormat="1">
      <c r="B52" s="87" t="s">
        <v>408</v>
      </c>
      <c r="C52" s="84" t="s">
        <v>409</v>
      </c>
      <c r="D52" s="97" t="s">
        <v>117</v>
      </c>
      <c r="E52" s="97" t="s">
        <v>304</v>
      </c>
      <c r="F52" s="84" t="s">
        <v>405</v>
      </c>
      <c r="G52" s="97" t="s">
        <v>342</v>
      </c>
      <c r="H52" s="84" t="s">
        <v>398</v>
      </c>
      <c r="I52" s="84" t="s">
        <v>157</v>
      </c>
      <c r="J52" s="84"/>
      <c r="K52" s="94">
        <v>1.5699999999999996</v>
      </c>
      <c r="L52" s="97" t="s">
        <v>161</v>
      </c>
      <c r="M52" s="98">
        <v>5.0999999999999997E-2</v>
      </c>
      <c r="N52" s="98">
        <v>2.3999999999999994E-3</v>
      </c>
      <c r="O52" s="94">
        <v>1670.9999999999998</v>
      </c>
      <c r="P52" s="96">
        <v>131.21</v>
      </c>
      <c r="Q52" s="84"/>
      <c r="R52" s="94">
        <v>2.1925100000000004</v>
      </c>
      <c r="S52" s="95">
        <v>9.8323468937656746E-7</v>
      </c>
      <c r="T52" s="95">
        <f t="shared" si="0"/>
        <v>4.7482323283347524E-4</v>
      </c>
      <c r="U52" s="95">
        <f>R52/'סכום נכסי הקרן'!$C$42</f>
        <v>7.3830889537465053E-5</v>
      </c>
    </row>
    <row r="53" spans="2:21" s="141" customFormat="1">
      <c r="B53" s="87" t="s">
        <v>410</v>
      </c>
      <c r="C53" s="84" t="s">
        <v>411</v>
      </c>
      <c r="D53" s="97" t="s">
        <v>117</v>
      </c>
      <c r="E53" s="97" t="s">
        <v>304</v>
      </c>
      <c r="F53" s="84" t="s">
        <v>412</v>
      </c>
      <c r="G53" s="97" t="s">
        <v>342</v>
      </c>
      <c r="H53" s="84" t="s">
        <v>398</v>
      </c>
      <c r="I53" s="84" t="s">
        <v>157</v>
      </c>
      <c r="J53" s="84"/>
      <c r="K53" s="94">
        <v>6.2600000000000007</v>
      </c>
      <c r="L53" s="97" t="s">
        <v>161</v>
      </c>
      <c r="M53" s="98">
        <v>1.5800000000000002E-2</v>
      </c>
      <c r="N53" s="98">
        <v>1.2899999999999998E-2</v>
      </c>
      <c r="O53" s="94">
        <v>18565.580000000002</v>
      </c>
      <c r="P53" s="96">
        <v>103.65</v>
      </c>
      <c r="Q53" s="84"/>
      <c r="R53" s="94">
        <v>19.243229999999997</v>
      </c>
      <c r="S53" s="95">
        <v>4.5926668051968617E-5</v>
      </c>
      <c r="T53" s="95">
        <f t="shared" si="0"/>
        <v>4.1674303327045772E-3</v>
      </c>
      <c r="U53" s="95">
        <f>R53/'סכום נכסי הקרן'!$C$42</f>
        <v>6.4799922849794671E-4</v>
      </c>
    </row>
    <row r="54" spans="2:21" s="141" customFormat="1">
      <c r="B54" s="87" t="s">
        <v>413</v>
      </c>
      <c r="C54" s="84" t="s">
        <v>414</v>
      </c>
      <c r="D54" s="97" t="s">
        <v>117</v>
      </c>
      <c r="E54" s="97" t="s">
        <v>304</v>
      </c>
      <c r="F54" s="84" t="s">
        <v>412</v>
      </c>
      <c r="G54" s="97" t="s">
        <v>342</v>
      </c>
      <c r="H54" s="84" t="s">
        <v>398</v>
      </c>
      <c r="I54" s="84" t="s">
        <v>157</v>
      </c>
      <c r="J54" s="84"/>
      <c r="K54" s="94">
        <v>7.16</v>
      </c>
      <c r="L54" s="97" t="s">
        <v>161</v>
      </c>
      <c r="M54" s="98">
        <v>2.4E-2</v>
      </c>
      <c r="N54" s="98">
        <v>2.3000000000000003E-2</v>
      </c>
      <c r="O54" s="94">
        <v>29678.999999999996</v>
      </c>
      <c r="P54" s="96">
        <v>102.27</v>
      </c>
      <c r="Q54" s="84"/>
      <c r="R54" s="94">
        <v>30.352719999999994</v>
      </c>
      <c r="S54" s="95">
        <v>6.4422605275076331E-5</v>
      </c>
      <c r="T54" s="95">
        <f t="shared" si="0"/>
        <v>6.5733687124297155E-3</v>
      </c>
      <c r="U54" s="95">
        <f>R54/'סכום נכסי הקרן'!$C$42</f>
        <v>1.0221017543735743E-3</v>
      </c>
    </row>
    <row r="55" spans="2:21" s="141" customFormat="1">
      <c r="B55" s="87" t="s">
        <v>415</v>
      </c>
      <c r="C55" s="84" t="s">
        <v>416</v>
      </c>
      <c r="D55" s="97" t="s">
        <v>117</v>
      </c>
      <c r="E55" s="97" t="s">
        <v>304</v>
      </c>
      <c r="F55" s="84" t="s">
        <v>417</v>
      </c>
      <c r="G55" s="97" t="s">
        <v>342</v>
      </c>
      <c r="H55" s="84" t="s">
        <v>398</v>
      </c>
      <c r="I55" s="84" t="s">
        <v>306</v>
      </c>
      <c r="J55" s="84"/>
      <c r="K55" s="94">
        <v>6.96</v>
      </c>
      <c r="L55" s="97" t="s">
        <v>161</v>
      </c>
      <c r="M55" s="98">
        <v>1.3999999999999999E-2</v>
      </c>
      <c r="N55" s="98">
        <v>1.4500000000000002E-2</v>
      </c>
      <c r="O55" s="94">
        <v>15999.999999999998</v>
      </c>
      <c r="P55" s="96">
        <v>100.34</v>
      </c>
      <c r="Q55" s="84"/>
      <c r="R55" s="94">
        <v>16.054399999999998</v>
      </c>
      <c r="S55" s="95">
        <v>6.3091482649842262E-5</v>
      </c>
      <c r="T55" s="95">
        <f t="shared" si="0"/>
        <v>3.4768380117772518E-3</v>
      </c>
      <c r="U55" s="95">
        <f>R55/'סכום נכסי הקרן'!$C$42</f>
        <v>5.4061811941121299E-4</v>
      </c>
    </row>
    <row r="56" spans="2:21" s="141" customFormat="1">
      <c r="B56" s="87" t="s">
        <v>418</v>
      </c>
      <c r="C56" s="84" t="s">
        <v>419</v>
      </c>
      <c r="D56" s="97" t="s">
        <v>117</v>
      </c>
      <c r="E56" s="97" t="s">
        <v>304</v>
      </c>
      <c r="F56" s="84" t="s">
        <v>382</v>
      </c>
      <c r="G56" s="97" t="s">
        <v>342</v>
      </c>
      <c r="H56" s="84" t="s">
        <v>398</v>
      </c>
      <c r="I56" s="84" t="s">
        <v>306</v>
      </c>
      <c r="J56" s="84"/>
      <c r="K56" s="94">
        <v>7.2700000000000005</v>
      </c>
      <c r="L56" s="97" t="s">
        <v>161</v>
      </c>
      <c r="M56" s="98">
        <v>2.2499999999999999E-2</v>
      </c>
      <c r="N56" s="98">
        <v>2.4099999999999996E-2</v>
      </c>
      <c r="O56" s="94">
        <v>9999.9999999999982</v>
      </c>
      <c r="P56" s="96">
        <v>100.94</v>
      </c>
      <c r="Q56" s="84"/>
      <c r="R56" s="94">
        <v>10.093999999999998</v>
      </c>
      <c r="S56" s="95">
        <v>5.3182154196337868E-5</v>
      </c>
      <c r="T56" s="95">
        <f t="shared" si="0"/>
        <v>2.1860177204305097E-3</v>
      </c>
      <c r="U56" s="95">
        <f>R56/'סכום נכסי הקרן'!$C$42</f>
        <v>3.399067730551614E-4</v>
      </c>
    </row>
    <row r="57" spans="2:21" s="141" customFormat="1">
      <c r="B57" s="87" t="s">
        <v>420</v>
      </c>
      <c r="C57" s="84" t="s">
        <v>421</v>
      </c>
      <c r="D57" s="97" t="s">
        <v>117</v>
      </c>
      <c r="E57" s="97" t="s">
        <v>304</v>
      </c>
      <c r="F57" s="84" t="s">
        <v>422</v>
      </c>
      <c r="G57" s="97" t="s">
        <v>342</v>
      </c>
      <c r="H57" s="84" t="s">
        <v>398</v>
      </c>
      <c r="I57" s="84" t="s">
        <v>157</v>
      </c>
      <c r="J57" s="84"/>
      <c r="K57" s="94">
        <v>6.9</v>
      </c>
      <c r="L57" s="97" t="s">
        <v>161</v>
      </c>
      <c r="M57" s="98">
        <v>1.9599999999999999E-2</v>
      </c>
      <c r="N57" s="98">
        <v>1.8500000000000003E-2</v>
      </c>
      <c r="O57" s="94">
        <v>13634.449999999997</v>
      </c>
      <c r="P57" s="96">
        <v>102.53</v>
      </c>
      <c r="Q57" s="84"/>
      <c r="R57" s="94">
        <v>13.979399999999998</v>
      </c>
      <c r="S57" s="95">
        <v>2.1168462422949739E-5</v>
      </c>
      <c r="T57" s="95">
        <f t="shared" si="0"/>
        <v>3.0274634556158382E-3</v>
      </c>
      <c r="U57" s="95">
        <f>R57/'סכום נכסי הקרן'!$C$42</f>
        <v>4.7074427811049372E-4</v>
      </c>
    </row>
    <row r="58" spans="2:21" s="141" customFormat="1">
      <c r="B58" s="87" t="s">
        <v>423</v>
      </c>
      <c r="C58" s="84" t="s">
        <v>424</v>
      </c>
      <c r="D58" s="97" t="s">
        <v>117</v>
      </c>
      <c r="E58" s="97" t="s">
        <v>304</v>
      </c>
      <c r="F58" s="84" t="s">
        <v>324</v>
      </c>
      <c r="G58" s="97" t="s">
        <v>310</v>
      </c>
      <c r="H58" s="84" t="s">
        <v>398</v>
      </c>
      <c r="I58" s="84" t="s">
        <v>157</v>
      </c>
      <c r="J58" s="84"/>
      <c r="K58" s="94">
        <v>5.07</v>
      </c>
      <c r="L58" s="97" t="s">
        <v>161</v>
      </c>
      <c r="M58" s="98">
        <v>1.5900000000000001E-2</v>
      </c>
      <c r="N58" s="98">
        <v>1.5599999999999998E-2</v>
      </c>
      <c r="O58" s="94">
        <f>50000/50000</f>
        <v>1</v>
      </c>
      <c r="P58" s="96">
        <v>5039000</v>
      </c>
      <c r="Q58" s="84"/>
      <c r="R58" s="94">
        <v>50.389999999999993</v>
      </c>
      <c r="S58" s="95">
        <f>334.001336005344%/50000</f>
        <v>6.6800267201068791E-5</v>
      </c>
      <c r="T58" s="95">
        <f t="shared" si="0"/>
        <v>1.0912763318059579E-2</v>
      </c>
      <c r="U58" s="95">
        <f>R58/'סכום נכסי הקרן'!$C$42</f>
        <v>1.6968399340449359E-3</v>
      </c>
    </row>
    <row r="59" spans="2:21" s="141" customFormat="1">
      <c r="B59" s="87" t="s">
        <v>425</v>
      </c>
      <c r="C59" s="84" t="s">
        <v>426</v>
      </c>
      <c r="D59" s="97" t="s">
        <v>117</v>
      </c>
      <c r="E59" s="97" t="s">
        <v>304</v>
      </c>
      <c r="F59" s="84" t="s">
        <v>427</v>
      </c>
      <c r="G59" s="97" t="s">
        <v>428</v>
      </c>
      <c r="H59" s="84" t="s">
        <v>398</v>
      </c>
      <c r="I59" s="84" t="s">
        <v>306</v>
      </c>
      <c r="J59" s="84"/>
      <c r="K59" s="94">
        <v>6.839999999999999</v>
      </c>
      <c r="L59" s="97" t="s">
        <v>161</v>
      </c>
      <c r="M59" s="98">
        <v>1.23E-2</v>
      </c>
      <c r="N59" s="98">
        <v>1.3999999999999999E-2</v>
      </c>
      <c r="O59" s="94">
        <v>33257.999999999993</v>
      </c>
      <c r="P59" s="96">
        <v>100.07</v>
      </c>
      <c r="Q59" s="84"/>
      <c r="R59" s="94">
        <v>33.281279999999995</v>
      </c>
      <c r="S59" s="95">
        <v>3.1387878793598597E-5</v>
      </c>
      <c r="T59" s="95">
        <f t="shared" si="0"/>
        <v>7.2075953872210744E-3</v>
      </c>
      <c r="U59" s="95">
        <f>R59/'סכום נכסי הקרן'!$C$42</f>
        <v>1.1207184949420727E-3</v>
      </c>
    </row>
    <row r="60" spans="2:21" s="141" customFormat="1">
      <c r="B60" s="87" t="s">
        <v>429</v>
      </c>
      <c r="C60" s="84" t="s">
        <v>430</v>
      </c>
      <c r="D60" s="97" t="s">
        <v>117</v>
      </c>
      <c r="E60" s="97" t="s">
        <v>304</v>
      </c>
      <c r="F60" s="84" t="s">
        <v>329</v>
      </c>
      <c r="G60" s="97" t="s">
        <v>310</v>
      </c>
      <c r="H60" s="84" t="s">
        <v>431</v>
      </c>
      <c r="I60" s="84" t="s">
        <v>157</v>
      </c>
      <c r="J60" s="84"/>
      <c r="K60" s="94">
        <v>5.4799999999999995</v>
      </c>
      <c r="L60" s="97" t="s">
        <v>161</v>
      </c>
      <c r="M60" s="98">
        <v>2.2000000000000002E-2</v>
      </c>
      <c r="N60" s="98">
        <v>1.67E-2</v>
      </c>
      <c r="O60" s="94">
        <f>50000/50000</f>
        <v>1</v>
      </c>
      <c r="P60" s="96">
        <v>5177777</v>
      </c>
      <c r="Q60" s="84"/>
      <c r="R60" s="94">
        <v>51.77776999999999</v>
      </c>
      <c r="S60" s="95">
        <f>993.245927691696%/50000</f>
        <v>1.9864918553833921E-4</v>
      </c>
      <c r="T60" s="95">
        <f t="shared" si="0"/>
        <v>1.1213307186880845E-2</v>
      </c>
      <c r="U60" s="95">
        <f>R60/'סכום נכסי הקרן'!$C$42</f>
        <v>1.7435718958482608E-3</v>
      </c>
    </row>
    <row r="61" spans="2:21" s="141" customFormat="1">
      <c r="B61" s="87" t="s">
        <v>432</v>
      </c>
      <c r="C61" s="84" t="s">
        <v>433</v>
      </c>
      <c r="D61" s="97" t="s">
        <v>117</v>
      </c>
      <c r="E61" s="97" t="s">
        <v>304</v>
      </c>
      <c r="F61" s="84" t="s">
        <v>434</v>
      </c>
      <c r="G61" s="97" t="s">
        <v>342</v>
      </c>
      <c r="H61" s="84" t="s">
        <v>431</v>
      </c>
      <c r="I61" s="84" t="s">
        <v>306</v>
      </c>
      <c r="J61" s="84"/>
      <c r="K61" s="94">
        <v>7.06</v>
      </c>
      <c r="L61" s="97" t="s">
        <v>161</v>
      </c>
      <c r="M61" s="98">
        <v>2.81E-2</v>
      </c>
      <c r="N61" s="98">
        <v>2.5100000000000001E-2</v>
      </c>
      <c r="O61" s="94">
        <v>261.99999999999994</v>
      </c>
      <c r="P61" s="96">
        <v>104.36</v>
      </c>
      <c r="Q61" s="84"/>
      <c r="R61" s="94">
        <v>0.27342999999999995</v>
      </c>
      <c r="S61" s="95">
        <v>5.004574792606217E-7</v>
      </c>
      <c r="T61" s="95">
        <f t="shared" si="0"/>
        <v>5.9215655369260381E-5</v>
      </c>
      <c r="U61" s="95">
        <f>R61/'סכום נכסי הקרן'!$C$42</f>
        <v>9.2075202057135701E-6</v>
      </c>
    </row>
    <row r="62" spans="2:21" s="141" customFormat="1">
      <c r="B62" s="87" t="s">
        <v>435</v>
      </c>
      <c r="C62" s="84" t="s">
        <v>436</v>
      </c>
      <c r="D62" s="97" t="s">
        <v>117</v>
      </c>
      <c r="E62" s="97" t="s">
        <v>304</v>
      </c>
      <c r="F62" s="84" t="s">
        <v>315</v>
      </c>
      <c r="G62" s="97" t="s">
        <v>310</v>
      </c>
      <c r="H62" s="84" t="s">
        <v>431</v>
      </c>
      <c r="I62" s="84" t="s">
        <v>306</v>
      </c>
      <c r="J62" s="84"/>
      <c r="K62" s="94">
        <v>3.0699999999999994</v>
      </c>
      <c r="L62" s="97" t="s">
        <v>161</v>
      </c>
      <c r="M62" s="98">
        <v>4.4999999999999998E-2</v>
      </c>
      <c r="N62" s="98">
        <v>6.6999999999999994E-3</v>
      </c>
      <c r="O62" s="94">
        <v>49999.999999999993</v>
      </c>
      <c r="P62" s="96">
        <v>135.66999999999999</v>
      </c>
      <c r="Q62" s="94">
        <v>0.67955999999999983</v>
      </c>
      <c r="R62" s="94">
        <v>68.514570000000006</v>
      </c>
      <c r="S62" s="95">
        <v>2.9377474246528035E-5</v>
      </c>
      <c r="T62" s="95">
        <f t="shared" si="0"/>
        <v>1.4837929871971136E-2</v>
      </c>
      <c r="U62" s="95">
        <f>R62/'סכום נכסי הקרן'!$C$42</f>
        <v>2.3071692486588049E-3</v>
      </c>
    </row>
    <row r="63" spans="2:21" s="141" customFormat="1">
      <c r="B63" s="87" t="s">
        <v>437</v>
      </c>
      <c r="C63" s="84" t="s">
        <v>438</v>
      </c>
      <c r="D63" s="97" t="s">
        <v>117</v>
      </c>
      <c r="E63" s="97" t="s">
        <v>304</v>
      </c>
      <c r="F63" s="84" t="s">
        <v>439</v>
      </c>
      <c r="G63" s="97" t="s">
        <v>363</v>
      </c>
      <c r="H63" s="84" t="s">
        <v>431</v>
      </c>
      <c r="I63" s="84" t="s">
        <v>306</v>
      </c>
      <c r="J63" s="84"/>
      <c r="K63" s="94">
        <v>3.3500000000000005</v>
      </c>
      <c r="L63" s="97" t="s">
        <v>161</v>
      </c>
      <c r="M63" s="98">
        <v>1.9799999999999998E-2</v>
      </c>
      <c r="N63" s="98">
        <v>5.5000000000000005E-3</v>
      </c>
      <c r="O63" s="94">
        <v>16235.119999999997</v>
      </c>
      <c r="P63" s="96">
        <v>105.63</v>
      </c>
      <c r="Q63" s="84"/>
      <c r="R63" s="94">
        <v>17.149169999999994</v>
      </c>
      <c r="S63" s="95">
        <v>1.9427695691380828E-5</v>
      </c>
      <c r="T63" s="95">
        <f t="shared" si="0"/>
        <v>3.7139280276080127E-3</v>
      </c>
      <c r="U63" s="95">
        <f>R63/'סכום נכסי הקרן'!$C$42</f>
        <v>5.7748355808147226E-4</v>
      </c>
    </row>
    <row r="64" spans="2:21" s="141" customFormat="1">
      <c r="B64" s="87" t="s">
        <v>440</v>
      </c>
      <c r="C64" s="84" t="s">
        <v>441</v>
      </c>
      <c r="D64" s="97" t="s">
        <v>117</v>
      </c>
      <c r="E64" s="97" t="s">
        <v>304</v>
      </c>
      <c r="F64" s="84" t="s">
        <v>442</v>
      </c>
      <c r="G64" s="97" t="s">
        <v>342</v>
      </c>
      <c r="H64" s="84" t="s">
        <v>443</v>
      </c>
      <c r="I64" s="84" t="s">
        <v>157</v>
      </c>
      <c r="J64" s="84"/>
      <c r="K64" s="94">
        <v>7.15</v>
      </c>
      <c r="L64" s="97" t="s">
        <v>161</v>
      </c>
      <c r="M64" s="98">
        <v>1.9E-2</v>
      </c>
      <c r="N64" s="98">
        <v>2.5899999999999999E-2</v>
      </c>
      <c r="O64" s="94">
        <v>20621.999999999996</v>
      </c>
      <c r="P64" s="96">
        <v>96.48</v>
      </c>
      <c r="Q64" s="84"/>
      <c r="R64" s="94">
        <v>19.896109999999997</v>
      </c>
      <c r="S64" s="95">
        <v>7.8244043102139918E-5</v>
      </c>
      <c r="T64" s="95">
        <f t="shared" si="0"/>
        <v>4.3088219761873063E-3</v>
      </c>
      <c r="U64" s="95">
        <f>R64/'סכום נכסי הקרן'!$C$42</f>
        <v>6.6998440127308571E-4</v>
      </c>
    </row>
    <row r="65" spans="2:21" s="141" customFormat="1">
      <c r="B65" s="87" t="s">
        <v>444</v>
      </c>
      <c r="C65" s="84" t="s">
        <v>445</v>
      </c>
      <c r="D65" s="97" t="s">
        <v>117</v>
      </c>
      <c r="E65" s="97" t="s">
        <v>304</v>
      </c>
      <c r="F65" s="84" t="s">
        <v>446</v>
      </c>
      <c r="G65" s="97" t="s">
        <v>342</v>
      </c>
      <c r="H65" s="84" t="s">
        <v>443</v>
      </c>
      <c r="I65" s="84" t="s">
        <v>157</v>
      </c>
      <c r="J65" s="84"/>
      <c r="K65" s="94">
        <v>7.0299999999999994</v>
      </c>
      <c r="L65" s="97" t="s">
        <v>161</v>
      </c>
      <c r="M65" s="98">
        <v>2.6000000000000002E-2</v>
      </c>
      <c r="N65" s="98">
        <v>2.41E-2</v>
      </c>
      <c r="O65" s="94">
        <v>10999.999999999998</v>
      </c>
      <c r="P65" s="96">
        <v>102.8</v>
      </c>
      <c r="Q65" s="84"/>
      <c r="R65" s="94">
        <v>11.308009999999998</v>
      </c>
      <c r="S65" s="95">
        <v>1.7950098725542989E-5</v>
      </c>
      <c r="T65" s="95">
        <f t="shared" si="0"/>
        <v>2.4489310722018436E-3</v>
      </c>
      <c r="U65" s="95">
        <f>R65/'סכום נכסי הקרן'!$C$42</f>
        <v>3.8078751622503423E-4</v>
      </c>
    </row>
    <row r="66" spans="2:21" s="141" customFormat="1">
      <c r="B66" s="87" t="s">
        <v>447</v>
      </c>
      <c r="C66" s="84" t="s">
        <v>448</v>
      </c>
      <c r="D66" s="97" t="s">
        <v>117</v>
      </c>
      <c r="E66" s="97" t="s">
        <v>304</v>
      </c>
      <c r="F66" s="84" t="s">
        <v>417</v>
      </c>
      <c r="G66" s="97" t="s">
        <v>342</v>
      </c>
      <c r="H66" s="84" t="s">
        <v>443</v>
      </c>
      <c r="I66" s="84" t="s">
        <v>306</v>
      </c>
      <c r="J66" s="84"/>
      <c r="K66" s="94">
        <v>4.88</v>
      </c>
      <c r="L66" s="97" t="s">
        <v>161</v>
      </c>
      <c r="M66" s="98">
        <v>2.0499999999999997E-2</v>
      </c>
      <c r="N66" s="98">
        <v>1.5399999999999999E-2</v>
      </c>
      <c r="O66" s="94">
        <v>1383.9999999999998</v>
      </c>
      <c r="P66" s="96">
        <v>104.55</v>
      </c>
      <c r="Q66" s="84"/>
      <c r="R66" s="94">
        <v>1.4469699999999999</v>
      </c>
      <c r="S66" s="95">
        <v>2.96575029839648E-6</v>
      </c>
      <c r="T66" s="95">
        <f t="shared" si="0"/>
        <v>3.1336457905006289E-4</v>
      </c>
      <c r="U66" s="95">
        <f>R66/'סכום נכסי הקרן'!$C$42</f>
        <v>4.8725470914169501E-5</v>
      </c>
    </row>
    <row r="67" spans="2:21" s="141" customFormat="1">
      <c r="B67" s="87" t="s">
        <v>449</v>
      </c>
      <c r="C67" s="84" t="s">
        <v>450</v>
      </c>
      <c r="D67" s="97" t="s">
        <v>117</v>
      </c>
      <c r="E67" s="97" t="s">
        <v>304</v>
      </c>
      <c r="F67" s="84" t="s">
        <v>451</v>
      </c>
      <c r="G67" s="97" t="s">
        <v>342</v>
      </c>
      <c r="H67" s="84" t="s">
        <v>452</v>
      </c>
      <c r="I67" s="84" t="s">
        <v>306</v>
      </c>
      <c r="J67" s="84"/>
      <c r="K67" s="94">
        <v>2.4400000000000004</v>
      </c>
      <c r="L67" s="97" t="s">
        <v>161</v>
      </c>
      <c r="M67" s="98">
        <v>2.5000000000000001E-2</v>
      </c>
      <c r="N67" s="98">
        <v>4.370000000000001E-2</v>
      </c>
      <c r="O67" s="94">
        <v>8373.6699999999983</v>
      </c>
      <c r="P67" s="96">
        <v>97.15</v>
      </c>
      <c r="Q67" s="84"/>
      <c r="R67" s="94">
        <v>8.135019999999999</v>
      </c>
      <c r="S67" s="95">
        <v>1.7198809435637867E-5</v>
      </c>
      <c r="T67" s="95">
        <f t="shared" si="0"/>
        <v>1.7617691575249263E-3</v>
      </c>
      <c r="U67" s="95">
        <f>R67/'סכום נכסי הקרן'!$C$42</f>
        <v>2.7393980552201303E-4</v>
      </c>
    </row>
    <row r="68" spans="2:21" s="141" customFormat="1">
      <c r="B68" s="87" t="s">
        <v>453</v>
      </c>
      <c r="C68" s="84" t="s">
        <v>454</v>
      </c>
      <c r="D68" s="97" t="s">
        <v>117</v>
      </c>
      <c r="E68" s="97" t="s">
        <v>304</v>
      </c>
      <c r="F68" s="84" t="s">
        <v>455</v>
      </c>
      <c r="G68" s="97" t="s">
        <v>456</v>
      </c>
      <c r="H68" s="84" t="s">
        <v>457</v>
      </c>
      <c r="I68" s="84" t="s">
        <v>157</v>
      </c>
      <c r="J68" s="84"/>
      <c r="K68" s="94">
        <v>2</v>
      </c>
      <c r="L68" s="97" t="s">
        <v>161</v>
      </c>
      <c r="M68" s="98">
        <v>2.8500000000000001E-2</v>
      </c>
      <c r="N68" s="98">
        <v>2.6799999999999997E-2</v>
      </c>
      <c r="O68" s="94">
        <v>8145.9999999999991</v>
      </c>
      <c r="P68" s="96">
        <v>102.85</v>
      </c>
      <c r="Q68" s="84"/>
      <c r="R68" s="94">
        <v>8.3781499999999998</v>
      </c>
      <c r="S68" s="95">
        <v>2.2345866055927206E-5</v>
      </c>
      <c r="T68" s="95">
        <f t="shared" si="0"/>
        <v>1.8144228615439746E-3</v>
      </c>
      <c r="U68" s="95">
        <f>R68/'סכום נכסי הקרן'!$C$42</f>
        <v>2.8212699927403418E-4</v>
      </c>
    </row>
    <row r="69" spans="2:21" s="141" customFormat="1">
      <c r="B69" s="83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94"/>
      <c r="P69" s="96"/>
      <c r="Q69" s="84"/>
      <c r="R69" s="84"/>
      <c r="S69" s="84"/>
      <c r="T69" s="95"/>
      <c r="U69" s="84"/>
    </row>
    <row r="70" spans="2:21" s="141" customFormat="1">
      <c r="B70" s="103" t="s">
        <v>43</v>
      </c>
      <c r="C70" s="82"/>
      <c r="D70" s="82"/>
      <c r="E70" s="82"/>
      <c r="F70" s="82"/>
      <c r="G70" s="82"/>
      <c r="H70" s="82"/>
      <c r="I70" s="82"/>
      <c r="J70" s="82"/>
      <c r="K70" s="91">
        <v>4.9796952857502239</v>
      </c>
      <c r="L70" s="82"/>
      <c r="M70" s="82"/>
      <c r="N70" s="105">
        <v>2.9951957544712221E-2</v>
      </c>
      <c r="O70" s="91"/>
      <c r="P70" s="93"/>
      <c r="Q70" s="91">
        <v>0.28000000000000003</v>
      </c>
      <c r="R70" s="91">
        <v>530.69949999999972</v>
      </c>
      <c r="S70" s="82"/>
      <c r="T70" s="92">
        <f t="shared" ref="T70:T102" si="1">R70/$R$11</f>
        <v>0.11493149506871517</v>
      </c>
      <c r="U70" s="92">
        <f>R70/'סכום נכסי הקרן'!$C$42</f>
        <v>1.787084946572098E-2</v>
      </c>
    </row>
    <row r="71" spans="2:21" s="141" customFormat="1">
      <c r="B71" s="87" t="s">
        <v>458</v>
      </c>
      <c r="C71" s="84" t="s">
        <v>459</v>
      </c>
      <c r="D71" s="97" t="s">
        <v>117</v>
      </c>
      <c r="E71" s="97" t="s">
        <v>304</v>
      </c>
      <c r="F71" s="84" t="s">
        <v>315</v>
      </c>
      <c r="G71" s="97" t="s">
        <v>310</v>
      </c>
      <c r="H71" s="84" t="s">
        <v>305</v>
      </c>
      <c r="I71" s="84" t="s">
        <v>157</v>
      </c>
      <c r="J71" s="84"/>
      <c r="K71" s="94">
        <v>6.13</v>
      </c>
      <c r="L71" s="97" t="s">
        <v>161</v>
      </c>
      <c r="M71" s="98">
        <v>2.98E-2</v>
      </c>
      <c r="N71" s="98">
        <v>2.4399999999999998E-2</v>
      </c>
      <c r="O71" s="94">
        <v>99999.999999999985</v>
      </c>
      <c r="P71" s="96">
        <v>104.22</v>
      </c>
      <c r="Q71" s="84"/>
      <c r="R71" s="94">
        <v>104.21999999999998</v>
      </c>
      <c r="S71" s="95">
        <v>3.9337385346273228E-5</v>
      </c>
      <c r="T71" s="95">
        <f t="shared" si="1"/>
        <v>2.2570513852116874E-2</v>
      </c>
      <c r="U71" s="95">
        <f>R71/'סכום נכסי הקרן'!$C$42</f>
        <v>3.5095189110173294E-3</v>
      </c>
    </row>
    <row r="72" spans="2:21" s="141" customFormat="1">
      <c r="B72" s="87" t="s">
        <v>460</v>
      </c>
      <c r="C72" s="84" t="s">
        <v>461</v>
      </c>
      <c r="D72" s="97" t="s">
        <v>117</v>
      </c>
      <c r="E72" s="97" t="s">
        <v>304</v>
      </c>
      <c r="F72" s="84" t="s">
        <v>462</v>
      </c>
      <c r="G72" s="97" t="s">
        <v>342</v>
      </c>
      <c r="H72" s="84" t="s">
        <v>305</v>
      </c>
      <c r="I72" s="84" t="s">
        <v>157</v>
      </c>
      <c r="J72" s="84"/>
      <c r="K72" s="94">
        <v>4.78</v>
      </c>
      <c r="L72" s="97" t="s">
        <v>161</v>
      </c>
      <c r="M72" s="98">
        <v>1.44E-2</v>
      </c>
      <c r="N72" s="98">
        <v>1.8000000000000002E-2</v>
      </c>
      <c r="O72" s="94">
        <v>19435.099999999995</v>
      </c>
      <c r="P72" s="96">
        <v>98.35</v>
      </c>
      <c r="Q72" s="84"/>
      <c r="R72" s="94">
        <v>19.114419999999996</v>
      </c>
      <c r="S72" s="95">
        <v>2.0457999999999996E-5</v>
      </c>
      <c r="T72" s="95">
        <f t="shared" si="1"/>
        <v>4.1395344596543834E-3</v>
      </c>
      <c r="U72" s="95">
        <f>R72/'סכום נכסי הקרן'!$C$42</f>
        <v>6.436616624748403E-4</v>
      </c>
    </row>
    <row r="73" spans="2:21" s="141" customFormat="1">
      <c r="B73" s="87" t="s">
        <v>463</v>
      </c>
      <c r="C73" s="84" t="s">
        <v>464</v>
      </c>
      <c r="D73" s="97" t="s">
        <v>117</v>
      </c>
      <c r="E73" s="97" t="s">
        <v>304</v>
      </c>
      <c r="F73" s="84" t="s">
        <v>335</v>
      </c>
      <c r="G73" s="97" t="s">
        <v>336</v>
      </c>
      <c r="H73" s="84" t="s">
        <v>330</v>
      </c>
      <c r="I73" s="84" t="s">
        <v>157</v>
      </c>
      <c r="J73" s="84"/>
      <c r="K73" s="94">
        <v>4.5599999999999996</v>
      </c>
      <c r="L73" s="97" t="s">
        <v>161</v>
      </c>
      <c r="M73" s="98">
        <v>1.6299999999999999E-2</v>
      </c>
      <c r="N73" s="98">
        <v>1.8100000000000002E-2</v>
      </c>
      <c r="O73" s="94">
        <v>25999.999999999996</v>
      </c>
      <c r="P73" s="96">
        <v>99.86</v>
      </c>
      <c r="Q73" s="84"/>
      <c r="R73" s="94">
        <v>25.963599999999996</v>
      </c>
      <c r="S73" s="95">
        <v>4.7701608094595954E-5</v>
      </c>
      <c r="T73" s="95">
        <f t="shared" si="1"/>
        <v>5.6228343259530009E-3</v>
      </c>
      <c r="U73" s="95">
        <f>R73/'סכום נכסי הקרן'!$C$42</f>
        <v>8.7430191132306212E-4</v>
      </c>
    </row>
    <row r="74" spans="2:21" s="141" customFormat="1">
      <c r="B74" s="87" t="s">
        <v>465</v>
      </c>
      <c r="C74" s="84" t="s">
        <v>466</v>
      </c>
      <c r="D74" s="97" t="s">
        <v>117</v>
      </c>
      <c r="E74" s="97" t="s">
        <v>304</v>
      </c>
      <c r="F74" s="84" t="s">
        <v>357</v>
      </c>
      <c r="G74" s="97" t="s">
        <v>342</v>
      </c>
      <c r="H74" s="84" t="s">
        <v>354</v>
      </c>
      <c r="I74" s="84" t="s">
        <v>157</v>
      </c>
      <c r="J74" s="84"/>
      <c r="K74" s="94">
        <v>4.71</v>
      </c>
      <c r="L74" s="97" t="s">
        <v>161</v>
      </c>
      <c r="M74" s="98">
        <v>3.39E-2</v>
      </c>
      <c r="N74" s="98">
        <v>2.5899999999999999E-2</v>
      </c>
      <c r="O74" s="94">
        <v>18863.999999999996</v>
      </c>
      <c r="P74" s="96">
        <v>106.27</v>
      </c>
      <c r="Q74" s="84"/>
      <c r="R74" s="94">
        <v>20.046769999999995</v>
      </c>
      <c r="S74" s="95">
        <v>1.7382764248379277E-5</v>
      </c>
      <c r="T74" s="95">
        <f t="shared" si="1"/>
        <v>4.3414498174553923E-3</v>
      </c>
      <c r="U74" s="95">
        <f>R74/'סכום נכסי הקרן'!$C$42</f>
        <v>6.7505774726362366E-4</v>
      </c>
    </row>
    <row r="75" spans="2:21" s="141" customFormat="1">
      <c r="B75" s="87" t="s">
        <v>467</v>
      </c>
      <c r="C75" s="84" t="s">
        <v>468</v>
      </c>
      <c r="D75" s="97" t="s">
        <v>117</v>
      </c>
      <c r="E75" s="97" t="s">
        <v>304</v>
      </c>
      <c r="F75" s="84" t="s">
        <v>362</v>
      </c>
      <c r="G75" s="97" t="s">
        <v>363</v>
      </c>
      <c r="H75" s="84" t="s">
        <v>354</v>
      </c>
      <c r="I75" s="84" t="s">
        <v>157</v>
      </c>
      <c r="J75" s="84"/>
      <c r="K75" s="94">
        <v>5.3800000000000008</v>
      </c>
      <c r="L75" s="97" t="s">
        <v>161</v>
      </c>
      <c r="M75" s="98">
        <v>3.6499999999999998E-2</v>
      </c>
      <c r="N75" s="98">
        <v>2.75E-2</v>
      </c>
      <c r="O75" s="94">
        <v>49999.999999999993</v>
      </c>
      <c r="P75" s="96">
        <v>106.22</v>
      </c>
      <c r="Q75" s="84"/>
      <c r="R75" s="94">
        <v>53.109999999999992</v>
      </c>
      <c r="S75" s="95">
        <v>3.1348591319700452E-5</v>
      </c>
      <c r="T75" s="95">
        <f t="shared" si="1"/>
        <v>1.1501822977220565E-2</v>
      </c>
      <c r="U75" s="95">
        <f>R75/'סכום נכסי הקרן'!$C$42</f>
        <v>1.7884335958945534E-3</v>
      </c>
    </row>
    <row r="76" spans="2:21" s="141" customFormat="1">
      <c r="B76" s="87" t="s">
        <v>469</v>
      </c>
      <c r="C76" s="84" t="s">
        <v>470</v>
      </c>
      <c r="D76" s="97" t="s">
        <v>117</v>
      </c>
      <c r="E76" s="97" t="s">
        <v>304</v>
      </c>
      <c r="F76" s="84" t="s">
        <v>373</v>
      </c>
      <c r="G76" s="97" t="s">
        <v>342</v>
      </c>
      <c r="H76" s="84" t="s">
        <v>354</v>
      </c>
      <c r="I76" s="84" t="s">
        <v>306</v>
      </c>
      <c r="J76" s="84"/>
      <c r="K76" s="94">
        <v>5.9799999999999995</v>
      </c>
      <c r="L76" s="97" t="s">
        <v>161</v>
      </c>
      <c r="M76" s="98">
        <v>2.5499999999999998E-2</v>
      </c>
      <c r="N76" s="98">
        <v>3.0800000000000001E-2</v>
      </c>
      <c r="O76" s="94">
        <v>44999.999999999993</v>
      </c>
      <c r="P76" s="96">
        <v>97.6</v>
      </c>
      <c r="Q76" s="84"/>
      <c r="R76" s="94">
        <v>43.919999999999995</v>
      </c>
      <c r="S76" s="95">
        <v>4.3111211597490731E-5</v>
      </c>
      <c r="T76" s="95">
        <f t="shared" si="1"/>
        <v>9.5115809670406181E-3</v>
      </c>
      <c r="U76" s="95">
        <f>R76/'סכום נכסי הקרן'!$C$42</f>
        <v>1.4789682457482356E-3</v>
      </c>
    </row>
    <row r="77" spans="2:21" s="141" customFormat="1">
      <c r="B77" s="87" t="s">
        <v>471</v>
      </c>
      <c r="C77" s="84" t="s">
        <v>472</v>
      </c>
      <c r="D77" s="97" t="s">
        <v>117</v>
      </c>
      <c r="E77" s="97" t="s">
        <v>304</v>
      </c>
      <c r="F77" s="84" t="s">
        <v>473</v>
      </c>
      <c r="G77" s="97" t="s">
        <v>342</v>
      </c>
      <c r="H77" s="84" t="s">
        <v>354</v>
      </c>
      <c r="I77" s="84" t="s">
        <v>306</v>
      </c>
      <c r="J77" s="84"/>
      <c r="K77" s="94">
        <v>4.92</v>
      </c>
      <c r="L77" s="97" t="s">
        <v>161</v>
      </c>
      <c r="M77" s="98">
        <v>3.15E-2</v>
      </c>
      <c r="N77" s="98">
        <v>3.3300000000000003E-2</v>
      </c>
      <c r="O77" s="94">
        <v>3815.9999999999995</v>
      </c>
      <c r="P77" s="96">
        <v>99.55</v>
      </c>
      <c r="Q77" s="84"/>
      <c r="R77" s="94">
        <v>3.7988299999999993</v>
      </c>
      <c r="S77" s="95">
        <v>1.6017340029807109E-5</v>
      </c>
      <c r="T77" s="95">
        <f t="shared" si="1"/>
        <v>8.2269761213622284E-4</v>
      </c>
      <c r="U77" s="95">
        <f>R77/'סכום נכסי הקרן'!$C$42</f>
        <v>1.279223347221259E-4</v>
      </c>
    </row>
    <row r="78" spans="2:21" s="141" customFormat="1">
      <c r="B78" s="87" t="s">
        <v>474</v>
      </c>
      <c r="C78" s="84" t="s">
        <v>475</v>
      </c>
      <c r="D78" s="97" t="s">
        <v>117</v>
      </c>
      <c r="E78" s="97" t="s">
        <v>304</v>
      </c>
      <c r="F78" s="84" t="s">
        <v>476</v>
      </c>
      <c r="G78" s="97" t="s">
        <v>397</v>
      </c>
      <c r="H78" s="84" t="s">
        <v>354</v>
      </c>
      <c r="I78" s="84" t="s">
        <v>306</v>
      </c>
      <c r="J78" s="84"/>
      <c r="K78" s="94">
        <v>3.8299999999999996</v>
      </c>
      <c r="L78" s="97" t="s">
        <v>161</v>
      </c>
      <c r="M78" s="98">
        <v>2.4500000000000001E-2</v>
      </c>
      <c r="N78" s="98">
        <v>1.9400000000000001E-2</v>
      </c>
      <c r="O78" s="94">
        <v>3913.9999999999995</v>
      </c>
      <c r="P78" s="96">
        <v>101.96</v>
      </c>
      <c r="Q78" s="84"/>
      <c r="R78" s="94">
        <v>3.9907099999999995</v>
      </c>
      <c r="S78" s="95">
        <v>2.4951200449810089E-6</v>
      </c>
      <c r="T78" s="95">
        <f t="shared" si="1"/>
        <v>8.6425230603321183E-4</v>
      </c>
      <c r="U78" s="95">
        <f>R78/'סכום נכסי הקרן'!$C$42</f>
        <v>1.3438372877937026E-4</v>
      </c>
    </row>
    <row r="79" spans="2:21" s="141" customFormat="1">
      <c r="B79" s="87" t="s">
        <v>477</v>
      </c>
      <c r="C79" s="84" t="s">
        <v>478</v>
      </c>
      <c r="D79" s="97" t="s">
        <v>117</v>
      </c>
      <c r="E79" s="97" t="s">
        <v>304</v>
      </c>
      <c r="F79" s="84" t="s">
        <v>479</v>
      </c>
      <c r="G79" s="97" t="s">
        <v>342</v>
      </c>
      <c r="H79" s="84" t="s">
        <v>354</v>
      </c>
      <c r="I79" s="84" t="s">
        <v>306</v>
      </c>
      <c r="J79" s="84"/>
      <c r="K79" s="94">
        <v>4.3600000000000003</v>
      </c>
      <c r="L79" s="97" t="s">
        <v>161</v>
      </c>
      <c r="M79" s="98">
        <v>3.3799999999999997E-2</v>
      </c>
      <c r="N79" s="98">
        <v>3.4200000000000001E-2</v>
      </c>
      <c r="O79" s="94">
        <v>10902.999999999998</v>
      </c>
      <c r="P79" s="96">
        <v>101.28</v>
      </c>
      <c r="Q79" s="84"/>
      <c r="R79" s="94">
        <v>11.042559999999998</v>
      </c>
      <c r="S79" s="95">
        <v>1.7209946190308569E-5</v>
      </c>
      <c r="T79" s="95">
        <f t="shared" si="1"/>
        <v>2.3914436139208569E-3</v>
      </c>
      <c r="U79" s="95">
        <f>R79/'סכום נכסי הקרן'!$C$42</f>
        <v>3.7184871565960008E-4</v>
      </c>
    </row>
    <row r="80" spans="2:21" s="141" customFormat="1">
      <c r="B80" s="87" t="s">
        <v>480</v>
      </c>
      <c r="C80" s="84" t="s">
        <v>481</v>
      </c>
      <c r="D80" s="97" t="s">
        <v>117</v>
      </c>
      <c r="E80" s="97" t="s">
        <v>304</v>
      </c>
      <c r="F80" s="84" t="s">
        <v>482</v>
      </c>
      <c r="G80" s="97" t="s">
        <v>148</v>
      </c>
      <c r="H80" s="84" t="s">
        <v>354</v>
      </c>
      <c r="I80" s="84" t="s">
        <v>306</v>
      </c>
      <c r="J80" s="84"/>
      <c r="K80" s="94">
        <v>5.3900000000000006</v>
      </c>
      <c r="L80" s="97" t="s">
        <v>161</v>
      </c>
      <c r="M80" s="98">
        <v>5.0900000000000001E-2</v>
      </c>
      <c r="N80" s="98">
        <v>2.6200000000000001E-2</v>
      </c>
      <c r="O80" s="94">
        <v>1755.4199999999998</v>
      </c>
      <c r="P80" s="96">
        <v>113.16</v>
      </c>
      <c r="Q80" s="94">
        <v>0.28000000000000003</v>
      </c>
      <c r="R80" s="94">
        <v>2.2644799999999994</v>
      </c>
      <c r="S80" s="95">
        <v>1.6862228675128572E-6</v>
      </c>
      <c r="T80" s="95">
        <f t="shared" si="1"/>
        <v>4.9040949153561324E-4</v>
      </c>
      <c r="U80" s="95">
        <f>R80/'סכום נכסי הקרן'!$C$42</f>
        <v>7.6254417421037424E-5</v>
      </c>
    </row>
    <row r="81" spans="2:21" s="141" customFormat="1">
      <c r="B81" s="87" t="s">
        <v>483</v>
      </c>
      <c r="C81" s="84" t="s">
        <v>484</v>
      </c>
      <c r="D81" s="97" t="s">
        <v>117</v>
      </c>
      <c r="E81" s="97" t="s">
        <v>304</v>
      </c>
      <c r="F81" s="84" t="s">
        <v>485</v>
      </c>
      <c r="G81" s="97" t="s">
        <v>486</v>
      </c>
      <c r="H81" s="84" t="s">
        <v>354</v>
      </c>
      <c r="I81" s="84" t="s">
        <v>157</v>
      </c>
      <c r="J81" s="84"/>
      <c r="K81" s="94">
        <v>5.92</v>
      </c>
      <c r="L81" s="97" t="s">
        <v>161</v>
      </c>
      <c r="M81" s="98">
        <v>2.6099999999999998E-2</v>
      </c>
      <c r="N81" s="98">
        <v>2.3300000000000001E-2</v>
      </c>
      <c r="O81" s="94">
        <v>8999.9999999999982</v>
      </c>
      <c r="P81" s="96">
        <v>102.36</v>
      </c>
      <c r="Q81" s="84"/>
      <c r="R81" s="94">
        <v>9.2124099999999984</v>
      </c>
      <c r="S81" s="95">
        <v>2.2326301375300159E-5</v>
      </c>
      <c r="T81" s="95">
        <f t="shared" si="1"/>
        <v>1.9950952553864903E-3</v>
      </c>
      <c r="U81" s="95">
        <f>R81/'סכום נכסי הקרן'!$C$42</f>
        <v>3.1021998763236573E-4</v>
      </c>
    </row>
    <row r="82" spans="2:21" s="141" customFormat="1">
      <c r="B82" s="87" t="s">
        <v>487</v>
      </c>
      <c r="C82" s="84" t="s">
        <v>488</v>
      </c>
      <c r="D82" s="97" t="s">
        <v>117</v>
      </c>
      <c r="E82" s="97" t="s">
        <v>304</v>
      </c>
      <c r="F82" s="84" t="s">
        <v>489</v>
      </c>
      <c r="G82" s="97" t="s">
        <v>490</v>
      </c>
      <c r="H82" s="84" t="s">
        <v>354</v>
      </c>
      <c r="I82" s="84" t="s">
        <v>306</v>
      </c>
      <c r="J82" s="84"/>
      <c r="K82" s="94">
        <v>4.0900000000000007</v>
      </c>
      <c r="L82" s="97" t="s">
        <v>161</v>
      </c>
      <c r="M82" s="98">
        <v>1.0500000000000001E-2</v>
      </c>
      <c r="N82" s="98">
        <v>6.6E-3</v>
      </c>
      <c r="O82" s="94">
        <v>5508.9999999999991</v>
      </c>
      <c r="P82" s="96">
        <v>101.93</v>
      </c>
      <c r="Q82" s="84"/>
      <c r="R82" s="94">
        <v>5.6153199999999988</v>
      </c>
      <c r="S82" s="95">
        <v>1.1889705660181893E-5</v>
      </c>
      <c r="T82" s="95">
        <f t="shared" si="1"/>
        <v>1.2160876784117149E-3</v>
      </c>
      <c r="U82" s="95">
        <f>R82/'סכום נכסי הקרן'!$C$42</f>
        <v>1.8909107399168901E-4</v>
      </c>
    </row>
    <row r="83" spans="2:21" s="141" customFormat="1">
      <c r="B83" s="87" t="s">
        <v>491</v>
      </c>
      <c r="C83" s="84" t="s">
        <v>492</v>
      </c>
      <c r="D83" s="97" t="s">
        <v>117</v>
      </c>
      <c r="E83" s="97" t="s">
        <v>304</v>
      </c>
      <c r="F83" s="84" t="s">
        <v>473</v>
      </c>
      <c r="G83" s="97" t="s">
        <v>342</v>
      </c>
      <c r="H83" s="84" t="s">
        <v>398</v>
      </c>
      <c r="I83" s="84" t="s">
        <v>157</v>
      </c>
      <c r="J83" s="84"/>
      <c r="K83" s="94">
        <v>4.29</v>
      </c>
      <c r="L83" s="97" t="s">
        <v>161</v>
      </c>
      <c r="M83" s="98">
        <v>4.3499999999999997E-2</v>
      </c>
      <c r="N83" s="98">
        <v>3.9900000000000012E-2</v>
      </c>
      <c r="O83" s="94">
        <v>20880.999999999996</v>
      </c>
      <c r="P83" s="96">
        <v>103.32</v>
      </c>
      <c r="Q83" s="84"/>
      <c r="R83" s="94">
        <v>21.574249999999996</v>
      </c>
      <c r="S83" s="95">
        <v>1.1129576605982819E-5</v>
      </c>
      <c r="T83" s="95">
        <f t="shared" si="1"/>
        <v>4.6722501292845182E-3</v>
      </c>
      <c r="U83" s="95">
        <f>R83/'סכום נכסי הקרן'!$C$42</f>
        <v>7.2649432322026116E-4</v>
      </c>
    </row>
    <row r="84" spans="2:21" s="141" customFormat="1">
      <c r="B84" s="87" t="s">
        <v>493</v>
      </c>
      <c r="C84" s="84" t="s">
        <v>494</v>
      </c>
      <c r="D84" s="97" t="s">
        <v>117</v>
      </c>
      <c r="E84" s="97" t="s">
        <v>304</v>
      </c>
      <c r="F84" s="84" t="s">
        <v>495</v>
      </c>
      <c r="G84" s="97" t="s">
        <v>496</v>
      </c>
      <c r="H84" s="84" t="s">
        <v>398</v>
      </c>
      <c r="I84" s="84" t="s">
        <v>157</v>
      </c>
      <c r="J84" s="84"/>
      <c r="K84" s="94">
        <v>6.120000000000001</v>
      </c>
      <c r="L84" s="97" t="s">
        <v>161</v>
      </c>
      <c r="M84" s="98">
        <v>3.61E-2</v>
      </c>
      <c r="N84" s="98">
        <v>2.7799999999999998E-2</v>
      </c>
      <c r="O84" s="94">
        <v>5885.9999999999991</v>
      </c>
      <c r="P84" s="96">
        <v>105.85</v>
      </c>
      <c r="Q84" s="84"/>
      <c r="R84" s="94">
        <v>6.2303299999999986</v>
      </c>
      <c r="S84" s="95">
        <v>7.6690553745928325E-6</v>
      </c>
      <c r="T84" s="95">
        <f t="shared" si="1"/>
        <v>1.3492779655369345E-3</v>
      </c>
      <c r="U84" s="95">
        <f>R84/'סכום נכסי הקרן'!$C$42</f>
        <v>2.0980100707041448E-4</v>
      </c>
    </row>
    <row r="85" spans="2:21" s="141" customFormat="1">
      <c r="B85" s="87" t="s">
        <v>497</v>
      </c>
      <c r="C85" s="84" t="s">
        <v>498</v>
      </c>
      <c r="D85" s="97" t="s">
        <v>117</v>
      </c>
      <c r="E85" s="97" t="s">
        <v>304</v>
      </c>
      <c r="F85" s="84" t="s">
        <v>499</v>
      </c>
      <c r="G85" s="97" t="s">
        <v>342</v>
      </c>
      <c r="H85" s="84" t="s">
        <v>398</v>
      </c>
      <c r="I85" s="84" t="s">
        <v>157</v>
      </c>
      <c r="J85" s="84"/>
      <c r="K85" s="94">
        <v>3.1300000000000003</v>
      </c>
      <c r="L85" s="97" t="s">
        <v>161</v>
      </c>
      <c r="M85" s="98">
        <v>3.9E-2</v>
      </c>
      <c r="N85" s="98">
        <v>4.4800000000000006E-2</v>
      </c>
      <c r="O85" s="94">
        <v>21710.999999999996</v>
      </c>
      <c r="P85" s="96">
        <v>98.72</v>
      </c>
      <c r="Q85" s="84"/>
      <c r="R85" s="94">
        <v>21.433099999999996</v>
      </c>
      <c r="S85" s="95">
        <v>2.4173156895601485E-5</v>
      </c>
      <c r="T85" s="95">
        <f t="shared" si="1"/>
        <v>4.6416818311629839E-3</v>
      </c>
      <c r="U85" s="95">
        <f>R85/'סכום נכסי הקרן'!$C$42</f>
        <v>7.2174121830479289E-4</v>
      </c>
    </row>
    <row r="86" spans="2:21" s="141" customFormat="1">
      <c r="B86" s="87" t="s">
        <v>500</v>
      </c>
      <c r="C86" s="84" t="s">
        <v>501</v>
      </c>
      <c r="D86" s="97" t="s">
        <v>117</v>
      </c>
      <c r="E86" s="97" t="s">
        <v>304</v>
      </c>
      <c r="F86" s="84" t="s">
        <v>412</v>
      </c>
      <c r="G86" s="97" t="s">
        <v>342</v>
      </c>
      <c r="H86" s="84" t="s">
        <v>398</v>
      </c>
      <c r="I86" s="84" t="s">
        <v>157</v>
      </c>
      <c r="J86" s="84"/>
      <c r="K86" s="94">
        <v>4.3499999999999996</v>
      </c>
      <c r="L86" s="97" t="s">
        <v>161</v>
      </c>
      <c r="M86" s="98">
        <v>5.0499999999999996E-2</v>
      </c>
      <c r="N86" s="98">
        <v>2.8199999999999999E-2</v>
      </c>
      <c r="O86" s="94">
        <v>2690.9999999999995</v>
      </c>
      <c r="P86" s="96">
        <v>110.34</v>
      </c>
      <c r="Q86" s="84"/>
      <c r="R86" s="94">
        <v>2.9692399999999992</v>
      </c>
      <c r="S86" s="95">
        <v>4.8458875841418097E-6</v>
      </c>
      <c r="T86" s="95">
        <f t="shared" si="1"/>
        <v>6.4303658175263385E-4</v>
      </c>
      <c r="U86" s="95">
        <f>R86/'סכום נכסי הקרן'!$C$42</f>
        <v>9.9986604599396414E-5</v>
      </c>
    </row>
    <row r="87" spans="2:21" s="141" customFormat="1">
      <c r="B87" s="87" t="s">
        <v>502</v>
      </c>
      <c r="C87" s="84" t="s">
        <v>503</v>
      </c>
      <c r="D87" s="97" t="s">
        <v>117</v>
      </c>
      <c r="E87" s="97" t="s">
        <v>304</v>
      </c>
      <c r="F87" s="84" t="s">
        <v>504</v>
      </c>
      <c r="G87" s="97" t="s">
        <v>148</v>
      </c>
      <c r="H87" s="84" t="s">
        <v>398</v>
      </c>
      <c r="I87" s="84" t="s">
        <v>157</v>
      </c>
      <c r="J87" s="84"/>
      <c r="K87" s="94">
        <v>5.1799999999999988</v>
      </c>
      <c r="L87" s="97" t="s">
        <v>161</v>
      </c>
      <c r="M87" s="98">
        <v>2.3E-2</v>
      </c>
      <c r="N87" s="98">
        <v>3.1E-2</v>
      </c>
      <c r="O87" s="94">
        <v>22999.999999999996</v>
      </c>
      <c r="P87" s="96">
        <v>96.23</v>
      </c>
      <c r="Q87" s="84"/>
      <c r="R87" s="94">
        <v>22.132900000000003</v>
      </c>
      <c r="S87" s="95">
        <v>7.3004470412875178E-5</v>
      </c>
      <c r="T87" s="95">
        <f t="shared" si="1"/>
        <v>4.7932347537662416E-3</v>
      </c>
      <c r="U87" s="95">
        <f>R87/'סכום נכסי הקרן'!$C$42</f>
        <v>7.4530638174683818E-4</v>
      </c>
    </row>
    <row r="88" spans="2:21" s="141" customFormat="1">
      <c r="B88" s="87" t="s">
        <v>505</v>
      </c>
      <c r="C88" s="84" t="s">
        <v>506</v>
      </c>
      <c r="D88" s="97" t="s">
        <v>117</v>
      </c>
      <c r="E88" s="97" t="s">
        <v>304</v>
      </c>
      <c r="F88" s="84" t="s">
        <v>507</v>
      </c>
      <c r="G88" s="97" t="s">
        <v>342</v>
      </c>
      <c r="H88" s="84" t="s">
        <v>431</v>
      </c>
      <c r="I88" s="84" t="s">
        <v>157</v>
      </c>
      <c r="J88" s="84"/>
      <c r="K88" s="94">
        <v>2.85</v>
      </c>
      <c r="L88" s="97" t="s">
        <v>161</v>
      </c>
      <c r="M88" s="98">
        <v>6.7500000000000004E-2</v>
      </c>
      <c r="N88" s="98">
        <v>3.9399999999999998E-2</v>
      </c>
      <c r="O88" s="94">
        <v>6704.56</v>
      </c>
      <c r="P88" s="96">
        <v>109.36</v>
      </c>
      <c r="Q88" s="84"/>
      <c r="R88" s="94">
        <v>7.3321099999999984</v>
      </c>
      <c r="S88" s="95">
        <v>8.3832777531181119E-6</v>
      </c>
      <c r="T88" s="95">
        <f t="shared" si="1"/>
        <v>1.5878861093863428E-3</v>
      </c>
      <c r="U88" s="95">
        <f>R88/'סכום נכסי הקרן'!$C$42</f>
        <v>2.4690250146477901E-4</v>
      </c>
    </row>
    <row r="89" spans="2:21" s="141" customFormat="1">
      <c r="B89" s="87" t="s">
        <v>508</v>
      </c>
      <c r="C89" s="84" t="s">
        <v>509</v>
      </c>
      <c r="D89" s="97" t="s">
        <v>117</v>
      </c>
      <c r="E89" s="97" t="s">
        <v>304</v>
      </c>
      <c r="F89" s="84" t="s">
        <v>510</v>
      </c>
      <c r="G89" s="97" t="s">
        <v>496</v>
      </c>
      <c r="H89" s="84" t="s">
        <v>431</v>
      </c>
      <c r="I89" s="84" t="s">
        <v>157</v>
      </c>
      <c r="J89" s="84"/>
      <c r="K89" s="94">
        <v>9</v>
      </c>
      <c r="L89" s="97" t="s">
        <v>161</v>
      </c>
      <c r="M89" s="98">
        <v>3.4300000000000004E-2</v>
      </c>
      <c r="N89" s="98">
        <v>3.6900000000000002E-2</v>
      </c>
      <c r="O89" s="94">
        <v>18785.999999999996</v>
      </c>
      <c r="P89" s="96">
        <v>98.83</v>
      </c>
      <c r="Q89" s="84"/>
      <c r="R89" s="94">
        <v>18.566199999999998</v>
      </c>
      <c r="S89" s="95">
        <v>7.399558846699227E-5</v>
      </c>
      <c r="T89" s="95">
        <f t="shared" si="1"/>
        <v>4.020808619086283E-3</v>
      </c>
      <c r="U89" s="95">
        <f>R89/'סכום נכסי הקרן'!$C$42</f>
        <v>6.2520082523248848E-4</v>
      </c>
    </row>
    <row r="90" spans="2:21" s="141" customFormat="1">
      <c r="B90" s="87" t="s">
        <v>511</v>
      </c>
      <c r="C90" s="84" t="s">
        <v>512</v>
      </c>
      <c r="D90" s="97" t="s">
        <v>117</v>
      </c>
      <c r="E90" s="97" t="s">
        <v>304</v>
      </c>
      <c r="F90" s="84" t="s">
        <v>439</v>
      </c>
      <c r="G90" s="97" t="s">
        <v>363</v>
      </c>
      <c r="H90" s="84" t="s">
        <v>431</v>
      </c>
      <c r="I90" s="84" t="s">
        <v>306</v>
      </c>
      <c r="J90" s="84"/>
      <c r="K90" s="94">
        <v>3.69</v>
      </c>
      <c r="L90" s="97" t="s">
        <v>161</v>
      </c>
      <c r="M90" s="98">
        <v>4.1399999999999999E-2</v>
      </c>
      <c r="N90" s="98">
        <v>2.2799999999999997E-2</v>
      </c>
      <c r="O90" s="94">
        <v>8381.4999999999982</v>
      </c>
      <c r="P90" s="96">
        <v>107.99</v>
      </c>
      <c r="Q90" s="84"/>
      <c r="R90" s="94">
        <v>9.0511799999999987</v>
      </c>
      <c r="S90" s="95">
        <v>1.1582914007961334E-5</v>
      </c>
      <c r="T90" s="95">
        <f t="shared" si="1"/>
        <v>1.9601783109576207E-3</v>
      </c>
      <c r="U90" s="95">
        <f>R90/'סכום נכסי הקרן'!$C$42</f>
        <v>3.0479070597794888E-4</v>
      </c>
    </row>
    <row r="91" spans="2:21" s="141" customFormat="1">
      <c r="B91" s="87" t="s">
        <v>513</v>
      </c>
      <c r="C91" s="84" t="s">
        <v>514</v>
      </c>
      <c r="D91" s="97" t="s">
        <v>117</v>
      </c>
      <c r="E91" s="97" t="s">
        <v>304</v>
      </c>
      <c r="F91" s="84" t="s">
        <v>439</v>
      </c>
      <c r="G91" s="97" t="s">
        <v>363</v>
      </c>
      <c r="H91" s="84" t="s">
        <v>431</v>
      </c>
      <c r="I91" s="84" t="s">
        <v>306</v>
      </c>
      <c r="J91" s="84"/>
      <c r="K91" s="94">
        <v>6.2900000000000009</v>
      </c>
      <c r="L91" s="97" t="s">
        <v>161</v>
      </c>
      <c r="M91" s="98">
        <v>2.5000000000000001E-2</v>
      </c>
      <c r="N91" s="98">
        <v>3.8300000000000008E-2</v>
      </c>
      <c r="O91" s="94">
        <v>3571.9999999999995</v>
      </c>
      <c r="P91" s="96">
        <v>93.71</v>
      </c>
      <c r="Q91" s="84"/>
      <c r="R91" s="94">
        <v>3.3473199999999994</v>
      </c>
      <c r="S91" s="95">
        <v>8.9166250624063894E-6</v>
      </c>
      <c r="T91" s="95">
        <f t="shared" si="1"/>
        <v>7.2491587437601096E-4</v>
      </c>
      <c r="U91" s="95">
        <f>R91/'סכום נכסי הקרן'!$C$42</f>
        <v>1.1271812359649326E-4</v>
      </c>
    </row>
    <row r="92" spans="2:21" s="141" customFormat="1">
      <c r="B92" s="87" t="s">
        <v>515</v>
      </c>
      <c r="C92" s="84" t="s">
        <v>516</v>
      </c>
      <c r="D92" s="97" t="s">
        <v>117</v>
      </c>
      <c r="E92" s="97" t="s">
        <v>304</v>
      </c>
      <c r="F92" s="84" t="s">
        <v>439</v>
      </c>
      <c r="G92" s="97" t="s">
        <v>363</v>
      </c>
      <c r="H92" s="84" t="s">
        <v>431</v>
      </c>
      <c r="I92" s="84" t="s">
        <v>306</v>
      </c>
      <c r="J92" s="84"/>
      <c r="K92" s="94">
        <v>4.95</v>
      </c>
      <c r="L92" s="97" t="s">
        <v>161</v>
      </c>
      <c r="M92" s="98">
        <v>3.5499999999999997E-2</v>
      </c>
      <c r="N92" s="98">
        <v>3.1899999999999998E-2</v>
      </c>
      <c r="O92" s="94">
        <v>4319.9999999999991</v>
      </c>
      <c r="P92" s="96">
        <v>102.69</v>
      </c>
      <c r="Q92" s="84"/>
      <c r="R92" s="94">
        <v>4.4362099999999991</v>
      </c>
      <c r="S92" s="95">
        <v>8.2447311015304265E-6</v>
      </c>
      <c r="T92" s="95">
        <f t="shared" si="1"/>
        <v>9.6073248182593934E-4</v>
      </c>
      <c r="U92" s="95">
        <f>R92/'סכום נכסי הקרן'!$C$42</f>
        <v>1.4938555832128369E-4</v>
      </c>
    </row>
    <row r="93" spans="2:21" s="141" customFormat="1">
      <c r="B93" s="87" t="s">
        <v>517</v>
      </c>
      <c r="C93" s="84" t="s">
        <v>518</v>
      </c>
      <c r="D93" s="97" t="s">
        <v>117</v>
      </c>
      <c r="E93" s="97" t="s">
        <v>304</v>
      </c>
      <c r="F93" s="84" t="s">
        <v>519</v>
      </c>
      <c r="G93" s="97" t="s">
        <v>342</v>
      </c>
      <c r="H93" s="84" t="s">
        <v>431</v>
      </c>
      <c r="I93" s="84" t="s">
        <v>306</v>
      </c>
      <c r="J93" s="84"/>
      <c r="K93" s="94">
        <v>5.3400000000000007</v>
      </c>
      <c r="L93" s="97" t="s">
        <v>161</v>
      </c>
      <c r="M93" s="98">
        <v>3.9E-2</v>
      </c>
      <c r="N93" s="98">
        <v>4.2199999999999994E-2</v>
      </c>
      <c r="O93" s="94">
        <v>15999.999999999998</v>
      </c>
      <c r="P93" s="96">
        <v>99.78</v>
      </c>
      <c r="Q93" s="84"/>
      <c r="R93" s="94">
        <v>15.964799999999997</v>
      </c>
      <c r="S93" s="95">
        <v>3.8014683171374939E-5</v>
      </c>
      <c r="T93" s="95">
        <f t="shared" si="1"/>
        <v>3.457433693593125E-3</v>
      </c>
      <c r="U93" s="95">
        <f>R93/'סכום נכסי הקרן'!$C$42</f>
        <v>5.376009164326373E-4</v>
      </c>
    </row>
    <row r="94" spans="2:21" s="141" customFormat="1">
      <c r="B94" s="87" t="s">
        <v>520</v>
      </c>
      <c r="C94" s="84" t="s">
        <v>521</v>
      </c>
      <c r="D94" s="97" t="s">
        <v>117</v>
      </c>
      <c r="E94" s="97" t="s">
        <v>304</v>
      </c>
      <c r="F94" s="84" t="s">
        <v>522</v>
      </c>
      <c r="G94" s="97" t="s">
        <v>363</v>
      </c>
      <c r="H94" s="84" t="s">
        <v>431</v>
      </c>
      <c r="I94" s="84" t="s">
        <v>306</v>
      </c>
      <c r="J94" s="84"/>
      <c r="K94" s="94">
        <v>3.5799999999999996</v>
      </c>
      <c r="L94" s="97" t="s">
        <v>161</v>
      </c>
      <c r="M94" s="98">
        <v>2.1600000000000001E-2</v>
      </c>
      <c r="N94" s="98">
        <v>2.1600000000000001E-2</v>
      </c>
      <c r="O94" s="94">
        <v>9877.9999999999982</v>
      </c>
      <c r="P94" s="96">
        <v>100.6</v>
      </c>
      <c r="Q94" s="84"/>
      <c r="R94" s="94">
        <v>9.937269999999998</v>
      </c>
      <c r="S94" s="95">
        <v>1.5337723377528788E-5</v>
      </c>
      <c r="T94" s="95">
        <f t="shared" si="1"/>
        <v>2.1520753232318695E-3</v>
      </c>
      <c r="U94" s="95">
        <f>R94/'סכום נכסי הקרן'!$C$42</f>
        <v>3.3462902503248105E-4</v>
      </c>
    </row>
    <row r="95" spans="2:21" s="141" customFormat="1">
      <c r="B95" s="87" t="s">
        <v>523</v>
      </c>
      <c r="C95" s="84" t="s">
        <v>524</v>
      </c>
      <c r="D95" s="97" t="s">
        <v>117</v>
      </c>
      <c r="E95" s="97" t="s">
        <v>304</v>
      </c>
      <c r="F95" s="84" t="s">
        <v>504</v>
      </c>
      <c r="G95" s="97" t="s">
        <v>148</v>
      </c>
      <c r="H95" s="84" t="s">
        <v>431</v>
      </c>
      <c r="I95" s="84" t="s">
        <v>157</v>
      </c>
      <c r="J95" s="84"/>
      <c r="K95" s="94">
        <v>2.81</v>
      </c>
      <c r="L95" s="97" t="s">
        <v>161</v>
      </c>
      <c r="M95" s="98">
        <v>2.4E-2</v>
      </c>
      <c r="N95" s="98">
        <v>2.0499999999999997E-2</v>
      </c>
      <c r="O95" s="94">
        <v>7247.7499999999991</v>
      </c>
      <c r="P95" s="96">
        <v>101.19</v>
      </c>
      <c r="Q95" s="84"/>
      <c r="R95" s="94">
        <v>7.3339999999999987</v>
      </c>
      <c r="S95" s="95">
        <v>1.7919373999689622E-5</v>
      </c>
      <c r="T95" s="95">
        <f t="shared" si="1"/>
        <v>1.5882954192230393E-3</v>
      </c>
      <c r="U95" s="95">
        <f>R95/'סכום נכסי הקרן'!$C$42</f>
        <v>2.4696614559010838E-4</v>
      </c>
    </row>
    <row r="96" spans="2:21" s="141" customFormat="1">
      <c r="B96" s="87" t="s">
        <v>525</v>
      </c>
      <c r="C96" s="84" t="s">
        <v>526</v>
      </c>
      <c r="D96" s="97" t="s">
        <v>117</v>
      </c>
      <c r="E96" s="97" t="s">
        <v>304</v>
      </c>
      <c r="F96" s="84" t="s">
        <v>527</v>
      </c>
      <c r="G96" s="97" t="s">
        <v>342</v>
      </c>
      <c r="H96" s="84" t="s">
        <v>443</v>
      </c>
      <c r="I96" s="84" t="s">
        <v>157</v>
      </c>
      <c r="J96" s="84"/>
      <c r="K96" s="94">
        <v>4.6100000000000003</v>
      </c>
      <c r="L96" s="97" t="s">
        <v>161</v>
      </c>
      <c r="M96" s="98">
        <v>3.95E-2</v>
      </c>
      <c r="N96" s="98">
        <v>4.2200000000000008E-2</v>
      </c>
      <c r="O96" s="94">
        <v>13818.089999999998</v>
      </c>
      <c r="P96" s="96">
        <v>99.27</v>
      </c>
      <c r="Q96" s="84"/>
      <c r="R96" s="94">
        <v>13.717219999999998</v>
      </c>
      <c r="S96" s="95">
        <v>2.2643498117458078E-5</v>
      </c>
      <c r="T96" s="95">
        <f t="shared" si="1"/>
        <v>2.9706841683221517E-3</v>
      </c>
      <c r="U96" s="95">
        <f>R96/'סכום נכסי הקרן'!$C$42</f>
        <v>4.6191559198412136E-4</v>
      </c>
    </row>
    <row r="97" spans="2:21" s="141" customFormat="1">
      <c r="B97" s="87" t="s">
        <v>528</v>
      </c>
      <c r="C97" s="84" t="s">
        <v>529</v>
      </c>
      <c r="D97" s="97" t="s">
        <v>117</v>
      </c>
      <c r="E97" s="97" t="s">
        <v>304</v>
      </c>
      <c r="F97" s="84" t="s">
        <v>527</v>
      </c>
      <c r="G97" s="97" t="s">
        <v>342</v>
      </c>
      <c r="H97" s="84" t="s">
        <v>443</v>
      </c>
      <c r="I97" s="84" t="s">
        <v>157</v>
      </c>
      <c r="J97" s="84"/>
      <c r="K97" s="94">
        <v>5.2200000000000015</v>
      </c>
      <c r="L97" s="97" t="s">
        <v>161</v>
      </c>
      <c r="M97" s="98">
        <v>0.03</v>
      </c>
      <c r="N97" s="98">
        <v>4.300000000000001E-2</v>
      </c>
      <c r="O97" s="94">
        <v>20310.999999999996</v>
      </c>
      <c r="P97" s="96">
        <v>94.19</v>
      </c>
      <c r="Q97" s="84"/>
      <c r="R97" s="94">
        <v>19.130939999999995</v>
      </c>
      <c r="S97" s="95">
        <v>2.7072706164302303E-5</v>
      </c>
      <c r="T97" s="95">
        <f t="shared" si="1"/>
        <v>4.1431121308195817E-3</v>
      </c>
      <c r="U97" s="95">
        <f>R97/'סכום נכסי הקרן'!$C$42</f>
        <v>6.4421795927401514E-4</v>
      </c>
    </row>
    <row r="98" spans="2:21" s="141" customFormat="1">
      <c r="B98" s="87" t="s">
        <v>530</v>
      </c>
      <c r="C98" s="84" t="s">
        <v>531</v>
      </c>
      <c r="D98" s="97" t="s">
        <v>117</v>
      </c>
      <c r="E98" s="97" t="s">
        <v>304</v>
      </c>
      <c r="F98" s="84" t="s">
        <v>532</v>
      </c>
      <c r="G98" s="97" t="s">
        <v>456</v>
      </c>
      <c r="H98" s="84" t="s">
        <v>452</v>
      </c>
      <c r="I98" s="84" t="s">
        <v>157</v>
      </c>
      <c r="J98" s="84"/>
      <c r="K98" s="94">
        <v>1.58</v>
      </c>
      <c r="L98" s="97" t="s">
        <v>161</v>
      </c>
      <c r="M98" s="98">
        <v>3.3000000000000002E-2</v>
      </c>
      <c r="N98" s="98">
        <v>2.3900000000000001E-2</v>
      </c>
      <c r="O98" s="94">
        <v>6254.7799999999988</v>
      </c>
      <c r="P98" s="96">
        <v>101.86</v>
      </c>
      <c r="Q98" s="84"/>
      <c r="R98" s="94">
        <v>6.3711099999999989</v>
      </c>
      <c r="S98" s="95">
        <v>1.2668291462404631E-5</v>
      </c>
      <c r="T98" s="95">
        <f t="shared" si="1"/>
        <v>1.3797661342195388E-3</v>
      </c>
      <c r="U98" s="95">
        <f>R98/'סכום נכסי הקרן'!$C$42</f>
        <v>2.145416525539399E-4</v>
      </c>
    </row>
    <row r="99" spans="2:21" s="141" customFormat="1">
      <c r="B99" s="87" t="s">
        <v>533</v>
      </c>
      <c r="C99" s="84" t="s">
        <v>534</v>
      </c>
      <c r="D99" s="97" t="s">
        <v>117</v>
      </c>
      <c r="E99" s="97" t="s">
        <v>304</v>
      </c>
      <c r="F99" s="84" t="s">
        <v>451</v>
      </c>
      <c r="G99" s="97" t="s">
        <v>342</v>
      </c>
      <c r="H99" s="84" t="s">
        <v>452</v>
      </c>
      <c r="I99" s="84" t="s">
        <v>306</v>
      </c>
      <c r="J99" s="84"/>
      <c r="K99" s="94">
        <v>4.120000000000001</v>
      </c>
      <c r="L99" s="97" t="s">
        <v>161</v>
      </c>
      <c r="M99" s="98">
        <v>6.9000000000000006E-2</v>
      </c>
      <c r="N99" s="98">
        <v>8.0600000000000005E-2</v>
      </c>
      <c r="O99" s="94">
        <v>1585.9999999999998</v>
      </c>
      <c r="P99" s="96">
        <v>98.51</v>
      </c>
      <c r="Q99" s="84"/>
      <c r="R99" s="94">
        <v>1.5623699999999996</v>
      </c>
      <c r="S99" s="95">
        <v>2.3973601829612082E-6</v>
      </c>
      <c r="T99" s="95">
        <f t="shared" si="1"/>
        <v>3.383563013541723E-4</v>
      </c>
      <c r="U99" s="95">
        <f>R99/'סכום נכסי הקרן'!$C$42</f>
        <v>5.2611466714701061E-5</v>
      </c>
    </row>
    <row r="100" spans="2:21" s="141" customFormat="1">
      <c r="B100" s="87" t="s">
        <v>535</v>
      </c>
      <c r="C100" s="84" t="s">
        <v>536</v>
      </c>
      <c r="D100" s="97" t="s">
        <v>117</v>
      </c>
      <c r="E100" s="97" t="s">
        <v>304</v>
      </c>
      <c r="F100" s="84" t="s">
        <v>537</v>
      </c>
      <c r="G100" s="97" t="s">
        <v>342</v>
      </c>
      <c r="H100" s="84" t="s">
        <v>452</v>
      </c>
      <c r="I100" s="84" t="s">
        <v>157</v>
      </c>
      <c r="J100" s="84"/>
      <c r="K100" s="94">
        <v>4.04</v>
      </c>
      <c r="L100" s="97" t="s">
        <v>161</v>
      </c>
      <c r="M100" s="98">
        <v>4.5999999999999999E-2</v>
      </c>
      <c r="N100" s="98">
        <v>5.2999999999999999E-2</v>
      </c>
      <c r="O100" s="94">
        <v>968.20999999999981</v>
      </c>
      <c r="P100" s="96">
        <v>97.5</v>
      </c>
      <c r="Q100" s="84"/>
      <c r="R100" s="94">
        <v>0.94399999999999984</v>
      </c>
      <c r="S100" s="95">
        <v>4.1376495726495716E-6</v>
      </c>
      <c r="T100" s="95">
        <f t="shared" si="1"/>
        <v>2.0443835229704788E-4</v>
      </c>
      <c r="U100" s="95">
        <f>R100/'סכום נכסי הקרן'!$C$42</f>
        <v>3.1788388524279014E-5</v>
      </c>
    </row>
    <row r="101" spans="2:21" s="141" customFormat="1">
      <c r="B101" s="87" t="s">
        <v>538</v>
      </c>
      <c r="C101" s="84" t="s">
        <v>539</v>
      </c>
      <c r="D101" s="97" t="s">
        <v>117</v>
      </c>
      <c r="E101" s="97" t="s">
        <v>304</v>
      </c>
      <c r="F101" s="84" t="s">
        <v>455</v>
      </c>
      <c r="G101" s="97" t="s">
        <v>456</v>
      </c>
      <c r="H101" s="84" t="s">
        <v>457</v>
      </c>
      <c r="I101" s="84" t="s">
        <v>157</v>
      </c>
      <c r="J101" s="84"/>
      <c r="K101" s="94">
        <v>1.3800000000000003</v>
      </c>
      <c r="L101" s="97" t="s">
        <v>161</v>
      </c>
      <c r="M101" s="98">
        <v>4.2999999999999997E-2</v>
      </c>
      <c r="N101" s="98">
        <v>3.1499999999999993E-2</v>
      </c>
      <c r="O101" s="94">
        <v>12204.959999999997</v>
      </c>
      <c r="P101" s="96">
        <v>101.96</v>
      </c>
      <c r="Q101" s="84"/>
      <c r="R101" s="94">
        <v>12.444169999999998</v>
      </c>
      <c r="S101" s="95">
        <v>3.3815588520396547E-5</v>
      </c>
      <c r="T101" s="95">
        <f t="shared" si="1"/>
        <v>2.694984756890206E-3</v>
      </c>
      <c r="U101" s="95">
        <f>R101/'סכום נכסי הקרן'!$C$42</f>
        <v>4.1904672756586564E-4</v>
      </c>
    </row>
    <row r="102" spans="2:21" s="141" customFormat="1">
      <c r="B102" s="87" t="s">
        <v>540</v>
      </c>
      <c r="C102" s="84" t="s">
        <v>541</v>
      </c>
      <c r="D102" s="97" t="s">
        <v>117</v>
      </c>
      <c r="E102" s="97" t="s">
        <v>304</v>
      </c>
      <c r="F102" s="84" t="s">
        <v>455</v>
      </c>
      <c r="G102" s="97" t="s">
        <v>456</v>
      </c>
      <c r="H102" s="84" t="s">
        <v>457</v>
      </c>
      <c r="I102" s="84" t="s">
        <v>157</v>
      </c>
      <c r="J102" s="84"/>
      <c r="K102" s="94">
        <v>2.0599999999999996</v>
      </c>
      <c r="L102" s="97" t="s">
        <v>161</v>
      </c>
      <c r="M102" s="98">
        <v>4.2500000000000003E-2</v>
      </c>
      <c r="N102" s="98">
        <v>3.78E-2</v>
      </c>
      <c r="O102" s="94">
        <v>7960.9999999999991</v>
      </c>
      <c r="P102" s="96">
        <v>102.73</v>
      </c>
      <c r="Q102" s="84"/>
      <c r="R102" s="94">
        <v>8.1783399999999986</v>
      </c>
      <c r="S102" s="95">
        <v>1.6205182320005632E-5</v>
      </c>
      <c r="T102" s="95">
        <f t="shared" si="1"/>
        <v>1.7711507988612697E-3</v>
      </c>
      <c r="U102" s="95">
        <f>R102/'סכום נכסי הקרן'!$C$42</f>
        <v>2.7539856928352971E-4</v>
      </c>
    </row>
    <row r="103" spans="2:21" s="141" customFormat="1">
      <c r="B103" s="87" t="s">
        <v>542</v>
      </c>
      <c r="C103" s="84" t="s">
        <v>543</v>
      </c>
      <c r="D103" s="97" t="s">
        <v>117</v>
      </c>
      <c r="E103" s="97" t="s">
        <v>304</v>
      </c>
      <c r="F103" s="84" t="s">
        <v>455</v>
      </c>
      <c r="G103" s="97" t="s">
        <v>456</v>
      </c>
      <c r="H103" s="84" t="s">
        <v>457</v>
      </c>
      <c r="I103" s="84" t="s">
        <v>157</v>
      </c>
      <c r="J103" s="84"/>
      <c r="K103" s="94">
        <v>1.96</v>
      </c>
      <c r="L103" s="97" t="s">
        <v>161</v>
      </c>
      <c r="M103" s="98">
        <v>3.7000000000000005E-2</v>
      </c>
      <c r="N103" s="98">
        <v>0.04</v>
      </c>
      <c r="O103" s="94">
        <v>15588.999999999998</v>
      </c>
      <c r="P103" s="96">
        <v>100.99</v>
      </c>
      <c r="Q103" s="84"/>
      <c r="R103" s="94">
        <v>15.743339999999998</v>
      </c>
      <c r="S103" s="95">
        <v>4.7279775165546687E-5</v>
      </c>
      <c r="T103" s="95">
        <f>R103/$R$11</f>
        <v>3.4094729759027607E-3</v>
      </c>
      <c r="U103" s="95">
        <f>R103/'סכום נכסי הקרן'!$C$42</f>
        <v>5.3014344130277835E-4</v>
      </c>
    </row>
    <row r="104" spans="2:21" s="141" customFormat="1">
      <c r="B104" s="83"/>
      <c r="C104" s="84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94"/>
      <c r="P104" s="96"/>
      <c r="Q104" s="84"/>
      <c r="R104" s="84"/>
      <c r="S104" s="84"/>
      <c r="T104" s="95"/>
      <c r="U104" s="84"/>
    </row>
    <row r="105" spans="2:21" s="141" customFormat="1">
      <c r="B105" s="103" t="s">
        <v>44</v>
      </c>
      <c r="C105" s="82"/>
      <c r="D105" s="82"/>
      <c r="E105" s="82"/>
      <c r="F105" s="82"/>
      <c r="G105" s="82"/>
      <c r="H105" s="82"/>
      <c r="I105" s="82"/>
      <c r="J105" s="82"/>
      <c r="K105" s="91">
        <v>4.6555605391630133</v>
      </c>
      <c r="L105" s="82"/>
      <c r="M105" s="82"/>
      <c r="N105" s="105">
        <v>5.1646459182317903E-2</v>
      </c>
      <c r="O105" s="91"/>
      <c r="P105" s="93"/>
      <c r="Q105" s="82"/>
      <c r="R105" s="91">
        <v>131.13214000000002</v>
      </c>
      <c r="S105" s="82"/>
      <c r="T105" s="92">
        <f t="shared" ref="T105:T107" si="2">R105/$R$11</f>
        <v>2.8398769740239208E-2</v>
      </c>
      <c r="U105" s="92">
        <f>R105/'סכום נכסי הקרן'!$C$42</f>
        <v>4.4157620914620239E-3</v>
      </c>
    </row>
    <row r="106" spans="2:21" s="141" customFormat="1">
      <c r="B106" s="87" t="s">
        <v>544</v>
      </c>
      <c r="C106" s="84" t="s">
        <v>545</v>
      </c>
      <c r="D106" s="97" t="s">
        <v>117</v>
      </c>
      <c r="E106" s="97" t="s">
        <v>304</v>
      </c>
      <c r="F106" s="84" t="s">
        <v>546</v>
      </c>
      <c r="G106" s="97" t="s">
        <v>547</v>
      </c>
      <c r="H106" s="84" t="s">
        <v>354</v>
      </c>
      <c r="I106" s="84" t="s">
        <v>306</v>
      </c>
      <c r="J106" s="84"/>
      <c r="K106" s="94">
        <v>3.61</v>
      </c>
      <c r="L106" s="97" t="s">
        <v>161</v>
      </c>
      <c r="M106" s="98">
        <v>3.49E-2</v>
      </c>
      <c r="N106" s="98">
        <v>4.4399999999999995E-2</v>
      </c>
      <c r="O106" s="94">
        <v>64292.69999999999</v>
      </c>
      <c r="P106" s="96">
        <v>98.39</v>
      </c>
      <c r="Q106" s="84"/>
      <c r="R106" s="94">
        <v>63.257589999999986</v>
      </c>
      <c r="S106" s="95">
        <v>2.9453000826781878E-5</v>
      </c>
      <c r="T106" s="95">
        <f t="shared" si="2"/>
        <v>1.3699446472332852E-2</v>
      </c>
      <c r="U106" s="95">
        <f>R106/'סכום נכסי הקרן'!$C$42</f>
        <v>2.1301449661329944E-3</v>
      </c>
    </row>
    <row r="107" spans="2:21" s="141" customFormat="1">
      <c r="B107" s="87" t="s">
        <v>548</v>
      </c>
      <c r="C107" s="84" t="s">
        <v>549</v>
      </c>
      <c r="D107" s="97" t="s">
        <v>117</v>
      </c>
      <c r="E107" s="97" t="s">
        <v>304</v>
      </c>
      <c r="F107" s="84" t="s">
        <v>550</v>
      </c>
      <c r="G107" s="97" t="s">
        <v>547</v>
      </c>
      <c r="H107" s="84" t="s">
        <v>431</v>
      </c>
      <c r="I107" s="84" t="s">
        <v>157</v>
      </c>
      <c r="J107" s="84"/>
      <c r="K107" s="94">
        <v>5.63</v>
      </c>
      <c r="L107" s="97" t="s">
        <v>161</v>
      </c>
      <c r="M107" s="98">
        <v>4.6900000000000004E-2</v>
      </c>
      <c r="N107" s="98">
        <v>5.8399999999999987E-2</v>
      </c>
      <c r="O107" s="94">
        <v>68768.539999999979</v>
      </c>
      <c r="P107" s="96">
        <v>98.7</v>
      </c>
      <c r="Q107" s="84"/>
      <c r="R107" s="94">
        <v>67.874549999999985</v>
      </c>
      <c r="S107" s="95">
        <v>3.6696713844951841E-5</v>
      </c>
      <c r="T107" s="95">
        <f t="shared" si="2"/>
        <v>1.4699323267906347E-2</v>
      </c>
      <c r="U107" s="95">
        <f>R107/'סכום נכסי הקרן'!$C$42</f>
        <v>2.2856171253290277E-3</v>
      </c>
    </row>
    <row r="108" spans="2:21" s="141" customFormat="1">
      <c r="B108" s="144"/>
    </row>
    <row r="109" spans="2:21" s="141" customFormat="1">
      <c r="B109" s="144"/>
    </row>
    <row r="110" spans="2:21" s="141" customFormat="1">
      <c r="B110" s="144"/>
    </row>
    <row r="111" spans="2:21" s="141" customFormat="1">
      <c r="B111" s="145" t="s">
        <v>245</v>
      </c>
      <c r="C111" s="140"/>
      <c r="D111" s="140"/>
      <c r="E111" s="140"/>
      <c r="F111" s="140"/>
      <c r="G111" s="140"/>
      <c r="H111" s="140"/>
      <c r="I111" s="140"/>
      <c r="J111" s="140"/>
      <c r="K111" s="140"/>
    </row>
    <row r="112" spans="2:21" s="141" customFormat="1">
      <c r="B112" s="145" t="s">
        <v>109</v>
      </c>
      <c r="C112" s="140"/>
      <c r="D112" s="140"/>
      <c r="E112" s="140"/>
      <c r="F112" s="140"/>
      <c r="G112" s="140"/>
      <c r="H112" s="140"/>
      <c r="I112" s="140"/>
      <c r="J112" s="140"/>
      <c r="K112" s="140"/>
    </row>
    <row r="113" spans="2:11" s="141" customFormat="1">
      <c r="B113" s="145" t="s">
        <v>228</v>
      </c>
      <c r="C113" s="140"/>
      <c r="D113" s="140"/>
      <c r="E113" s="140"/>
      <c r="F113" s="140"/>
      <c r="G113" s="140"/>
      <c r="H113" s="140"/>
      <c r="I113" s="140"/>
      <c r="J113" s="140"/>
      <c r="K113" s="140"/>
    </row>
    <row r="114" spans="2:11">
      <c r="B114" s="99" t="s">
        <v>236</v>
      </c>
      <c r="C114" s="100"/>
      <c r="D114" s="100"/>
      <c r="E114" s="100"/>
      <c r="F114" s="100"/>
      <c r="G114" s="100"/>
      <c r="H114" s="100"/>
      <c r="I114" s="100"/>
      <c r="J114" s="100"/>
      <c r="K114" s="100"/>
    </row>
    <row r="115" spans="2:11">
      <c r="B115" s="170" t="s">
        <v>241</v>
      </c>
      <c r="C115" s="170"/>
      <c r="D115" s="170"/>
      <c r="E115" s="170"/>
      <c r="F115" s="170"/>
      <c r="G115" s="170"/>
      <c r="H115" s="170"/>
      <c r="I115" s="170"/>
      <c r="J115" s="170"/>
      <c r="K115" s="170"/>
    </row>
    <row r="116" spans="2:11">
      <c r="C116" s="1"/>
      <c r="D116" s="1"/>
      <c r="E116" s="1"/>
      <c r="F116" s="1"/>
    </row>
    <row r="117" spans="2:11">
      <c r="C117" s="1"/>
      <c r="D117" s="1"/>
      <c r="E117" s="1"/>
      <c r="F117" s="1"/>
    </row>
    <row r="118" spans="2:11">
      <c r="C118" s="1"/>
      <c r="D118" s="1"/>
      <c r="E118" s="1"/>
      <c r="F118" s="1"/>
    </row>
    <row r="119" spans="2:11">
      <c r="C119" s="1"/>
      <c r="D119" s="1"/>
      <c r="E119" s="1"/>
      <c r="F119" s="1"/>
    </row>
    <row r="120" spans="2:11">
      <c r="C120" s="1"/>
      <c r="D120" s="1"/>
      <c r="E120" s="1"/>
      <c r="F120" s="1"/>
    </row>
    <row r="121" spans="2:11">
      <c r="C121" s="1"/>
      <c r="D121" s="1"/>
      <c r="E121" s="1"/>
      <c r="F121" s="1"/>
    </row>
    <row r="122" spans="2:11">
      <c r="C122" s="1"/>
      <c r="D122" s="1"/>
      <c r="E122" s="1"/>
      <c r="F122" s="1"/>
    </row>
    <row r="123" spans="2:11">
      <c r="C123" s="1"/>
      <c r="D123" s="1"/>
      <c r="E123" s="1"/>
      <c r="F123" s="1"/>
    </row>
    <row r="124" spans="2:11">
      <c r="C124" s="1"/>
      <c r="D124" s="1"/>
      <c r="E124" s="1"/>
      <c r="F124" s="1"/>
    </row>
    <row r="125" spans="2:11">
      <c r="C125" s="1"/>
      <c r="D125" s="1"/>
      <c r="E125" s="1"/>
      <c r="F125" s="1"/>
    </row>
    <row r="126" spans="2:11">
      <c r="C126" s="1"/>
      <c r="D126" s="1"/>
      <c r="E126" s="1"/>
      <c r="F126" s="1"/>
    </row>
    <row r="127" spans="2:11">
      <c r="C127" s="1"/>
      <c r="D127" s="1"/>
      <c r="E127" s="1"/>
      <c r="F127" s="1"/>
    </row>
    <row r="128" spans="2:11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B795" s="44"/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3"/>
      <c r="C797" s="1"/>
      <c r="D797" s="1"/>
      <c r="E797" s="1"/>
      <c r="F797" s="1"/>
    </row>
    <row r="798" spans="2:6"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</sheetData>
  <sheetProtection sheet="1" objects="1" scenarios="1"/>
  <mergeCells count="3">
    <mergeCell ref="B6:U6"/>
    <mergeCell ref="B7:U7"/>
    <mergeCell ref="B115:K115"/>
  </mergeCells>
  <phoneticPr fontId="3" type="noConversion"/>
  <conditionalFormatting sqref="B12:B107">
    <cfRule type="cellIs" dxfId="14" priority="2" operator="equal">
      <formula>"NR3"</formula>
    </cfRule>
  </conditionalFormatting>
  <conditionalFormatting sqref="B12:B107">
    <cfRule type="containsText" dxfId="13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5:G827">
      <formula1>$AS$7:$AS$23</formula1>
    </dataValidation>
    <dataValidation allowBlank="1" showInputMessage="1" showErrorMessage="1" sqref="H2 B33 Q9 B35 B113 B115"/>
    <dataValidation type="list" allowBlank="1" showInputMessage="1" showErrorMessage="1" sqref="I36:I114 I116:I827 I12:I34">
      <formula1>$AU$7:$AU$10</formula1>
    </dataValidation>
    <dataValidation type="list" allowBlank="1" showInputMessage="1" showErrorMessage="1" sqref="E36:E114 E116:E821 E12:E34">
      <formula1>$AQ$7:$AQ$23</formula1>
    </dataValidation>
    <dataValidation type="list" allowBlank="1" showInputMessage="1" showErrorMessage="1" sqref="G36:G114 G116:G554 G12:G34">
      <formula1>$AS$7:$AS$28</formula1>
    </dataValidation>
    <dataValidation type="list" allowBlank="1" showInputMessage="1" showErrorMessage="1" sqref="L12:L827">
      <formula1>$AV$7:$AV$19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" style="1" bestFit="1" customWidth="1"/>
    <col min="10" max="10" width="6.42578125" style="1" bestFit="1" customWidth="1"/>
    <col min="11" max="11" width="8.28515625" style="1" bestFit="1" customWidth="1"/>
    <col min="12" max="12" width="8" style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7" t="s">
        <v>176</v>
      </c>
      <c r="C1" s="78" t="s" vm="1">
        <v>246</v>
      </c>
    </row>
    <row r="2" spans="2:62">
      <c r="B2" s="57" t="s">
        <v>175</v>
      </c>
      <c r="C2" s="78" t="s">
        <v>247</v>
      </c>
    </row>
    <row r="3" spans="2:62">
      <c r="B3" s="57" t="s">
        <v>177</v>
      </c>
      <c r="C3" s="78" t="s">
        <v>248</v>
      </c>
    </row>
    <row r="4" spans="2:62">
      <c r="B4" s="57" t="s">
        <v>178</v>
      </c>
      <c r="C4" s="78">
        <v>9454</v>
      </c>
    </row>
    <row r="6" spans="2:62" ht="26.25" customHeight="1">
      <c r="B6" s="173" t="s">
        <v>206</v>
      </c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5"/>
      <c r="BJ6" s="3"/>
    </row>
    <row r="7" spans="2:62" ht="26.25" customHeight="1">
      <c r="B7" s="173" t="s">
        <v>86</v>
      </c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5"/>
      <c r="BF7" s="3"/>
      <c r="BJ7" s="3"/>
    </row>
    <row r="8" spans="2:62" s="3" customFormat="1" ht="78.75">
      <c r="B8" s="23" t="s">
        <v>112</v>
      </c>
      <c r="C8" s="31" t="s">
        <v>42</v>
      </c>
      <c r="D8" s="31" t="s">
        <v>116</v>
      </c>
      <c r="E8" s="31" t="s">
        <v>222</v>
      </c>
      <c r="F8" s="31" t="s">
        <v>114</v>
      </c>
      <c r="G8" s="31" t="s">
        <v>58</v>
      </c>
      <c r="H8" s="31" t="s">
        <v>98</v>
      </c>
      <c r="I8" s="14" t="s">
        <v>230</v>
      </c>
      <c r="J8" s="14" t="s">
        <v>229</v>
      </c>
      <c r="K8" s="31" t="s">
        <v>244</v>
      </c>
      <c r="L8" s="14" t="s">
        <v>57</v>
      </c>
      <c r="M8" s="14" t="s">
        <v>54</v>
      </c>
      <c r="N8" s="14" t="s">
        <v>179</v>
      </c>
      <c r="O8" s="15" t="s">
        <v>181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237</v>
      </c>
      <c r="J9" s="17"/>
      <c r="K9" s="17" t="s">
        <v>233</v>
      </c>
      <c r="L9" s="17" t="s">
        <v>233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BF11" s="1"/>
      <c r="BG11" s="3"/>
      <c r="BH11" s="1"/>
      <c r="BJ11" s="1"/>
    </row>
    <row r="12" spans="2:62" ht="20.25">
      <c r="B12" s="99" t="s">
        <v>245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BG12" s="4"/>
    </row>
    <row r="13" spans="2:62">
      <c r="B13" s="99" t="s">
        <v>109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</row>
    <row r="14" spans="2:62">
      <c r="B14" s="99" t="s">
        <v>228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</row>
    <row r="15" spans="2:62">
      <c r="B15" s="99" t="s">
        <v>236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</row>
    <row r="16" spans="2:62" ht="20.25">
      <c r="B16" s="99" t="s">
        <v>242</v>
      </c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BF16" s="4"/>
    </row>
    <row r="17" spans="2:15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</row>
    <row r="18" spans="2:15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</row>
    <row r="19" spans="2:15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</row>
    <row r="20" spans="2:15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</row>
    <row r="21" spans="2:15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</row>
    <row r="22" spans="2:15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</row>
    <row r="23" spans="2:15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</row>
    <row r="24" spans="2:15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</row>
    <row r="25" spans="2:15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</row>
    <row r="26" spans="2:15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</row>
    <row r="27" spans="2:15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</row>
    <row r="28" spans="2:15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</row>
    <row r="29" spans="2:15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</row>
    <row r="30" spans="2:15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</row>
    <row r="31" spans="2:15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</row>
    <row r="32" spans="2:15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</row>
    <row r="33" spans="2:15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</row>
    <row r="34" spans="2:15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</row>
    <row r="35" spans="2:15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</row>
    <row r="36" spans="2:15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</row>
    <row r="37" spans="2:15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</row>
    <row r="38" spans="2:15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</row>
    <row r="39" spans="2:15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</row>
    <row r="40" spans="2:15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</row>
    <row r="41" spans="2:15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</row>
    <row r="42" spans="2:15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</row>
    <row r="43" spans="2:15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</row>
    <row r="44" spans="2:15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</row>
    <row r="45" spans="2:15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</row>
    <row r="46" spans="2:15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</row>
    <row r="47" spans="2:15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</row>
    <row r="48" spans="2:15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</row>
    <row r="49" spans="2:15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</row>
    <row r="50" spans="2:15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</row>
    <row r="51" spans="2:15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</row>
    <row r="52" spans="2:15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</row>
    <row r="53" spans="2:15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</row>
    <row r="54" spans="2:15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</row>
    <row r="55" spans="2:15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</row>
    <row r="56" spans="2:15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</row>
    <row r="57" spans="2:15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</row>
    <row r="58" spans="2:15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</row>
    <row r="59" spans="2:15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</row>
    <row r="60" spans="2:15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</row>
    <row r="61" spans="2:15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</row>
    <row r="62" spans="2:15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</row>
    <row r="63" spans="2:15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</row>
    <row r="64" spans="2:15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</row>
    <row r="65" spans="2:15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</row>
    <row r="66" spans="2:15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</row>
    <row r="67" spans="2:15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</row>
    <row r="68" spans="2:15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</row>
    <row r="69" spans="2:15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</row>
    <row r="70" spans="2:15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</row>
    <row r="71" spans="2:15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</row>
    <row r="72" spans="2:15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</row>
    <row r="73" spans="2:15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</row>
    <row r="74" spans="2:15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</row>
    <row r="75" spans="2:15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</row>
    <row r="76" spans="2:15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</row>
    <row r="77" spans="2:15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</row>
    <row r="78" spans="2:15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</row>
    <row r="79" spans="2:15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</row>
    <row r="80" spans="2:15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</row>
    <row r="81" spans="2:15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</row>
    <row r="82" spans="2:15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</row>
    <row r="83" spans="2:15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</row>
    <row r="84" spans="2:15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</row>
    <row r="85" spans="2:15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</row>
    <row r="86" spans="2:15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</row>
    <row r="87" spans="2:15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</row>
    <row r="88" spans="2:15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</row>
    <row r="89" spans="2:15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</row>
    <row r="90" spans="2:15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</row>
    <row r="91" spans="2:15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</row>
    <row r="92" spans="2:15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</row>
    <row r="93" spans="2:15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</row>
    <row r="94" spans="2:15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</row>
    <row r="95" spans="2:15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</row>
    <row r="96" spans="2:15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</row>
    <row r="97" spans="2:15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</row>
    <row r="98" spans="2:15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</row>
    <row r="99" spans="2:15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</row>
    <row r="100" spans="2:15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</row>
    <row r="101" spans="2:15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</row>
    <row r="102" spans="2:15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</row>
    <row r="103" spans="2:15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</row>
    <row r="104" spans="2:15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</row>
    <row r="105" spans="2:15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</row>
    <row r="106" spans="2:15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</row>
    <row r="107" spans="2:15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</row>
    <row r="108" spans="2:15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</row>
    <row r="109" spans="2:15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</row>
    <row r="110" spans="2:15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</row>
    <row r="111" spans="2:15">
      <c r="E111" s="1"/>
      <c r="F111" s="1"/>
      <c r="G111" s="1"/>
    </row>
    <row r="112" spans="2:15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3" type="noConversion"/>
  <dataValidations count="4">
    <dataValidation allowBlank="1" showInputMessage="1" showErrorMessage="1" sqref="A1 B34 K9 B36:I36 B14 B16"/>
    <dataValidation type="list" allowBlank="1" showInputMessage="1" showErrorMessage="1" sqref="E12:E35 E37:E357">
      <formula1>$BF$6:$BF$23</formula1>
    </dataValidation>
    <dataValidation type="list" allowBlank="1" showInputMessage="1" showErrorMessage="1" sqref="H12:H35 H37:H357">
      <formula1>$BJ$6:$BJ$19</formula1>
    </dataValidation>
    <dataValidation type="list" allowBlank="1" showInputMessage="1" showErrorMessage="1" sqref="G12:G35 G37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zoomScale="90" zoomScaleNormal="90" workbookViewId="0">
      <selection activeCell="C28" sqref="C28"/>
    </sheetView>
  </sheetViews>
  <sheetFormatPr defaultColWidth="9.140625" defaultRowHeight="18"/>
  <cols>
    <col min="1" max="1" width="6.28515625" style="1" customWidth="1"/>
    <col min="2" max="2" width="47" style="2" bestFit="1" customWidth="1"/>
    <col min="3" max="3" width="46.140625" style="2" bestFit="1" customWidth="1"/>
    <col min="4" max="4" width="6.5703125" style="2" bestFit="1" customWidth="1"/>
    <col min="5" max="5" width="11.28515625" style="2" bestFit="1" customWidth="1"/>
    <col min="6" max="6" width="5.28515625" style="2" bestFit="1" customWidth="1"/>
    <col min="7" max="7" width="12" style="2" bestFit="1" customWidth="1"/>
    <col min="8" max="8" width="11.28515625" style="1" bestFit="1" customWidth="1"/>
    <col min="9" max="9" width="10.7109375" style="1" bestFit="1" customWidth="1"/>
    <col min="10" max="10" width="8.28515625" style="1" bestFit="1" customWidth="1"/>
    <col min="11" max="11" width="10.140625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176</v>
      </c>
      <c r="C1" s="78" t="s" vm="1">
        <v>246</v>
      </c>
    </row>
    <row r="2" spans="2:63">
      <c r="B2" s="57" t="s">
        <v>175</v>
      </c>
      <c r="C2" s="78" t="s">
        <v>247</v>
      </c>
    </row>
    <row r="3" spans="2:63">
      <c r="B3" s="57" t="s">
        <v>177</v>
      </c>
      <c r="C3" s="78" t="s">
        <v>248</v>
      </c>
    </row>
    <row r="4" spans="2:63">
      <c r="B4" s="57" t="s">
        <v>178</v>
      </c>
      <c r="C4" s="78">
        <v>9454</v>
      </c>
    </row>
    <row r="6" spans="2:63" ht="26.25" customHeight="1">
      <c r="B6" s="173" t="s">
        <v>206</v>
      </c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5"/>
      <c r="BK6" s="3"/>
    </row>
    <row r="7" spans="2:63" ht="26.25" customHeight="1">
      <c r="B7" s="173" t="s">
        <v>87</v>
      </c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174"/>
      <c r="N7" s="175"/>
      <c r="BH7" s="3"/>
      <c r="BK7" s="3"/>
    </row>
    <row r="8" spans="2:63" s="3" customFormat="1" ht="74.25" customHeight="1">
      <c r="B8" s="23" t="s">
        <v>112</v>
      </c>
      <c r="C8" s="31" t="s">
        <v>42</v>
      </c>
      <c r="D8" s="31" t="s">
        <v>116</v>
      </c>
      <c r="E8" s="31" t="s">
        <v>114</v>
      </c>
      <c r="F8" s="31" t="s">
        <v>58</v>
      </c>
      <c r="G8" s="31" t="s">
        <v>98</v>
      </c>
      <c r="H8" s="31" t="s">
        <v>230</v>
      </c>
      <c r="I8" s="31" t="s">
        <v>229</v>
      </c>
      <c r="J8" s="31" t="s">
        <v>244</v>
      </c>
      <c r="K8" s="31" t="s">
        <v>57</v>
      </c>
      <c r="L8" s="31" t="s">
        <v>54</v>
      </c>
      <c r="M8" s="31" t="s">
        <v>179</v>
      </c>
      <c r="N8" s="15" t="s">
        <v>181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237</v>
      </c>
      <c r="I9" s="33"/>
      <c r="J9" s="17" t="s">
        <v>233</v>
      </c>
      <c r="K9" s="33" t="s">
        <v>233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139" customFormat="1" ht="18" customHeight="1">
      <c r="B11" s="79" t="s">
        <v>28</v>
      </c>
      <c r="C11" s="80"/>
      <c r="D11" s="80"/>
      <c r="E11" s="80"/>
      <c r="F11" s="80"/>
      <c r="G11" s="80"/>
      <c r="H11" s="88"/>
      <c r="I11" s="90"/>
      <c r="J11" s="88">
        <v>10.935619999999997</v>
      </c>
      <c r="K11" s="88">
        <v>15377.398059999994</v>
      </c>
      <c r="L11" s="80"/>
      <c r="M11" s="89">
        <v>1</v>
      </c>
      <c r="N11" s="89">
        <f>K11/'סכום נכסי הקרן'!$C$42</f>
        <v>0.51782066104213376</v>
      </c>
      <c r="O11" s="142"/>
      <c r="BH11" s="141"/>
      <c r="BI11" s="143"/>
      <c r="BK11" s="141"/>
    </row>
    <row r="12" spans="2:63" s="141" customFormat="1" ht="20.25">
      <c r="B12" s="81" t="s">
        <v>227</v>
      </c>
      <c r="C12" s="82"/>
      <c r="D12" s="82"/>
      <c r="E12" s="82"/>
      <c r="F12" s="82"/>
      <c r="G12" s="82"/>
      <c r="H12" s="91"/>
      <c r="I12" s="93"/>
      <c r="J12" s="82"/>
      <c r="K12" s="91">
        <v>5803.5697099999988</v>
      </c>
      <c r="L12" s="82"/>
      <c r="M12" s="92">
        <v>0.37740908360149461</v>
      </c>
      <c r="N12" s="92">
        <f>K12/'סכום נכסי הקרן'!$C$42</f>
        <v>0.19543022115383188</v>
      </c>
      <c r="BI12" s="139"/>
    </row>
    <row r="13" spans="2:63" s="141" customFormat="1">
      <c r="B13" s="103" t="s">
        <v>60</v>
      </c>
      <c r="C13" s="82"/>
      <c r="D13" s="82"/>
      <c r="E13" s="82"/>
      <c r="F13" s="82"/>
      <c r="G13" s="82"/>
      <c r="H13" s="91"/>
      <c r="I13" s="93"/>
      <c r="J13" s="82"/>
      <c r="K13" s="91">
        <v>3007.2262899999996</v>
      </c>
      <c r="L13" s="82"/>
      <c r="M13" s="92">
        <v>0.19556145183120796</v>
      </c>
      <c r="N13" s="92">
        <f>K13/'סכום נכסי הקרן'!$C$42</f>
        <v>0.10126576026159551</v>
      </c>
    </row>
    <row r="14" spans="2:63" s="141" customFormat="1">
      <c r="B14" s="87" t="s">
        <v>551</v>
      </c>
      <c r="C14" s="84" t="s">
        <v>552</v>
      </c>
      <c r="D14" s="97" t="s">
        <v>117</v>
      </c>
      <c r="E14" s="84" t="s">
        <v>553</v>
      </c>
      <c r="F14" s="97" t="s">
        <v>554</v>
      </c>
      <c r="G14" s="97" t="s">
        <v>161</v>
      </c>
      <c r="H14" s="94">
        <v>49554.999999999993</v>
      </c>
      <c r="I14" s="96">
        <v>1479</v>
      </c>
      <c r="J14" s="84"/>
      <c r="K14" s="94">
        <v>732.91844999999989</v>
      </c>
      <c r="L14" s="95">
        <v>2.4000869194226425E-4</v>
      </c>
      <c r="M14" s="95">
        <v>4.7662058765746758E-2</v>
      </c>
      <c r="N14" s="95">
        <f>K14/'סכום נכסי הקרן'!$C$42</f>
        <v>2.4680398776708013E-2</v>
      </c>
    </row>
    <row r="15" spans="2:63" s="141" customFormat="1">
      <c r="B15" s="87" t="s">
        <v>555</v>
      </c>
      <c r="C15" s="84" t="s">
        <v>556</v>
      </c>
      <c r="D15" s="97" t="s">
        <v>117</v>
      </c>
      <c r="E15" s="84" t="s">
        <v>557</v>
      </c>
      <c r="F15" s="97" t="s">
        <v>554</v>
      </c>
      <c r="G15" s="97" t="s">
        <v>161</v>
      </c>
      <c r="H15" s="94">
        <v>47229.999999999993</v>
      </c>
      <c r="I15" s="96">
        <v>1473</v>
      </c>
      <c r="J15" s="84"/>
      <c r="K15" s="94">
        <v>695.69789999999989</v>
      </c>
      <c r="L15" s="95">
        <v>1.1770022042936156E-4</v>
      </c>
      <c r="M15" s="95">
        <v>4.5241587509506152E-2</v>
      </c>
      <c r="N15" s="95">
        <f>K15/'סכום נכסי הקרן'!$C$42</f>
        <v>2.342702875076802E-2</v>
      </c>
    </row>
    <row r="16" spans="2:63" s="141" customFormat="1" ht="20.25">
      <c r="B16" s="87" t="s">
        <v>558</v>
      </c>
      <c r="C16" s="84" t="s">
        <v>559</v>
      </c>
      <c r="D16" s="97" t="s">
        <v>117</v>
      </c>
      <c r="E16" s="84" t="s">
        <v>557</v>
      </c>
      <c r="F16" s="97" t="s">
        <v>554</v>
      </c>
      <c r="G16" s="97" t="s">
        <v>161</v>
      </c>
      <c r="H16" s="94">
        <v>5740.9999999999991</v>
      </c>
      <c r="I16" s="96">
        <v>1474</v>
      </c>
      <c r="J16" s="84"/>
      <c r="K16" s="94">
        <v>84.62233999999998</v>
      </c>
      <c r="L16" s="95">
        <v>3.9313885119815001E-5</v>
      </c>
      <c r="M16" s="95">
        <v>5.5030337167457062E-3</v>
      </c>
      <c r="N16" s="95">
        <f>K16/'סכום נכסי הקרן'!$C$42</f>
        <v>2.849584556942412E-3</v>
      </c>
      <c r="BH16" s="139"/>
    </row>
    <row r="17" spans="2:14" s="141" customFormat="1">
      <c r="B17" s="87" t="s">
        <v>560</v>
      </c>
      <c r="C17" s="84" t="s">
        <v>561</v>
      </c>
      <c r="D17" s="97" t="s">
        <v>117</v>
      </c>
      <c r="E17" s="84" t="s">
        <v>562</v>
      </c>
      <c r="F17" s="97" t="s">
        <v>554</v>
      </c>
      <c r="G17" s="97" t="s">
        <v>161</v>
      </c>
      <c r="H17" s="94">
        <v>5158.9999999999991</v>
      </c>
      <c r="I17" s="96">
        <v>14750</v>
      </c>
      <c r="J17" s="84"/>
      <c r="K17" s="94">
        <v>760.95249999999987</v>
      </c>
      <c r="L17" s="95">
        <v>5.0254507568266487E-5</v>
      </c>
      <c r="M17" s="95">
        <v>4.948512726476173E-2</v>
      </c>
      <c r="N17" s="95">
        <f>K17/'סכום נכסי הקרן'!$C$42</f>
        <v>2.5624421311993037E-2</v>
      </c>
    </row>
    <row r="18" spans="2:14" s="141" customFormat="1">
      <c r="B18" s="87" t="s">
        <v>563</v>
      </c>
      <c r="C18" s="84" t="s">
        <v>564</v>
      </c>
      <c r="D18" s="97" t="s">
        <v>117</v>
      </c>
      <c r="E18" s="84" t="s">
        <v>565</v>
      </c>
      <c r="F18" s="97" t="s">
        <v>554</v>
      </c>
      <c r="G18" s="97" t="s">
        <v>161</v>
      </c>
      <c r="H18" s="94">
        <v>4962.9999999999991</v>
      </c>
      <c r="I18" s="96">
        <v>14770</v>
      </c>
      <c r="J18" s="84"/>
      <c r="K18" s="94">
        <v>733.03509999999983</v>
      </c>
      <c r="L18" s="95">
        <v>1.2003419874209575E-4</v>
      </c>
      <c r="M18" s="95">
        <v>4.7669644574447605E-2</v>
      </c>
      <c r="N18" s="95">
        <f>K18/'סכום נכסי הקרן'!$C$42</f>
        <v>2.4684326865184025E-2</v>
      </c>
    </row>
    <row r="19" spans="2:14" s="141" customFormat="1">
      <c r="B19" s="83"/>
      <c r="C19" s="84"/>
      <c r="D19" s="84"/>
      <c r="E19" s="84"/>
      <c r="F19" s="84"/>
      <c r="G19" s="84"/>
      <c r="H19" s="94"/>
      <c r="I19" s="96"/>
      <c r="J19" s="84"/>
      <c r="K19" s="84"/>
      <c r="L19" s="84"/>
      <c r="M19" s="95"/>
      <c r="N19" s="84"/>
    </row>
    <row r="20" spans="2:14" s="141" customFormat="1">
      <c r="B20" s="103" t="s">
        <v>61</v>
      </c>
      <c r="C20" s="82"/>
      <c r="D20" s="82"/>
      <c r="E20" s="82"/>
      <c r="F20" s="82"/>
      <c r="G20" s="82"/>
      <c r="H20" s="91"/>
      <c r="I20" s="93"/>
      <c r="J20" s="82"/>
      <c r="K20" s="91">
        <v>2796.3434199999992</v>
      </c>
      <c r="L20" s="82"/>
      <c r="M20" s="92">
        <v>0.18184763177028665</v>
      </c>
      <c r="N20" s="92">
        <f>K20/'סכום נכסי הקרן'!$C$42</f>
        <v>9.416446089223636E-2</v>
      </c>
    </row>
    <row r="21" spans="2:14" s="141" customFormat="1">
      <c r="B21" s="87" t="s">
        <v>566</v>
      </c>
      <c r="C21" s="84" t="s">
        <v>567</v>
      </c>
      <c r="D21" s="97" t="s">
        <v>117</v>
      </c>
      <c r="E21" s="84" t="s">
        <v>553</v>
      </c>
      <c r="F21" s="97" t="s">
        <v>568</v>
      </c>
      <c r="G21" s="97" t="s">
        <v>161</v>
      </c>
      <c r="H21" s="94">
        <v>44911.999999999993</v>
      </c>
      <c r="I21" s="96">
        <v>316.91000000000003</v>
      </c>
      <c r="J21" s="84"/>
      <c r="K21" s="94">
        <v>142.33061999999998</v>
      </c>
      <c r="L21" s="95">
        <v>3.0995811673003898E-4</v>
      </c>
      <c r="M21" s="95">
        <v>9.2558324525807353E-3</v>
      </c>
      <c r="N21" s="95">
        <f>K21/'סכום נכסי הקרן'!$C$42</f>
        <v>4.7928612790905907E-3</v>
      </c>
    </row>
    <row r="22" spans="2:14" s="141" customFormat="1">
      <c r="B22" s="87" t="s">
        <v>569</v>
      </c>
      <c r="C22" s="84" t="s">
        <v>570</v>
      </c>
      <c r="D22" s="97" t="s">
        <v>117</v>
      </c>
      <c r="E22" s="84" t="s">
        <v>553</v>
      </c>
      <c r="F22" s="97" t="s">
        <v>568</v>
      </c>
      <c r="G22" s="97" t="s">
        <v>161</v>
      </c>
      <c r="H22" s="94">
        <v>148426.99999999997</v>
      </c>
      <c r="I22" s="96">
        <v>329.11</v>
      </c>
      <c r="J22" s="84"/>
      <c r="K22" s="94">
        <v>488.48809999999992</v>
      </c>
      <c r="L22" s="95">
        <v>4.8041949020509461E-4</v>
      </c>
      <c r="M22" s="95">
        <v>3.1766629054798629E-2</v>
      </c>
      <c r="N22" s="95">
        <f>K22/'סכום נכסי הקרן'!$C$42</f>
        <v>1.644941685623608E-2</v>
      </c>
    </row>
    <row r="23" spans="2:14" s="141" customFormat="1">
      <c r="B23" s="87" t="s">
        <v>571</v>
      </c>
      <c r="C23" s="84" t="s">
        <v>572</v>
      </c>
      <c r="D23" s="97" t="s">
        <v>117</v>
      </c>
      <c r="E23" s="84" t="s">
        <v>553</v>
      </c>
      <c r="F23" s="97" t="s">
        <v>568</v>
      </c>
      <c r="G23" s="97" t="s">
        <v>161</v>
      </c>
      <c r="H23" s="94">
        <v>15699.999999999998</v>
      </c>
      <c r="I23" s="96">
        <v>340.71</v>
      </c>
      <c r="J23" s="84"/>
      <c r="K23" s="94">
        <v>53.491469999999993</v>
      </c>
      <c r="L23" s="95">
        <v>6.4396140512066864E-5</v>
      </c>
      <c r="M23" s="95">
        <v>3.4785774414686651E-3</v>
      </c>
      <c r="N23" s="95">
        <f>K23/'סכום נכסי הקרן'!$C$42</f>
        <v>1.8012792702275585E-3</v>
      </c>
    </row>
    <row r="24" spans="2:14" s="141" customFormat="1">
      <c r="B24" s="87" t="s">
        <v>573</v>
      </c>
      <c r="C24" s="84" t="s">
        <v>574</v>
      </c>
      <c r="D24" s="97" t="s">
        <v>117</v>
      </c>
      <c r="E24" s="84" t="s">
        <v>557</v>
      </c>
      <c r="F24" s="97" t="s">
        <v>568</v>
      </c>
      <c r="G24" s="97" t="s">
        <v>161</v>
      </c>
      <c r="H24" s="94">
        <v>51799.999999999993</v>
      </c>
      <c r="I24" s="96">
        <v>361.75</v>
      </c>
      <c r="J24" s="84"/>
      <c r="K24" s="94">
        <v>187.38649999999998</v>
      </c>
      <c r="L24" s="95">
        <v>5.2839766877232181E-5</v>
      </c>
      <c r="M24" s="95">
        <v>1.2185839195216883E-2</v>
      </c>
      <c r="N24" s="95">
        <f>K24/'סכום נכסי הקרן'!$C$42</f>
        <v>6.3100793074203493E-3</v>
      </c>
    </row>
    <row r="25" spans="2:14" s="141" customFormat="1">
      <c r="B25" s="87" t="s">
        <v>575</v>
      </c>
      <c r="C25" s="84" t="s">
        <v>576</v>
      </c>
      <c r="D25" s="97" t="s">
        <v>117</v>
      </c>
      <c r="E25" s="84" t="s">
        <v>557</v>
      </c>
      <c r="F25" s="97" t="s">
        <v>568</v>
      </c>
      <c r="G25" s="97" t="s">
        <v>161</v>
      </c>
      <c r="H25" s="94">
        <v>5264.9999999999991</v>
      </c>
      <c r="I25" s="96">
        <v>3264.35</v>
      </c>
      <c r="J25" s="84"/>
      <c r="K25" s="94">
        <v>171.86802999999998</v>
      </c>
      <c r="L25" s="95">
        <v>8.2830305074160871E-5</v>
      </c>
      <c r="M25" s="95">
        <v>1.1176665215363491E-2</v>
      </c>
      <c r="N25" s="95">
        <f>K25/'סכום נכסי הקרן'!$C$42</f>
        <v>5.7875081700661454E-3</v>
      </c>
    </row>
    <row r="26" spans="2:14" s="141" customFormat="1">
      <c r="B26" s="87" t="s">
        <v>577</v>
      </c>
      <c r="C26" s="84" t="s">
        <v>578</v>
      </c>
      <c r="D26" s="97" t="s">
        <v>117</v>
      </c>
      <c r="E26" s="84" t="s">
        <v>557</v>
      </c>
      <c r="F26" s="97" t="s">
        <v>568</v>
      </c>
      <c r="G26" s="97" t="s">
        <v>161</v>
      </c>
      <c r="H26" s="94">
        <v>9937.9999999999982</v>
      </c>
      <c r="I26" s="96">
        <v>3372.23</v>
      </c>
      <c r="J26" s="84"/>
      <c r="K26" s="94">
        <v>335.1322199999999</v>
      </c>
      <c r="L26" s="95">
        <v>3.3765969013318831E-4</v>
      </c>
      <c r="M26" s="95">
        <v>2.1793818349006181E-2</v>
      </c>
      <c r="N26" s="95">
        <f>K26/'סכום נכסי הקרן'!$C$42</f>
        <v>1.1285289424114565E-2</v>
      </c>
    </row>
    <row r="27" spans="2:14" s="141" customFormat="1">
      <c r="B27" s="87" t="s">
        <v>579</v>
      </c>
      <c r="C27" s="84" t="s">
        <v>580</v>
      </c>
      <c r="D27" s="97" t="s">
        <v>117</v>
      </c>
      <c r="E27" s="84" t="s">
        <v>557</v>
      </c>
      <c r="F27" s="97" t="s">
        <v>568</v>
      </c>
      <c r="G27" s="97" t="s">
        <v>161</v>
      </c>
      <c r="H27" s="94">
        <v>11429.999999999998</v>
      </c>
      <c r="I27" s="96">
        <v>360.78</v>
      </c>
      <c r="J27" s="84"/>
      <c r="K27" s="94">
        <v>41.237149999999993</v>
      </c>
      <c r="L27" s="95">
        <v>7.6452195916758435E-5</v>
      </c>
      <c r="M27" s="95">
        <v>2.6816727926987152E-3</v>
      </c>
      <c r="N27" s="95">
        <f>K27/'סכום נכסי הקרן'!$C$42</f>
        <v>1.3886255782139538E-3</v>
      </c>
    </row>
    <row r="28" spans="2:14" s="141" customFormat="1">
      <c r="B28" s="87" t="s">
        <v>581</v>
      </c>
      <c r="C28" s="84" t="s">
        <v>582</v>
      </c>
      <c r="D28" s="97" t="s">
        <v>117</v>
      </c>
      <c r="E28" s="84" t="s">
        <v>562</v>
      </c>
      <c r="F28" s="97" t="s">
        <v>568</v>
      </c>
      <c r="G28" s="97" t="s">
        <v>161</v>
      </c>
      <c r="H28" s="94">
        <v>10899.999999999998</v>
      </c>
      <c r="I28" s="96">
        <v>3632.95</v>
      </c>
      <c r="J28" s="84"/>
      <c r="K28" s="94">
        <v>395.9915499999999</v>
      </c>
      <c r="L28" s="95">
        <v>4.7469976546347546E-4</v>
      </c>
      <c r="M28" s="95">
        <v>2.5751531465525453E-2</v>
      </c>
      <c r="N28" s="95">
        <f>K28/'סכום נכסי הקרן'!$C$42</f>
        <v>1.3334675046325697E-2</v>
      </c>
    </row>
    <row r="29" spans="2:14" s="141" customFormat="1">
      <c r="B29" s="87" t="s">
        <v>583</v>
      </c>
      <c r="C29" s="84" t="s">
        <v>584</v>
      </c>
      <c r="D29" s="97" t="s">
        <v>117</v>
      </c>
      <c r="E29" s="84" t="s">
        <v>562</v>
      </c>
      <c r="F29" s="97" t="s">
        <v>568</v>
      </c>
      <c r="G29" s="97" t="s">
        <v>161</v>
      </c>
      <c r="H29" s="94">
        <v>9526.9999999999982</v>
      </c>
      <c r="I29" s="96">
        <v>3281.64</v>
      </c>
      <c r="J29" s="84"/>
      <c r="K29" s="94">
        <v>312.64183999999995</v>
      </c>
      <c r="L29" s="95">
        <v>6.8049999999999987E-5</v>
      </c>
      <c r="M29" s="95">
        <v>2.0331257523550122E-2</v>
      </c>
      <c r="N29" s="95">
        <f>K29/'סכום נכסי הקרן'!$C$42</f>
        <v>1.052794521066258E-2</v>
      </c>
    </row>
    <row r="30" spans="2:14" s="141" customFormat="1">
      <c r="B30" s="87" t="s">
        <v>585</v>
      </c>
      <c r="C30" s="84" t="s">
        <v>586</v>
      </c>
      <c r="D30" s="97" t="s">
        <v>117</v>
      </c>
      <c r="E30" s="84" t="s">
        <v>565</v>
      </c>
      <c r="F30" s="97" t="s">
        <v>568</v>
      </c>
      <c r="G30" s="97" t="s">
        <v>161</v>
      </c>
      <c r="H30" s="94">
        <v>3154.9999999999995</v>
      </c>
      <c r="I30" s="96">
        <v>3408.24</v>
      </c>
      <c r="J30" s="84"/>
      <c r="K30" s="94">
        <v>107.52996999999999</v>
      </c>
      <c r="L30" s="95">
        <v>2.1874666701666131E-5</v>
      </c>
      <c r="M30" s="95">
        <v>6.9927285214596334E-3</v>
      </c>
      <c r="N30" s="95">
        <f>K30/'סכום נכסי הקרן'!$C$42</f>
        <v>3.6209793054704101E-3</v>
      </c>
    </row>
    <row r="31" spans="2:14" s="141" customFormat="1">
      <c r="B31" s="87" t="s">
        <v>587</v>
      </c>
      <c r="C31" s="84" t="s">
        <v>588</v>
      </c>
      <c r="D31" s="97" t="s">
        <v>117</v>
      </c>
      <c r="E31" s="84" t="s">
        <v>565</v>
      </c>
      <c r="F31" s="97" t="s">
        <v>568</v>
      </c>
      <c r="G31" s="97" t="s">
        <v>161</v>
      </c>
      <c r="H31" s="94">
        <v>16409.999999999996</v>
      </c>
      <c r="I31" s="96">
        <v>338.06</v>
      </c>
      <c r="J31" s="84"/>
      <c r="K31" s="94">
        <v>55.475649999999995</v>
      </c>
      <c r="L31" s="95">
        <v>7.0570621431633979E-6</v>
      </c>
      <c r="M31" s="95">
        <v>3.6076096738566197E-3</v>
      </c>
      <c r="N31" s="95">
        <f>K31/'סכום נכסי הקרן'!$C$42</f>
        <v>1.8680948260984315E-3</v>
      </c>
    </row>
    <row r="32" spans="2:14" s="141" customFormat="1">
      <c r="B32" s="87" t="s">
        <v>589</v>
      </c>
      <c r="C32" s="84" t="s">
        <v>590</v>
      </c>
      <c r="D32" s="97" t="s">
        <v>117</v>
      </c>
      <c r="E32" s="84" t="s">
        <v>565</v>
      </c>
      <c r="F32" s="97" t="s">
        <v>568</v>
      </c>
      <c r="G32" s="97" t="s">
        <v>161</v>
      </c>
      <c r="H32" s="94">
        <v>13935.999999999998</v>
      </c>
      <c r="I32" s="96">
        <v>3294.48</v>
      </c>
      <c r="J32" s="84"/>
      <c r="K32" s="94">
        <v>459.11872999999991</v>
      </c>
      <c r="L32" s="95">
        <v>9.3061769616026706E-5</v>
      </c>
      <c r="M32" s="95">
        <v>2.985672401849758E-2</v>
      </c>
      <c r="N32" s="95">
        <f>K32/'סכום נכסי הקרן'!$C$42</f>
        <v>1.5460428567810968E-2</v>
      </c>
    </row>
    <row r="33" spans="2:14" s="141" customFormat="1">
      <c r="B33" s="87" t="s">
        <v>591</v>
      </c>
      <c r="C33" s="84" t="s">
        <v>592</v>
      </c>
      <c r="D33" s="97" t="s">
        <v>117</v>
      </c>
      <c r="E33" s="84" t="s">
        <v>565</v>
      </c>
      <c r="F33" s="97" t="s">
        <v>568</v>
      </c>
      <c r="G33" s="97" t="s">
        <v>161</v>
      </c>
      <c r="H33" s="94">
        <v>1261.9999999999998</v>
      </c>
      <c r="I33" s="96">
        <v>3617.4</v>
      </c>
      <c r="J33" s="84"/>
      <c r="K33" s="94">
        <v>45.651589999999992</v>
      </c>
      <c r="L33" s="95">
        <v>2.6092505831220186E-5</v>
      </c>
      <c r="M33" s="95">
        <v>2.9687460662639574E-3</v>
      </c>
      <c r="N33" s="95">
        <f>K33/'סכום נכסי הקרן'!$C$42</f>
        <v>1.5372780504990366E-3</v>
      </c>
    </row>
    <row r="34" spans="2:14" s="141" customFormat="1">
      <c r="B34" s="83"/>
      <c r="C34" s="84"/>
      <c r="D34" s="84"/>
      <c r="E34" s="84"/>
      <c r="F34" s="84"/>
      <c r="G34" s="84"/>
      <c r="H34" s="94"/>
      <c r="I34" s="96"/>
      <c r="J34" s="84"/>
      <c r="K34" s="84"/>
      <c r="L34" s="84"/>
      <c r="M34" s="95"/>
      <c r="N34" s="84"/>
    </row>
    <row r="35" spans="2:14" s="141" customFormat="1">
      <c r="B35" s="81" t="s">
        <v>226</v>
      </c>
      <c r="C35" s="82"/>
      <c r="D35" s="82"/>
      <c r="E35" s="82"/>
      <c r="F35" s="82"/>
      <c r="G35" s="82"/>
      <c r="H35" s="91"/>
      <c r="I35" s="93"/>
      <c r="J35" s="91">
        <v>10.935619999999997</v>
      </c>
      <c r="K35" s="91">
        <v>9573.8283499999961</v>
      </c>
      <c r="L35" s="82"/>
      <c r="M35" s="92">
        <v>0.6225909163985055</v>
      </c>
      <c r="N35" s="92">
        <f>K35/'סכום נכסי הקרן'!$C$42</f>
        <v>0.32239043988830191</v>
      </c>
    </row>
    <row r="36" spans="2:14" s="141" customFormat="1">
      <c r="B36" s="103" t="s">
        <v>62</v>
      </c>
      <c r="C36" s="82"/>
      <c r="D36" s="82"/>
      <c r="E36" s="82"/>
      <c r="F36" s="82"/>
      <c r="G36" s="82"/>
      <c r="H36" s="91"/>
      <c r="I36" s="93"/>
      <c r="J36" s="91">
        <v>10.935619999999997</v>
      </c>
      <c r="K36" s="91">
        <v>6841.9848099999981</v>
      </c>
      <c r="L36" s="82"/>
      <c r="M36" s="92">
        <v>0.44493774455884771</v>
      </c>
      <c r="N36" s="92">
        <f>K36/'סכום נכסי הקרן'!$C$42</f>
        <v>0.23039795701005858</v>
      </c>
    </row>
    <row r="37" spans="2:14" s="141" customFormat="1">
      <c r="B37" s="87" t="s">
        <v>593</v>
      </c>
      <c r="C37" s="84" t="s">
        <v>594</v>
      </c>
      <c r="D37" s="97" t="s">
        <v>121</v>
      </c>
      <c r="E37" s="84"/>
      <c r="F37" s="97" t="s">
        <v>554</v>
      </c>
      <c r="G37" s="97" t="s">
        <v>170</v>
      </c>
      <c r="H37" s="94">
        <v>7835.9999999999991</v>
      </c>
      <c r="I37" s="96">
        <v>1899</v>
      </c>
      <c r="J37" s="84"/>
      <c r="K37" s="94">
        <v>475.6125899999999</v>
      </c>
      <c r="L37" s="95">
        <v>3.544748606030777E-6</v>
      </c>
      <c r="M37" s="95">
        <v>3.0929328105069556E-2</v>
      </c>
      <c r="N37" s="95">
        <f>K37/'סכום נכסי הקרן'!$C$42</f>
        <v>1.6015845124956164E-2</v>
      </c>
    </row>
    <row r="38" spans="2:14" s="141" customFormat="1">
      <c r="B38" s="87" t="s">
        <v>595</v>
      </c>
      <c r="C38" s="84" t="s">
        <v>596</v>
      </c>
      <c r="D38" s="97" t="s">
        <v>27</v>
      </c>
      <c r="E38" s="84"/>
      <c r="F38" s="97" t="s">
        <v>554</v>
      </c>
      <c r="G38" s="97" t="s">
        <v>169</v>
      </c>
      <c r="H38" s="94">
        <v>980.99999999999989</v>
      </c>
      <c r="I38" s="96">
        <v>3395</v>
      </c>
      <c r="J38" s="84"/>
      <c r="K38" s="94">
        <v>92.817570000000003</v>
      </c>
      <c r="L38" s="95">
        <v>1.6224715719743355E-5</v>
      </c>
      <c r="M38" s="95">
        <v>6.0359736827935145E-3</v>
      </c>
      <c r="N38" s="95">
        <f>K38/'סכום נכסי הקרן'!$C$42</f>
        <v>3.12555188245706E-3</v>
      </c>
    </row>
    <row r="39" spans="2:14" s="141" customFormat="1">
      <c r="B39" s="87" t="s">
        <v>597</v>
      </c>
      <c r="C39" s="84" t="s">
        <v>598</v>
      </c>
      <c r="D39" s="97" t="s">
        <v>599</v>
      </c>
      <c r="E39" s="84"/>
      <c r="F39" s="97" t="s">
        <v>554</v>
      </c>
      <c r="G39" s="97" t="s">
        <v>160</v>
      </c>
      <c r="H39" s="94">
        <v>2510.9999999999995</v>
      </c>
      <c r="I39" s="96">
        <v>2533</v>
      </c>
      <c r="J39" s="84"/>
      <c r="K39" s="94">
        <v>230.69036999999997</v>
      </c>
      <c r="L39" s="95">
        <v>1.8599999999999997E-4</v>
      </c>
      <c r="M39" s="95">
        <v>1.5001911838393294E-2</v>
      </c>
      <c r="N39" s="95">
        <f>K39/'סכום נכסי הקרן'!$C$42</f>
        <v>7.7682999050526277E-3</v>
      </c>
    </row>
    <row r="40" spans="2:14" s="141" customFormat="1">
      <c r="B40" s="87" t="s">
        <v>600</v>
      </c>
      <c r="C40" s="84" t="s">
        <v>601</v>
      </c>
      <c r="D40" s="97" t="s">
        <v>599</v>
      </c>
      <c r="E40" s="84"/>
      <c r="F40" s="97" t="s">
        <v>554</v>
      </c>
      <c r="G40" s="97" t="s">
        <v>160</v>
      </c>
      <c r="H40" s="94">
        <v>1203.9999999999998</v>
      </c>
      <c r="I40" s="96">
        <v>3425</v>
      </c>
      <c r="J40" s="84"/>
      <c r="K40" s="94">
        <v>149.56659999999997</v>
      </c>
      <c r="L40" s="95">
        <v>3.5833333333333328E-5</v>
      </c>
      <c r="M40" s="95">
        <v>9.7263919043011383E-3</v>
      </c>
      <c r="N40" s="95">
        <f>K40/'סכום נכסי הקרן'!$C$42</f>
        <v>5.0365266854400731E-3</v>
      </c>
    </row>
    <row r="41" spans="2:14" s="141" customFormat="1">
      <c r="B41" s="87" t="s">
        <v>602</v>
      </c>
      <c r="C41" s="84" t="s">
        <v>603</v>
      </c>
      <c r="D41" s="97" t="s">
        <v>120</v>
      </c>
      <c r="E41" s="84"/>
      <c r="F41" s="97" t="s">
        <v>554</v>
      </c>
      <c r="G41" s="97" t="s">
        <v>160</v>
      </c>
      <c r="H41" s="94">
        <v>5579.9999999999991</v>
      </c>
      <c r="I41" s="96">
        <v>2982.63</v>
      </c>
      <c r="J41" s="84"/>
      <c r="K41" s="94">
        <v>603.64432999999985</v>
      </c>
      <c r="L41" s="95">
        <v>6.15342594967212E-5</v>
      </c>
      <c r="M41" s="95">
        <v>3.925529713444903E-2</v>
      </c>
      <c r="N41" s="95">
        <f>K41/'סכום נכסי הקרן'!$C$42</f>
        <v>2.0327203911565776E-2</v>
      </c>
    </row>
    <row r="42" spans="2:14" s="141" customFormat="1">
      <c r="B42" s="87" t="s">
        <v>604</v>
      </c>
      <c r="C42" s="84" t="s">
        <v>605</v>
      </c>
      <c r="D42" s="97" t="s">
        <v>120</v>
      </c>
      <c r="E42" s="84"/>
      <c r="F42" s="97" t="s">
        <v>554</v>
      </c>
      <c r="G42" s="97" t="s">
        <v>160</v>
      </c>
      <c r="H42" s="94">
        <v>1213.9999999999998</v>
      </c>
      <c r="I42" s="96">
        <v>52077</v>
      </c>
      <c r="J42" s="84"/>
      <c r="K42" s="94">
        <v>2293.0430099999994</v>
      </c>
      <c r="L42" s="95">
        <v>1.9824204700753299E-4</v>
      </c>
      <c r="M42" s="95">
        <v>0.14911775067881675</v>
      </c>
      <c r="N42" s="95">
        <f>K42/'סכום נכסי הקרן'!$C$42</f>
        <v>7.7216252229620974E-2</v>
      </c>
    </row>
    <row r="43" spans="2:14" s="141" customFormat="1">
      <c r="B43" s="87" t="s">
        <v>606</v>
      </c>
      <c r="C43" s="84" t="s">
        <v>607</v>
      </c>
      <c r="D43" s="97" t="s">
        <v>27</v>
      </c>
      <c r="E43" s="84"/>
      <c r="F43" s="97" t="s">
        <v>554</v>
      </c>
      <c r="G43" s="97" t="s">
        <v>162</v>
      </c>
      <c r="H43" s="94">
        <v>2726.9999999999995</v>
      </c>
      <c r="I43" s="96">
        <v>7945</v>
      </c>
      <c r="J43" s="84"/>
      <c r="K43" s="94">
        <v>913.35251999999969</v>
      </c>
      <c r="L43" s="95">
        <v>7.9383215413210439E-4</v>
      </c>
      <c r="M43" s="95">
        <v>5.9395777909647222E-2</v>
      </c>
      <c r="N43" s="95">
        <f>K43/'סכום נכסי הקרן'!$C$42</f>
        <v>3.075636098028529E-2</v>
      </c>
    </row>
    <row r="44" spans="2:14" s="141" customFormat="1">
      <c r="B44" s="87" t="s">
        <v>608</v>
      </c>
      <c r="C44" s="84" t="s">
        <v>609</v>
      </c>
      <c r="D44" s="97" t="s">
        <v>132</v>
      </c>
      <c r="E44" s="84"/>
      <c r="F44" s="97" t="s">
        <v>554</v>
      </c>
      <c r="G44" s="97" t="s">
        <v>164</v>
      </c>
      <c r="H44" s="94">
        <v>280.99999999999994</v>
      </c>
      <c r="I44" s="96">
        <v>8001</v>
      </c>
      <c r="J44" s="84"/>
      <c r="K44" s="94">
        <v>58.82851999999999</v>
      </c>
      <c r="L44" s="95">
        <v>7.6747603706291987E-6</v>
      </c>
      <c r="M44" s="95">
        <v>3.8256485115662027E-3</v>
      </c>
      <c r="N44" s="95">
        <f>K44/'סכום נכסי הקרן'!$C$42</f>
        <v>1.9809998411740664E-3</v>
      </c>
    </row>
    <row r="45" spans="2:14" s="141" customFormat="1">
      <c r="B45" s="87" t="s">
        <v>610</v>
      </c>
      <c r="C45" s="84" t="s">
        <v>611</v>
      </c>
      <c r="D45" s="97" t="s">
        <v>599</v>
      </c>
      <c r="E45" s="84"/>
      <c r="F45" s="97" t="s">
        <v>554</v>
      </c>
      <c r="G45" s="97" t="s">
        <v>160</v>
      </c>
      <c r="H45" s="94">
        <v>4356.9999999999973</v>
      </c>
      <c r="I45" s="96">
        <v>4100</v>
      </c>
      <c r="J45" s="94">
        <v>7.5000199999999984</v>
      </c>
      <c r="K45" s="94">
        <v>655.41641999999968</v>
      </c>
      <c r="L45" s="95">
        <v>3.072469301019614E-6</v>
      </c>
      <c r="M45" s="95">
        <v>4.2622062421917947E-2</v>
      </c>
      <c r="N45" s="95">
        <f>K45/'סכום נכסי הקרן'!$C$42</f>
        <v>2.2070584538296641E-2</v>
      </c>
    </row>
    <row r="46" spans="2:14" s="141" customFormat="1">
      <c r="B46" s="87" t="s">
        <v>612</v>
      </c>
      <c r="C46" s="84" t="s">
        <v>613</v>
      </c>
      <c r="D46" s="97" t="s">
        <v>120</v>
      </c>
      <c r="E46" s="84"/>
      <c r="F46" s="97" t="s">
        <v>554</v>
      </c>
      <c r="G46" s="97" t="s">
        <v>160</v>
      </c>
      <c r="H46" s="94">
        <v>4254.9999999999991</v>
      </c>
      <c r="I46" s="96">
        <v>5536.25</v>
      </c>
      <c r="J46" s="94">
        <v>3.4355999999999995</v>
      </c>
      <c r="K46" s="94">
        <v>857.83869999999979</v>
      </c>
      <c r="L46" s="95">
        <v>9.1164956398158128E-6</v>
      </c>
      <c r="M46" s="95">
        <v>5.5785686021319017E-2</v>
      </c>
      <c r="N46" s="95">
        <f>K46/'סכום נכסי הקרן'!$C$42</f>
        <v>2.8886980812248334E-2</v>
      </c>
    </row>
    <row r="47" spans="2:14" s="141" customFormat="1">
      <c r="B47" s="87" t="s">
        <v>614</v>
      </c>
      <c r="C47" s="84" t="s">
        <v>615</v>
      </c>
      <c r="D47" s="97" t="s">
        <v>599</v>
      </c>
      <c r="E47" s="84"/>
      <c r="F47" s="97" t="s">
        <v>554</v>
      </c>
      <c r="G47" s="97" t="s">
        <v>160</v>
      </c>
      <c r="H47" s="94">
        <v>4932.9999999999991</v>
      </c>
      <c r="I47" s="96">
        <v>2857</v>
      </c>
      <c r="J47" s="84"/>
      <c r="K47" s="94">
        <v>511.17417999999992</v>
      </c>
      <c r="L47" s="95">
        <v>1.2796368020846481E-4</v>
      </c>
      <c r="M47" s="95">
        <v>3.324191635057408E-2</v>
      </c>
      <c r="N47" s="95">
        <f>K47/'סכום נכסי הקרן'!$C$42</f>
        <v>1.7213351098961584E-2</v>
      </c>
    </row>
    <row r="48" spans="2:14" s="141" customFormat="1">
      <c r="B48" s="83"/>
      <c r="C48" s="84"/>
      <c r="D48" s="84"/>
      <c r="E48" s="84"/>
      <c r="F48" s="84"/>
      <c r="G48" s="84"/>
      <c r="H48" s="94"/>
      <c r="I48" s="96"/>
      <c r="J48" s="84"/>
      <c r="K48" s="84"/>
      <c r="L48" s="84"/>
      <c r="M48" s="95"/>
      <c r="N48" s="84"/>
    </row>
    <row r="49" spans="2:14" s="141" customFormat="1">
      <c r="B49" s="103" t="s">
        <v>63</v>
      </c>
      <c r="C49" s="82"/>
      <c r="D49" s="82"/>
      <c r="E49" s="82"/>
      <c r="F49" s="82"/>
      <c r="G49" s="82"/>
      <c r="H49" s="91"/>
      <c r="I49" s="93"/>
      <c r="J49" s="82"/>
      <c r="K49" s="91">
        <v>2731.8435399999994</v>
      </c>
      <c r="L49" s="82"/>
      <c r="M49" s="92">
        <v>0.17765317183965779</v>
      </c>
      <c r="N49" s="92">
        <f>K49/'סכום נכסי הקרן'!$C$42</f>
        <v>9.1992482878243381E-2</v>
      </c>
    </row>
    <row r="50" spans="2:14" s="141" customFormat="1">
      <c r="B50" s="87" t="s">
        <v>616</v>
      </c>
      <c r="C50" s="84" t="s">
        <v>617</v>
      </c>
      <c r="D50" s="97" t="s">
        <v>27</v>
      </c>
      <c r="E50" s="84"/>
      <c r="F50" s="97" t="s">
        <v>568</v>
      </c>
      <c r="G50" s="97" t="s">
        <v>162</v>
      </c>
      <c r="H50" s="94">
        <v>289.99999999999994</v>
      </c>
      <c r="I50" s="96">
        <v>22204</v>
      </c>
      <c r="J50" s="84"/>
      <c r="K50" s="94">
        <v>271.44922999999994</v>
      </c>
      <c r="L50" s="95">
        <v>1.4070832571163233E-4</v>
      </c>
      <c r="M50" s="95">
        <v>1.765248118965583E-2</v>
      </c>
      <c r="N50" s="95">
        <f>K50/'סכום נכסי הקרן'!$C$42</f>
        <v>9.140819478661414E-3</v>
      </c>
    </row>
    <row r="51" spans="2:14" s="141" customFormat="1">
      <c r="B51" s="87" t="s">
        <v>618</v>
      </c>
      <c r="C51" s="84" t="s">
        <v>619</v>
      </c>
      <c r="D51" s="97" t="s">
        <v>27</v>
      </c>
      <c r="E51" s="84"/>
      <c r="F51" s="97" t="s">
        <v>568</v>
      </c>
      <c r="G51" s="97" t="s">
        <v>162</v>
      </c>
      <c r="H51" s="94">
        <v>271.99999999999994</v>
      </c>
      <c r="I51" s="96">
        <v>19585</v>
      </c>
      <c r="J51" s="84"/>
      <c r="K51" s="94">
        <v>224.57006999999996</v>
      </c>
      <c r="L51" s="95">
        <v>2.5897757178058498E-4</v>
      </c>
      <c r="M51" s="95">
        <v>1.4603905623289825E-2</v>
      </c>
      <c r="N51" s="95">
        <f>K51/'סכום נכסי הקרן'!$C$42</f>
        <v>7.5622040636488712E-3</v>
      </c>
    </row>
    <row r="52" spans="2:14" s="141" customFormat="1">
      <c r="B52" s="87" t="s">
        <v>620</v>
      </c>
      <c r="C52" s="84" t="s">
        <v>621</v>
      </c>
      <c r="D52" s="97" t="s">
        <v>120</v>
      </c>
      <c r="E52" s="84"/>
      <c r="F52" s="97" t="s">
        <v>568</v>
      </c>
      <c r="G52" s="97" t="s">
        <v>160</v>
      </c>
      <c r="H52" s="94">
        <v>519.99999999999989</v>
      </c>
      <c r="I52" s="96">
        <v>9724</v>
      </c>
      <c r="J52" s="84"/>
      <c r="K52" s="94">
        <v>183.39852999999997</v>
      </c>
      <c r="L52" s="95">
        <v>1.5233336633889601E-4</v>
      </c>
      <c r="M52" s="95">
        <v>1.1926499482188734E-2</v>
      </c>
      <c r="N52" s="95">
        <f>K52/'סכום נכסי הקרן'!$C$42</f>
        <v>6.1757878457856363E-3</v>
      </c>
    </row>
    <row r="53" spans="2:14" s="141" customFormat="1">
      <c r="B53" s="87" t="s">
        <v>622</v>
      </c>
      <c r="C53" s="84" t="s">
        <v>623</v>
      </c>
      <c r="D53" s="97" t="s">
        <v>120</v>
      </c>
      <c r="E53" s="84"/>
      <c r="F53" s="97" t="s">
        <v>568</v>
      </c>
      <c r="G53" s="97" t="s">
        <v>160</v>
      </c>
      <c r="H53" s="94">
        <v>561.99999999999989</v>
      </c>
      <c r="I53" s="96">
        <v>10381</v>
      </c>
      <c r="J53" s="84"/>
      <c r="K53" s="94">
        <v>211.60359999999997</v>
      </c>
      <c r="L53" s="95">
        <v>1.9227884127022408E-5</v>
      </c>
      <c r="M53" s="95">
        <v>1.3760689498597791E-2</v>
      </c>
      <c r="N53" s="95">
        <f>K53/'סכום נכסי הקרן'!$C$42</f>
        <v>7.1255693325594565E-3</v>
      </c>
    </row>
    <row r="54" spans="2:14" s="141" customFormat="1">
      <c r="B54" s="87" t="s">
        <v>624</v>
      </c>
      <c r="C54" s="84" t="s">
        <v>625</v>
      </c>
      <c r="D54" s="97" t="s">
        <v>120</v>
      </c>
      <c r="E54" s="84"/>
      <c r="F54" s="97" t="s">
        <v>568</v>
      </c>
      <c r="G54" s="97" t="s">
        <v>160</v>
      </c>
      <c r="H54" s="94">
        <v>365.99999999999994</v>
      </c>
      <c r="I54" s="96">
        <v>11020</v>
      </c>
      <c r="J54" s="84"/>
      <c r="K54" s="94">
        <v>146.28850999999997</v>
      </c>
      <c r="L54" s="95">
        <v>8.7161229484872126E-6</v>
      </c>
      <c r="M54" s="95">
        <v>9.5132160479430312E-3</v>
      </c>
      <c r="N54" s="95">
        <f>K54/'סכום נכסי הקרן'!$C$42</f>
        <v>4.9261398225824956E-3</v>
      </c>
    </row>
    <row r="55" spans="2:14" s="141" customFormat="1">
      <c r="B55" s="87" t="s">
        <v>626</v>
      </c>
      <c r="C55" s="84" t="s">
        <v>627</v>
      </c>
      <c r="D55" s="97" t="s">
        <v>599</v>
      </c>
      <c r="E55" s="84"/>
      <c r="F55" s="97" t="s">
        <v>568</v>
      </c>
      <c r="G55" s="97" t="s">
        <v>160</v>
      </c>
      <c r="H55" s="94">
        <v>824.99999999999989</v>
      </c>
      <c r="I55" s="96">
        <v>3605</v>
      </c>
      <c r="J55" s="84"/>
      <c r="K55" s="94">
        <v>107.87150999999999</v>
      </c>
      <c r="L55" s="95">
        <v>3.0838376361054541E-6</v>
      </c>
      <c r="M55" s="95">
        <v>7.014939040994041E-3</v>
      </c>
      <c r="N55" s="95">
        <f>K55/'סכום נכסי הקרן'!$C$42</f>
        <v>3.6324803713778061E-3</v>
      </c>
    </row>
    <row r="56" spans="2:14" s="141" customFormat="1">
      <c r="B56" s="87" t="s">
        <v>628</v>
      </c>
      <c r="C56" s="84" t="s">
        <v>629</v>
      </c>
      <c r="D56" s="97" t="s">
        <v>120</v>
      </c>
      <c r="E56" s="84"/>
      <c r="F56" s="97" t="s">
        <v>568</v>
      </c>
      <c r="G56" s="97" t="s">
        <v>160</v>
      </c>
      <c r="H56" s="94">
        <v>1072.9999999999995</v>
      </c>
      <c r="I56" s="96">
        <v>6775</v>
      </c>
      <c r="J56" s="84"/>
      <c r="K56" s="94">
        <v>263.66748999999999</v>
      </c>
      <c r="L56" s="95">
        <v>2.4154595353236636E-5</v>
      </c>
      <c r="M56" s="95">
        <v>1.714643068815766E-2</v>
      </c>
      <c r="N56" s="95">
        <f>K56/'סכום נכסי הקרן'!$C$42</f>
        <v>8.8787760734549293E-3</v>
      </c>
    </row>
    <row r="57" spans="2:14" s="141" customFormat="1">
      <c r="B57" s="87" t="s">
        <v>630</v>
      </c>
      <c r="C57" s="84" t="s">
        <v>631</v>
      </c>
      <c r="D57" s="97" t="s">
        <v>599</v>
      </c>
      <c r="E57" s="84"/>
      <c r="F57" s="97" t="s">
        <v>568</v>
      </c>
      <c r="G57" s="97" t="s">
        <v>160</v>
      </c>
      <c r="H57" s="94">
        <v>1522.9999999999998</v>
      </c>
      <c r="I57" s="96">
        <v>3330</v>
      </c>
      <c r="J57" s="84"/>
      <c r="K57" s="94">
        <v>183.94655999999998</v>
      </c>
      <c r="L57" s="95">
        <v>1.352574623575729E-5</v>
      </c>
      <c r="M57" s="95">
        <v>1.1962138151218545E-2</v>
      </c>
      <c r="N57" s="95">
        <f>K57/'סכום נכסי הקרן'!$C$42</f>
        <v>6.1942422849413153E-3</v>
      </c>
    </row>
    <row r="58" spans="2:14" s="141" customFormat="1">
      <c r="B58" s="87" t="s">
        <v>632</v>
      </c>
      <c r="C58" s="84" t="s">
        <v>633</v>
      </c>
      <c r="D58" s="97" t="s">
        <v>599</v>
      </c>
      <c r="E58" s="84"/>
      <c r="F58" s="97" t="s">
        <v>568</v>
      </c>
      <c r="G58" s="97" t="s">
        <v>160</v>
      </c>
      <c r="H58" s="94">
        <v>4017.9999999999995</v>
      </c>
      <c r="I58" s="96">
        <v>7816</v>
      </c>
      <c r="J58" s="84"/>
      <c r="K58" s="94">
        <v>1139.0480399999999</v>
      </c>
      <c r="L58" s="95">
        <v>1.4758492675987816E-5</v>
      </c>
      <c r="M58" s="95">
        <v>7.4072872117612362E-2</v>
      </c>
      <c r="N58" s="95">
        <f>K58/'סכום נכסי הקרן'!$C$42</f>
        <v>3.8356463605231469E-2</v>
      </c>
    </row>
    <row r="59" spans="2:14" s="141" customFormat="1">
      <c r="B59" s="144"/>
      <c r="C59" s="144"/>
    </row>
    <row r="60" spans="2:14" s="141" customFormat="1">
      <c r="B60" s="144"/>
      <c r="C60" s="144"/>
    </row>
    <row r="61" spans="2:14">
      <c r="D61" s="1"/>
      <c r="E61" s="1"/>
      <c r="F61" s="1"/>
      <c r="G61" s="1"/>
    </row>
    <row r="62" spans="2:14">
      <c r="B62" s="99" t="s">
        <v>245</v>
      </c>
      <c r="D62" s="1"/>
      <c r="E62" s="1"/>
      <c r="F62" s="1"/>
      <c r="G62" s="1"/>
    </row>
    <row r="63" spans="2:14">
      <c r="B63" s="99" t="s">
        <v>109</v>
      </c>
      <c r="D63" s="1"/>
      <c r="E63" s="1"/>
      <c r="F63" s="1"/>
      <c r="G63" s="1"/>
    </row>
    <row r="64" spans="2:14">
      <c r="B64" s="99" t="s">
        <v>228</v>
      </c>
      <c r="D64" s="1"/>
      <c r="E64" s="1"/>
      <c r="F64" s="1"/>
      <c r="G64" s="1"/>
    </row>
    <row r="65" spans="2:7">
      <c r="B65" s="99" t="s">
        <v>236</v>
      </c>
      <c r="D65" s="1"/>
      <c r="E65" s="1"/>
      <c r="F65" s="1"/>
      <c r="G65" s="1"/>
    </row>
    <row r="66" spans="2:7">
      <c r="B66" s="99" t="s">
        <v>243</v>
      </c>
      <c r="D66" s="1"/>
      <c r="E66" s="1"/>
      <c r="F66" s="1"/>
      <c r="G66" s="1"/>
    </row>
    <row r="67" spans="2:7">
      <c r="D67" s="1"/>
      <c r="E67" s="1"/>
      <c r="F67" s="1"/>
      <c r="G67" s="1"/>
    </row>
    <row r="68" spans="2:7">
      <c r="D68" s="1"/>
      <c r="E68" s="1"/>
      <c r="F68" s="1"/>
      <c r="G68" s="1"/>
    </row>
    <row r="69" spans="2:7">
      <c r="D69" s="1"/>
      <c r="E69" s="1"/>
      <c r="F69" s="1"/>
      <c r="G69" s="1"/>
    </row>
    <row r="70" spans="2:7">
      <c r="D70" s="1"/>
      <c r="E70" s="1"/>
      <c r="F70" s="1"/>
      <c r="G70" s="1"/>
    </row>
    <row r="71" spans="2:7">
      <c r="D71" s="1"/>
      <c r="E71" s="1"/>
      <c r="F71" s="1"/>
      <c r="G71" s="1"/>
    </row>
    <row r="72" spans="2:7">
      <c r="D72" s="1"/>
      <c r="E72" s="1"/>
      <c r="F72" s="1"/>
      <c r="G72" s="1"/>
    </row>
    <row r="73" spans="2:7">
      <c r="D73" s="1"/>
      <c r="E73" s="1"/>
      <c r="F73" s="1"/>
      <c r="G73" s="1"/>
    </row>
    <row r="74" spans="2:7">
      <c r="D74" s="1"/>
      <c r="E74" s="1"/>
      <c r="F74" s="1"/>
      <c r="G74" s="1"/>
    </row>
    <row r="75" spans="2:7">
      <c r="D75" s="1"/>
      <c r="E75" s="1"/>
      <c r="F75" s="1"/>
      <c r="G75" s="1"/>
    </row>
    <row r="76" spans="2:7">
      <c r="D76" s="1"/>
      <c r="E76" s="1"/>
      <c r="F76" s="1"/>
      <c r="G76" s="1"/>
    </row>
    <row r="77" spans="2:7">
      <c r="D77" s="1"/>
      <c r="E77" s="1"/>
      <c r="F77" s="1"/>
      <c r="G77" s="1"/>
    </row>
    <row r="78" spans="2:7">
      <c r="D78" s="1"/>
      <c r="E78" s="1"/>
      <c r="F78" s="1"/>
      <c r="G78" s="1"/>
    </row>
    <row r="79" spans="2:7">
      <c r="D79" s="1"/>
      <c r="E79" s="1"/>
      <c r="F79" s="1"/>
      <c r="G79" s="1"/>
    </row>
    <row r="80" spans="2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B1:B43 AG49:AG1048576 K1:AF1048576 AH1:XFD1048576 AG1:AG43 B45:B61 B63:B1048576 D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zoomScale="90" zoomScaleNormal="90" workbookViewId="0">
      <selection activeCell="D22" sqref="D22"/>
    </sheetView>
  </sheetViews>
  <sheetFormatPr defaultColWidth="9.140625" defaultRowHeight="18"/>
  <cols>
    <col min="1" max="1" width="6.28515625" style="1" customWidth="1"/>
    <col min="2" max="2" width="39.140625" style="2" bestFit="1" customWidth="1"/>
    <col min="3" max="3" width="46.14062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7.85546875" style="1" bestFit="1" customWidth="1"/>
    <col min="9" max="9" width="12" style="1" bestFit="1" customWidth="1"/>
    <col min="10" max="10" width="7.28515625" style="1" bestFit="1" customWidth="1"/>
    <col min="11" max="11" width="9.5703125" style="1" bestFit="1" customWidth="1"/>
    <col min="12" max="12" width="7.28515625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176</v>
      </c>
      <c r="C1" s="78" t="s" vm="1">
        <v>246</v>
      </c>
    </row>
    <row r="2" spans="2:65">
      <c r="B2" s="57" t="s">
        <v>175</v>
      </c>
      <c r="C2" s="78" t="s">
        <v>247</v>
      </c>
    </row>
    <row r="3" spans="2:65">
      <c r="B3" s="57" t="s">
        <v>177</v>
      </c>
      <c r="C3" s="78" t="s">
        <v>248</v>
      </c>
    </row>
    <row r="4" spans="2:65">
      <c r="B4" s="57" t="s">
        <v>178</v>
      </c>
      <c r="C4" s="78">
        <v>9454</v>
      </c>
    </row>
    <row r="6" spans="2:65" ht="26.25" customHeight="1">
      <c r="B6" s="173" t="s">
        <v>206</v>
      </c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5"/>
    </row>
    <row r="7" spans="2:65" ht="26.25" customHeight="1">
      <c r="B7" s="173" t="s">
        <v>88</v>
      </c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5"/>
      <c r="BM7" s="3"/>
    </row>
    <row r="8" spans="2:65" s="3" customFormat="1" ht="78.75">
      <c r="B8" s="23" t="s">
        <v>112</v>
      </c>
      <c r="C8" s="31" t="s">
        <v>42</v>
      </c>
      <c r="D8" s="31" t="s">
        <v>116</v>
      </c>
      <c r="E8" s="31" t="s">
        <v>114</v>
      </c>
      <c r="F8" s="31" t="s">
        <v>58</v>
      </c>
      <c r="G8" s="31" t="s">
        <v>15</v>
      </c>
      <c r="H8" s="31" t="s">
        <v>59</v>
      </c>
      <c r="I8" s="31" t="s">
        <v>98</v>
      </c>
      <c r="J8" s="31" t="s">
        <v>230</v>
      </c>
      <c r="K8" s="31" t="s">
        <v>229</v>
      </c>
      <c r="L8" s="31" t="s">
        <v>57</v>
      </c>
      <c r="M8" s="31" t="s">
        <v>54</v>
      </c>
      <c r="N8" s="31" t="s">
        <v>179</v>
      </c>
      <c r="O8" s="21" t="s">
        <v>181</v>
      </c>
      <c r="P8" s="1"/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237</v>
      </c>
      <c r="K9" s="33"/>
      <c r="L9" s="33" t="s">
        <v>233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125" t="s">
        <v>29</v>
      </c>
      <c r="C11" s="82"/>
      <c r="D11" s="82"/>
      <c r="E11" s="82"/>
      <c r="F11" s="82"/>
      <c r="G11" s="82"/>
      <c r="H11" s="82"/>
      <c r="I11" s="82"/>
      <c r="J11" s="91"/>
      <c r="K11" s="93"/>
      <c r="L11" s="91">
        <v>674.48781000000008</v>
      </c>
      <c r="M11" s="82"/>
      <c r="N11" s="92">
        <v>1</v>
      </c>
      <c r="O11" s="92">
        <f>L11/'סכום נכסי הקרן'!$C$42</f>
        <v>2.2712797202510689E-2</v>
      </c>
      <c r="P11" s="142"/>
      <c r="BG11" s="100"/>
      <c r="BH11" s="3"/>
      <c r="BI11" s="100"/>
      <c r="BM11" s="100"/>
    </row>
    <row r="12" spans="2:65" s="4" customFormat="1" ht="18" customHeight="1">
      <c r="B12" s="81" t="s">
        <v>226</v>
      </c>
      <c r="C12" s="82"/>
      <c r="D12" s="82"/>
      <c r="E12" s="82"/>
      <c r="F12" s="82"/>
      <c r="G12" s="82"/>
      <c r="H12" s="82"/>
      <c r="I12" s="82"/>
      <c r="J12" s="91"/>
      <c r="K12" s="93"/>
      <c r="L12" s="91">
        <v>674.48781000000008</v>
      </c>
      <c r="M12" s="82"/>
      <c r="N12" s="92">
        <v>1</v>
      </c>
      <c r="O12" s="92">
        <f>L12/'סכום נכסי הקרן'!$C$42</f>
        <v>2.2712797202510689E-2</v>
      </c>
      <c r="P12" s="142"/>
      <c r="BG12" s="100"/>
      <c r="BH12" s="3"/>
      <c r="BI12" s="100"/>
      <c r="BM12" s="100"/>
    </row>
    <row r="13" spans="2:65">
      <c r="B13" s="103" t="s">
        <v>47</v>
      </c>
      <c r="C13" s="82"/>
      <c r="D13" s="82"/>
      <c r="E13" s="82"/>
      <c r="F13" s="82"/>
      <c r="G13" s="82"/>
      <c r="H13" s="82"/>
      <c r="I13" s="82"/>
      <c r="J13" s="91"/>
      <c r="K13" s="93"/>
      <c r="L13" s="91">
        <v>674.48781000000008</v>
      </c>
      <c r="M13" s="82"/>
      <c r="N13" s="92">
        <v>1</v>
      </c>
      <c r="O13" s="92">
        <f>L13/'סכום נכסי הקרן'!$C$42</f>
        <v>2.2712797202510689E-2</v>
      </c>
      <c r="P13" s="141"/>
      <c r="BH13" s="3"/>
    </row>
    <row r="14" spans="2:65" ht="20.25">
      <c r="B14" s="87" t="s">
        <v>634</v>
      </c>
      <c r="C14" s="84" t="s">
        <v>635</v>
      </c>
      <c r="D14" s="97" t="s">
        <v>27</v>
      </c>
      <c r="E14" s="84"/>
      <c r="F14" s="97" t="s">
        <v>568</v>
      </c>
      <c r="G14" s="84" t="s">
        <v>636</v>
      </c>
      <c r="H14" s="84" t="s">
        <v>637</v>
      </c>
      <c r="I14" s="97" t="s">
        <v>160</v>
      </c>
      <c r="J14" s="94">
        <v>737.9799999999999</v>
      </c>
      <c r="K14" s="96">
        <v>10948</v>
      </c>
      <c r="L14" s="94">
        <v>293.04001999999997</v>
      </c>
      <c r="M14" s="95">
        <v>1.1706854734795068E-4</v>
      </c>
      <c r="N14" s="95">
        <v>0.43446303351279236</v>
      </c>
      <c r="O14" s="95">
        <f>L14/'סכום נכסי הקרן'!$C$42</f>
        <v>9.8678707721636585E-3</v>
      </c>
      <c r="P14" s="141"/>
      <c r="BH14" s="4"/>
    </row>
    <row r="15" spans="2:65">
      <c r="B15" s="87" t="s">
        <v>638</v>
      </c>
      <c r="C15" s="84" t="s">
        <v>639</v>
      </c>
      <c r="D15" s="97" t="s">
        <v>27</v>
      </c>
      <c r="E15" s="84"/>
      <c r="F15" s="97" t="s">
        <v>568</v>
      </c>
      <c r="G15" s="84" t="s">
        <v>640</v>
      </c>
      <c r="H15" s="84" t="s">
        <v>637</v>
      </c>
      <c r="I15" s="97" t="s">
        <v>160</v>
      </c>
      <c r="J15" s="94">
        <v>349.99999999999994</v>
      </c>
      <c r="K15" s="96">
        <v>30048.27</v>
      </c>
      <c r="L15" s="94">
        <v>381.44778999999994</v>
      </c>
      <c r="M15" s="95">
        <v>2.3761963241270287E-5</v>
      </c>
      <c r="N15" s="95">
        <v>0.56553696648720742</v>
      </c>
      <c r="O15" s="95">
        <f>L15/'סכום נכסי הקרן'!$C$42</f>
        <v>1.2844926430347025E-2</v>
      </c>
      <c r="P15" s="141"/>
    </row>
    <row r="16" spans="2:65">
      <c r="B16" s="83"/>
      <c r="C16" s="84"/>
      <c r="D16" s="84"/>
      <c r="E16" s="84"/>
      <c r="F16" s="84"/>
      <c r="G16" s="84"/>
      <c r="H16" s="84"/>
      <c r="I16" s="84"/>
      <c r="J16" s="94"/>
      <c r="K16" s="96"/>
      <c r="L16" s="84"/>
      <c r="M16" s="84"/>
      <c r="N16" s="95"/>
      <c r="O16" s="84"/>
      <c r="P16" s="141"/>
    </row>
    <row r="17" spans="2:1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41"/>
    </row>
    <row r="18" spans="2:1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</row>
    <row r="19" spans="2:16">
      <c r="B19" s="99" t="s">
        <v>245</v>
      </c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</row>
    <row r="20" spans="2:16">
      <c r="B20" s="99" t="s">
        <v>109</v>
      </c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</row>
    <row r="21" spans="2:16">
      <c r="B21" s="99" t="s">
        <v>228</v>
      </c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</row>
    <row r="22" spans="2:16">
      <c r="B22" s="99" t="s">
        <v>236</v>
      </c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</row>
    <row r="23" spans="2:1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</row>
    <row r="24" spans="2:1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</row>
    <row r="33" spans="2:59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</row>
    <row r="34" spans="2:59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</row>
    <row r="35" spans="2:59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</row>
    <row r="36" spans="2:59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</row>
    <row r="37" spans="2:59" ht="20.25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BG37" s="4"/>
    </row>
    <row r="38" spans="2:59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BG38" s="3"/>
    </row>
    <row r="39" spans="2:59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</row>
    <row r="40" spans="2:59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</row>
    <row r="41" spans="2:59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</row>
    <row r="42" spans="2:59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</row>
    <row r="43" spans="2:59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</row>
    <row r="44" spans="2:59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</row>
    <row r="45" spans="2:59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</row>
    <row r="46" spans="2:59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</row>
    <row r="47" spans="2:59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</row>
    <row r="48" spans="2:59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</row>
    <row r="49" spans="2:15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</row>
    <row r="50" spans="2:15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</row>
    <row r="51" spans="2:15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</row>
    <row r="52" spans="2:15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</row>
    <row r="53" spans="2:15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</row>
    <row r="54" spans="2:15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</row>
    <row r="55" spans="2:15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</row>
    <row r="56" spans="2:15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</row>
    <row r="57" spans="2:15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</row>
    <row r="58" spans="2:15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</row>
    <row r="59" spans="2:15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</row>
    <row r="60" spans="2:15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</row>
    <row r="61" spans="2:15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</row>
    <row r="62" spans="2:15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</row>
    <row r="63" spans="2:15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</row>
    <row r="64" spans="2:15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</row>
    <row r="65" spans="2:15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</row>
    <row r="66" spans="2:15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</row>
    <row r="67" spans="2:15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</row>
    <row r="68" spans="2:15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</row>
    <row r="69" spans="2:15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</row>
    <row r="70" spans="2:15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</row>
    <row r="71" spans="2:15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</row>
    <row r="72" spans="2:15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</row>
    <row r="73" spans="2:15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</row>
    <row r="74" spans="2:15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</row>
    <row r="75" spans="2:15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</row>
    <row r="76" spans="2:15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</row>
    <row r="77" spans="2:15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</row>
    <row r="78" spans="2:15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</row>
    <row r="79" spans="2:15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</row>
    <row r="80" spans="2:15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</row>
    <row r="81" spans="2:15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</row>
    <row r="82" spans="2:15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</row>
    <row r="83" spans="2:15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</row>
    <row r="84" spans="2:15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</row>
    <row r="85" spans="2:15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</row>
    <row r="86" spans="2:15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</row>
    <row r="87" spans="2:15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</row>
    <row r="88" spans="2:15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</row>
    <row r="89" spans="2:15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</row>
    <row r="90" spans="2:15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</row>
    <row r="91" spans="2:15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</row>
    <row r="92" spans="2:15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</row>
    <row r="93" spans="2:15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</row>
    <row r="94" spans="2:15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</row>
    <row r="95" spans="2:15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</row>
    <row r="96" spans="2:15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</row>
    <row r="97" spans="2:15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</row>
    <row r="98" spans="2:15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</row>
    <row r="99" spans="2:15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</row>
    <row r="100" spans="2:15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</row>
    <row r="101" spans="2:15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</row>
    <row r="102" spans="2:15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</row>
    <row r="103" spans="2:15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</row>
    <row r="104" spans="2:15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</row>
    <row r="105" spans="2:15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</row>
    <row r="106" spans="2:15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</row>
    <row r="107" spans="2:15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</row>
    <row r="108" spans="2:15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</row>
    <row r="109" spans="2:15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</row>
    <row r="110" spans="2:15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</row>
    <row r="111" spans="2:15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</row>
    <row r="112" spans="2:15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</row>
    <row r="113" spans="2:15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</row>
    <row r="114" spans="2:15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</row>
    <row r="115" spans="2:15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</row>
    <row r="116" spans="2:15">
      <c r="C116" s="1"/>
      <c r="D116" s="1"/>
      <c r="E116" s="1"/>
    </row>
    <row r="117" spans="2:15">
      <c r="C117" s="1"/>
      <c r="D117" s="1"/>
      <c r="E117" s="1"/>
    </row>
    <row r="118" spans="2:15">
      <c r="C118" s="1"/>
      <c r="D118" s="1"/>
      <c r="E118" s="1"/>
    </row>
    <row r="119" spans="2:15">
      <c r="C119" s="1"/>
      <c r="D119" s="1"/>
      <c r="E119" s="1"/>
    </row>
    <row r="120" spans="2:15">
      <c r="C120" s="1"/>
      <c r="D120" s="1"/>
      <c r="E120" s="1"/>
    </row>
    <row r="121" spans="2:15">
      <c r="C121" s="1"/>
      <c r="D121" s="1"/>
      <c r="E121" s="1"/>
    </row>
    <row r="122" spans="2:15">
      <c r="C122" s="1"/>
      <c r="D122" s="1"/>
      <c r="E122" s="1"/>
    </row>
    <row r="123" spans="2:15">
      <c r="C123" s="1"/>
      <c r="D123" s="1"/>
      <c r="E123" s="1"/>
    </row>
    <row r="124" spans="2:15">
      <c r="C124" s="1"/>
      <c r="D124" s="1"/>
      <c r="E124" s="1"/>
    </row>
    <row r="125" spans="2:15">
      <c r="C125" s="1"/>
      <c r="D125" s="1"/>
      <c r="E125" s="1"/>
    </row>
    <row r="126" spans="2:15">
      <c r="C126" s="1"/>
      <c r="D126" s="1"/>
      <c r="E126" s="1"/>
    </row>
    <row r="127" spans="2:15">
      <c r="C127" s="1"/>
      <c r="D127" s="1"/>
      <c r="E127" s="1"/>
    </row>
    <row r="128" spans="2:1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3" type="noConversion"/>
  <dataValidations count="1">
    <dataValidation allowBlank="1" showInputMessage="1" showErrorMessage="1" sqref="A1:A1048576 B39:B1048576 C5:C1048576 D1:AF1048576 AH1:XFD1048576 AG1:AG37 B1:B18 B20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2018-12-04T10:56:39+00:00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637BCF59-F96B-4AD1-B5F4-6DD6B1169E7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אולה קלוקוב</cp:lastModifiedBy>
  <cp:lastPrinted>2017-05-01T10:11:51Z</cp:lastPrinted>
  <dcterms:created xsi:type="dcterms:W3CDTF">2005-07-19T07:39:38Z</dcterms:created>
  <dcterms:modified xsi:type="dcterms:W3CDTF">2018-12-04T08:16:13Z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