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xlnm._FilterDatabase" localSheetId="5" hidden="1">'אג"ח קונצרני'!#REF!</definedName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קונצרני'!$B$6:$U$31</definedName>
    <definedName name="Print_Area" localSheetId="10">אופציות!$B$6:$L$41</definedName>
    <definedName name="Print_Area" localSheetId="22">הלוואות!$B$6:$Q$48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להשקעה'!$B$6:$D$15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מזומנים!$B$6:$K$39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J16" i="58" l="1"/>
  <c r="J12" i="58"/>
  <c r="J11" i="58" s="1"/>
  <c r="J10" i="58" s="1"/>
  <c r="C11" i="84" l="1"/>
  <c r="C10" i="84" s="1"/>
  <c r="C43" i="88" s="1"/>
  <c r="Q13" i="61" l="1"/>
  <c r="Q12" i="61" s="1"/>
  <c r="Q11" i="61" s="1"/>
  <c r="Q87" i="61"/>
  <c r="Q45" i="61"/>
  <c r="O45" i="61"/>
  <c r="R13" i="61" l="1"/>
  <c r="R12" i="61" s="1"/>
  <c r="N12" i="68"/>
  <c r="N13" i="68"/>
  <c r="K13" i="68"/>
  <c r="K12" i="68" s="1"/>
  <c r="K11" i="68" s="1"/>
  <c r="H13" i="68"/>
  <c r="H12" i="68"/>
  <c r="H11" i="68" s="1"/>
  <c r="S72" i="61"/>
  <c r="O72" i="61"/>
  <c r="S67" i="61"/>
  <c r="O67" i="61"/>
  <c r="S43" i="61"/>
  <c r="O43" i="61"/>
  <c r="C33" i="88"/>
  <c r="C31" i="88"/>
  <c r="C26" i="88"/>
  <c r="C18" i="88"/>
  <c r="C17" i="88"/>
  <c r="C13" i="88"/>
  <c r="C11" i="88"/>
  <c r="P12" i="68" l="1"/>
  <c r="N11" i="68"/>
  <c r="C23" i="88"/>
  <c r="R11" i="61"/>
  <c r="C22" i="88" l="1"/>
  <c r="P13" i="68"/>
  <c r="P11" i="68"/>
  <c r="P14" i="68"/>
  <c r="T130" i="61"/>
  <c r="T125" i="61"/>
  <c r="T121" i="61"/>
  <c r="T117" i="61"/>
  <c r="T113" i="61"/>
  <c r="T109" i="61"/>
  <c r="T105" i="61"/>
  <c r="T101" i="61"/>
  <c r="T97" i="61"/>
  <c r="T93" i="61"/>
  <c r="T89" i="61"/>
  <c r="T84" i="61"/>
  <c r="T80" i="61"/>
  <c r="T76" i="61"/>
  <c r="T72" i="61"/>
  <c r="T68" i="61"/>
  <c r="T64" i="61"/>
  <c r="T60" i="61"/>
  <c r="T56" i="61"/>
  <c r="T52" i="61"/>
  <c r="T48" i="61"/>
  <c r="T44" i="61"/>
  <c r="T40" i="61"/>
  <c r="T36" i="61"/>
  <c r="T32" i="61"/>
  <c r="T28" i="61"/>
  <c r="T24" i="61"/>
  <c r="T20" i="61"/>
  <c r="T16" i="61"/>
  <c r="T128" i="61"/>
  <c r="T124" i="61"/>
  <c r="T120" i="61"/>
  <c r="T116" i="61"/>
  <c r="T112" i="61"/>
  <c r="T108" i="61"/>
  <c r="T104" i="61"/>
  <c r="T100" i="61"/>
  <c r="T96" i="61"/>
  <c r="T92" i="61"/>
  <c r="T88" i="61"/>
  <c r="T83" i="61"/>
  <c r="T79" i="61"/>
  <c r="T75" i="61"/>
  <c r="T71" i="61"/>
  <c r="T67" i="61"/>
  <c r="T63" i="61"/>
  <c r="T59" i="61"/>
  <c r="T55" i="61"/>
  <c r="T51" i="61"/>
  <c r="T47" i="61"/>
  <c r="T43" i="61"/>
  <c r="T39" i="61"/>
  <c r="T35" i="61"/>
  <c r="T31" i="61"/>
  <c r="T27" i="61"/>
  <c r="T23" i="61"/>
  <c r="T19" i="61"/>
  <c r="T15" i="61"/>
  <c r="T11" i="61"/>
  <c r="T132" i="61"/>
  <c r="T127" i="61"/>
  <c r="T123" i="61"/>
  <c r="T119" i="61"/>
  <c r="T115" i="61"/>
  <c r="T111" i="61"/>
  <c r="T107" i="61"/>
  <c r="T103" i="61"/>
  <c r="T99" i="61"/>
  <c r="T95" i="61"/>
  <c r="T91" i="61"/>
  <c r="T87" i="61"/>
  <c r="T82" i="61"/>
  <c r="T78" i="61"/>
  <c r="T74" i="61"/>
  <c r="T70" i="61"/>
  <c r="T66" i="61"/>
  <c r="T62" i="61"/>
  <c r="T58" i="61"/>
  <c r="T54" i="61"/>
  <c r="T50" i="61"/>
  <c r="T46" i="61"/>
  <c r="T42" i="61"/>
  <c r="T38" i="61"/>
  <c r="T34" i="61"/>
  <c r="T118" i="61"/>
  <c r="T102" i="61"/>
  <c r="T85" i="61"/>
  <c r="T69" i="61"/>
  <c r="T53" i="61"/>
  <c r="T37" i="61"/>
  <c r="T26" i="61"/>
  <c r="T18" i="61"/>
  <c r="C15" i="88"/>
  <c r="T126" i="61"/>
  <c r="T110" i="61"/>
  <c r="T77" i="61"/>
  <c r="T61" i="61"/>
  <c r="T30" i="61"/>
  <c r="T14" i="61"/>
  <c r="T122" i="61"/>
  <c r="T73" i="61"/>
  <c r="T57" i="61"/>
  <c r="T29" i="61"/>
  <c r="T13" i="61"/>
  <c r="T131" i="61"/>
  <c r="T114" i="61"/>
  <c r="T98" i="61"/>
  <c r="T81" i="61"/>
  <c r="T65" i="61"/>
  <c r="T49" i="61"/>
  <c r="T33" i="61"/>
  <c r="T25" i="61"/>
  <c r="T17" i="61"/>
  <c r="T94" i="61"/>
  <c r="T45" i="61"/>
  <c r="T22" i="61"/>
  <c r="T106" i="61"/>
  <c r="T90" i="61"/>
  <c r="T41" i="61"/>
  <c r="T21" i="61"/>
  <c r="T12" i="61"/>
  <c r="C12" i="88" l="1"/>
  <c r="C10" i="88" l="1"/>
  <c r="C42" i="88" l="1"/>
  <c r="Q43" i="78" l="1"/>
  <c r="Q39" i="78"/>
  <c r="Q35" i="78"/>
  <c r="Q31" i="78"/>
  <c r="Q27" i="78"/>
  <c r="Q23" i="78"/>
  <c r="Q19" i="78"/>
  <c r="Q14" i="78"/>
  <c r="Q10" i="78"/>
  <c r="K24" i="76"/>
  <c r="K19" i="76"/>
  <c r="K15" i="76"/>
  <c r="K11" i="76"/>
  <c r="S23" i="71"/>
  <c r="S18" i="71"/>
  <c r="S14" i="71"/>
  <c r="O15" i="64"/>
  <c r="O11" i="64"/>
  <c r="N49" i="63"/>
  <c r="N45" i="63"/>
  <c r="N40" i="63"/>
  <c r="N36" i="63"/>
  <c r="N32" i="63"/>
  <c r="N27" i="63"/>
  <c r="N23" i="63"/>
  <c r="N19" i="63"/>
  <c r="N14" i="63"/>
  <c r="Q48" i="78"/>
  <c r="Q42" i="78"/>
  <c r="Q38" i="78"/>
  <c r="Q34" i="78"/>
  <c r="Q30" i="78"/>
  <c r="Q26" i="78"/>
  <c r="Q22" i="78"/>
  <c r="Q17" i="78"/>
  <c r="Q13" i="78"/>
  <c r="K28" i="76"/>
  <c r="K23" i="76"/>
  <c r="K18" i="76"/>
  <c r="K14" i="76"/>
  <c r="S27" i="71"/>
  <c r="S22" i="71"/>
  <c r="S17" i="71"/>
  <c r="S13" i="71"/>
  <c r="O14" i="64"/>
  <c r="N52" i="63"/>
  <c r="N48" i="63"/>
  <c r="N44" i="63"/>
  <c r="N39" i="63"/>
  <c r="N35" i="63"/>
  <c r="N31" i="63"/>
  <c r="N26" i="63"/>
  <c r="N22" i="63"/>
  <c r="N17" i="63"/>
  <c r="N13" i="63"/>
  <c r="Q47" i="78"/>
  <c r="Q41" i="78"/>
  <c r="Q37" i="78"/>
  <c r="Q33" i="78"/>
  <c r="Q29" i="78"/>
  <c r="Q25" i="78"/>
  <c r="Q21" i="78"/>
  <c r="Q16" i="78"/>
  <c r="Q12" i="78"/>
  <c r="K27" i="76"/>
  <c r="K22" i="76"/>
  <c r="K17" i="76"/>
  <c r="K13" i="76"/>
  <c r="S26" i="71"/>
  <c r="S21" i="71"/>
  <c r="S16" i="71"/>
  <c r="S12" i="71"/>
  <c r="O13" i="64"/>
  <c r="N51" i="63"/>
  <c r="N47" i="63"/>
  <c r="N43" i="63"/>
  <c r="N38" i="63"/>
  <c r="N34" i="63"/>
  <c r="N30" i="63"/>
  <c r="N25" i="63"/>
  <c r="N21" i="63"/>
  <c r="N16" i="63"/>
  <c r="N46" i="63"/>
  <c r="N37" i="63"/>
  <c r="Q36" i="78"/>
  <c r="Q20" i="78"/>
  <c r="K20" i="76"/>
  <c r="S19" i="71"/>
  <c r="N50" i="63"/>
  <c r="N33" i="63"/>
  <c r="N15" i="63"/>
  <c r="Q46" i="78"/>
  <c r="Q32" i="78"/>
  <c r="Q15" i="78"/>
  <c r="K16" i="76"/>
  <c r="S15" i="71"/>
  <c r="N28" i="63"/>
  <c r="N12" i="63"/>
  <c r="Q44" i="78"/>
  <c r="Q28" i="78"/>
  <c r="Q11" i="78"/>
  <c r="K12" i="76"/>
  <c r="S11" i="71"/>
  <c r="N41" i="63"/>
  <c r="N24" i="63"/>
  <c r="N11" i="63"/>
  <c r="Q40" i="78"/>
  <c r="Q24" i="78"/>
  <c r="K25" i="76"/>
  <c r="S24" i="71"/>
  <c r="O12" i="64"/>
  <c r="N20" i="63"/>
  <c r="U130" i="61"/>
  <c r="U113" i="61"/>
  <c r="U97" i="61"/>
  <c r="U80" i="61"/>
  <c r="U64" i="61"/>
  <c r="U48" i="61"/>
  <c r="U32" i="61"/>
  <c r="U16" i="61"/>
  <c r="R31" i="59"/>
  <c r="R14" i="59"/>
  <c r="L10" i="58"/>
  <c r="U128" i="61"/>
  <c r="U112" i="61"/>
  <c r="U96" i="61"/>
  <c r="U79" i="61"/>
  <c r="U63" i="61"/>
  <c r="U47" i="61"/>
  <c r="U31" i="61"/>
  <c r="U15" i="61"/>
  <c r="R30" i="59"/>
  <c r="R13" i="59"/>
  <c r="Q13" i="68"/>
  <c r="U102" i="61"/>
  <c r="U69" i="61"/>
  <c r="U37" i="61"/>
  <c r="R36" i="59"/>
  <c r="U107" i="61"/>
  <c r="U74" i="61"/>
  <c r="U42" i="61"/>
  <c r="R41" i="59"/>
  <c r="L20" i="58"/>
  <c r="U122" i="61"/>
  <c r="U90" i="61"/>
  <c r="U57" i="61"/>
  <c r="U25" i="61"/>
  <c r="R23" i="59"/>
  <c r="D31" i="88"/>
  <c r="U119" i="61"/>
  <c r="U87" i="61"/>
  <c r="U54" i="61"/>
  <c r="U22" i="61"/>
  <c r="R12" i="59"/>
  <c r="D15" i="88"/>
  <c r="D12" i="88"/>
  <c r="U125" i="61"/>
  <c r="U109" i="61"/>
  <c r="U93" i="61"/>
  <c r="U76" i="61"/>
  <c r="U60" i="61"/>
  <c r="U44" i="61"/>
  <c r="U28" i="61"/>
  <c r="U12" i="61"/>
  <c r="R27" i="59"/>
  <c r="L22" i="58"/>
  <c r="D38" i="88"/>
  <c r="U124" i="61"/>
  <c r="U108" i="61"/>
  <c r="U92" i="61"/>
  <c r="U75" i="61"/>
  <c r="U59" i="61"/>
  <c r="U43" i="61"/>
  <c r="U27" i="61"/>
  <c r="U11" i="61"/>
  <c r="R25" i="59"/>
  <c r="L21" i="58"/>
  <c r="U126" i="61"/>
  <c r="U94" i="61"/>
  <c r="U61" i="61"/>
  <c r="U29" i="61"/>
  <c r="R28" i="59"/>
  <c r="U132" i="61"/>
  <c r="U99" i="61"/>
  <c r="U66" i="61"/>
  <c r="U34" i="61"/>
  <c r="R33" i="59"/>
  <c r="L12" i="58"/>
  <c r="U114" i="61"/>
  <c r="U81" i="61"/>
  <c r="U49" i="61"/>
  <c r="U17" i="61"/>
  <c r="R15" i="59"/>
  <c r="U111" i="61"/>
  <c r="D26" i="88"/>
  <c r="U121" i="61"/>
  <c r="U105" i="61"/>
  <c r="U89" i="61"/>
  <c r="U72" i="61"/>
  <c r="U56" i="61"/>
  <c r="U40" i="61"/>
  <c r="U24" i="61"/>
  <c r="R39" i="59"/>
  <c r="R22" i="59"/>
  <c r="L18" i="58"/>
  <c r="D13" i="88"/>
  <c r="U120" i="61"/>
  <c r="U104" i="61"/>
  <c r="U88" i="61"/>
  <c r="U71" i="61"/>
  <c r="U55" i="61"/>
  <c r="U39" i="61"/>
  <c r="U23" i="61"/>
  <c r="R38" i="59"/>
  <c r="R21" i="59"/>
  <c r="L17" i="58"/>
  <c r="U118" i="61"/>
  <c r="U85" i="61"/>
  <c r="U53" i="61"/>
  <c r="U21" i="61"/>
  <c r="R19" i="59"/>
  <c r="U123" i="61"/>
  <c r="U91" i="61"/>
  <c r="U58" i="61"/>
  <c r="U26" i="61"/>
  <c r="R24" i="59"/>
  <c r="D42" i="88"/>
  <c r="U106" i="61"/>
  <c r="U73" i="61"/>
  <c r="U41" i="61"/>
  <c r="R40" i="59"/>
  <c r="L19" i="58"/>
  <c r="Q14" i="68"/>
  <c r="U103" i="61"/>
  <c r="U70" i="61"/>
  <c r="U38" i="61"/>
  <c r="R37" i="59"/>
  <c r="L16" i="58"/>
  <c r="D23" i="88"/>
  <c r="Q12" i="68"/>
  <c r="U117" i="61"/>
  <c r="U101" i="61"/>
  <c r="U84" i="61"/>
  <c r="U68" i="61"/>
  <c r="U52" i="61"/>
  <c r="U36" i="61"/>
  <c r="U20" i="61"/>
  <c r="R35" i="59"/>
  <c r="R18" i="59"/>
  <c r="L14" i="58"/>
  <c r="Q11" i="68"/>
  <c r="U116" i="61"/>
  <c r="U100" i="61"/>
  <c r="U83" i="61"/>
  <c r="U67" i="61"/>
  <c r="U51" i="61"/>
  <c r="U35" i="61"/>
  <c r="U19" i="61"/>
  <c r="R34" i="59"/>
  <c r="R17" i="59"/>
  <c r="L13" i="58"/>
  <c r="U110" i="61"/>
  <c r="U77" i="61"/>
  <c r="U45" i="61"/>
  <c r="U13" i="61"/>
  <c r="R11" i="59"/>
  <c r="U115" i="61"/>
  <c r="U82" i="61"/>
  <c r="U50" i="61"/>
  <c r="U18" i="61"/>
  <c r="R16" i="59"/>
  <c r="U131" i="61"/>
  <c r="U98" i="61"/>
  <c r="U65" i="61"/>
  <c r="U127" i="61"/>
  <c r="U46" i="61"/>
  <c r="D18" i="88"/>
  <c r="D17" i="88"/>
  <c r="U33" i="61"/>
  <c r="U95" i="61"/>
  <c r="U30" i="61"/>
  <c r="R20" i="59"/>
  <c r="L11" i="58"/>
  <c r="U62" i="61"/>
  <c r="D33" i="88"/>
  <c r="R32" i="59"/>
  <c r="U78" i="61"/>
  <c r="U14" i="61"/>
  <c r="D11" i="88"/>
  <c r="R29" i="59"/>
  <c r="D10" i="88"/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1">
    <s v="Migdal Hashkaot Neches Boded"/>
    <s v="{[Time].[Hie Time].[Yom].&amp;[20180930]}"/>
    <s v="{[Medida].[Medida].&amp;[2]}"/>
    <s v="{[Keren].[Keren].[All]}"/>
    <s v="{[Cheshbon KM].[Hie Peilut].[Peilut 7].&amp;[Kod_Peilut_L7_7120]&amp;[Kod_Peilut_L6_475]&amp;[Kod_Peilut_L5_305]&amp;[Kod_Peilut_L4_304]&amp;[Kod_Peilut_L3_303]&amp;[Kod_Peilut_L2_159]&amp;[Kod_Peilut_L1_182]}"/>
    <s v="{[Salim Maslulim].[Salim Maslulim].[אחזקה ישירה + מסלים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07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51">
    <mdx n="0" f="s">
      <ms ns="1" c="0"/>
    </mdx>
    <mdx n="0" f="v">
      <t c="7">
        <n x="1" s="1"/>
        <n x="2" s="1"/>
        <n x="3" s="1"/>
        <n x="4" s="1"/>
        <n x="5" s="1"/>
        <n x="8"/>
        <n x="6"/>
      </t>
    </mdx>
    <mdx n="0" f="v">
      <t c="7">
        <n x="1" s="1"/>
        <n x="2" s="1"/>
        <n x="3" s="1"/>
        <n x="4" s="1"/>
        <n x="5" s="1"/>
        <n x="8"/>
        <n x="7"/>
      </t>
    </mdx>
    <mdx n="0" f="v">
      <t c="7">
        <n x="1" s="1"/>
        <n x="2" s="1"/>
        <n x="3" s="1"/>
        <n x="4" s="1"/>
        <n x="5" s="1"/>
        <n x="9"/>
        <n x="6"/>
      </t>
    </mdx>
    <mdx n="0" f="v">
      <t c="7">
        <n x="1" s="1"/>
        <n x="2" s="1"/>
        <n x="3" s="1"/>
        <n x="4" s="1"/>
        <n x="5" s="1"/>
        <n x="9"/>
        <n x="7"/>
      </t>
    </mdx>
    <mdx n="0" f="v">
      <t c="7">
        <n x="1" s="1"/>
        <n x="2" s="1"/>
        <n x="3" s="1"/>
        <n x="4" s="1"/>
        <n x="5" s="1"/>
        <n x="10"/>
        <n x="6"/>
      </t>
    </mdx>
    <mdx n="0" f="v">
      <t c="7">
        <n x="1" s="1"/>
        <n x="2" s="1"/>
        <n x="3" s="1"/>
        <n x="4" s="1"/>
        <n x="5" s="1"/>
        <n x="10"/>
        <n x="7"/>
      </t>
    </mdx>
    <mdx n="0" f="v">
      <t c="7">
        <n x="1" s="1"/>
        <n x="2" s="1"/>
        <n x="3" s="1"/>
        <n x="4" s="1"/>
        <n x="5" s="1"/>
        <n x="11"/>
        <n x="6"/>
      </t>
    </mdx>
    <mdx n="0" f="v">
      <t c="7">
        <n x="1" s="1"/>
        <n x="2" s="1"/>
        <n x="3" s="1"/>
        <n x="4" s="1"/>
        <n x="5" s="1"/>
        <n x="11"/>
        <n x="7"/>
      </t>
    </mdx>
    <mdx n="0" f="v">
      <t c="7">
        <n x="1" s="1"/>
        <n x="2" s="1"/>
        <n x="3" s="1"/>
        <n x="4" s="1"/>
        <n x="5" s="1"/>
        <n x="12"/>
        <n x="6"/>
      </t>
    </mdx>
    <mdx n="0" f="v">
      <t c="7">
        <n x="1" s="1"/>
        <n x="2" s="1"/>
        <n x="3" s="1"/>
        <n x="4" s="1"/>
        <n x="5" s="1"/>
        <n x="12"/>
        <n x="7"/>
      </t>
    </mdx>
    <mdx n="0" f="v">
      <t c="7">
        <n x="1" s="1"/>
        <n x="2" s="1"/>
        <n x="3" s="1"/>
        <n x="4" s="1"/>
        <n x="5" s="1"/>
        <n x="13"/>
        <n x="7"/>
      </t>
    </mdx>
    <mdx n="0" f="v">
      <t c="7">
        <n x="1" s="1"/>
        <n x="2" s="1"/>
        <n x="3" s="1"/>
        <n x="4" s="1"/>
        <n x="5" s="1"/>
        <n x="14"/>
        <n x="6"/>
      </t>
    </mdx>
    <mdx n="0" f="v">
      <t c="7">
        <n x="1" s="1"/>
        <n x="2" s="1"/>
        <n x="3" s="1"/>
        <n x="4" s="1"/>
        <n x="5" s="1"/>
        <n x="14"/>
        <n x="7"/>
      </t>
    </mdx>
    <mdx n="0" f="v">
      <t c="7">
        <n x="1" s="1"/>
        <n x="2" s="1"/>
        <n x="3" s="1"/>
        <n x="4" s="1"/>
        <n x="5" s="1"/>
        <n x="15"/>
        <n x="6"/>
      </t>
    </mdx>
    <mdx n="0" f="v">
      <t c="7">
        <n x="1" s="1"/>
        <n x="2" s="1"/>
        <n x="3" s="1"/>
        <n x="4" s="1"/>
        <n x="5" s="1"/>
        <n x="15"/>
        <n x="7"/>
      </t>
    </mdx>
    <mdx n="0" f="v">
      <t c="7">
        <n x="1" s="1"/>
        <n x="2" s="1"/>
        <n x="3" s="1"/>
        <n x="4" s="1"/>
        <n x="5" s="1"/>
        <n x="16"/>
        <n x="6"/>
      </t>
    </mdx>
    <mdx n="0" f="v">
      <t c="7">
        <n x="1" s="1"/>
        <n x="2" s="1"/>
        <n x="3" s="1"/>
        <n x="4" s="1"/>
        <n x="5" s="1"/>
        <n x="16"/>
        <n x="7"/>
      </t>
    </mdx>
    <mdx n="0" f="v">
      <t c="7">
        <n x="1" s="1"/>
        <n x="2" s="1"/>
        <n x="3" s="1"/>
        <n x="4" s="1"/>
        <n x="5" s="1"/>
        <n x="17"/>
        <n x="6"/>
      </t>
    </mdx>
    <mdx n="0" f="v">
      <t c="7">
        <n x="1" s="1"/>
        <n x="2" s="1"/>
        <n x="3" s="1"/>
        <n x="4" s="1"/>
        <n x="5" s="1"/>
        <n x="17"/>
        <n x="7"/>
      </t>
    </mdx>
    <mdx n="0" f="v">
      <t c="7">
        <n x="1" s="1"/>
        <n x="2" s="1"/>
        <n x="3" s="1"/>
        <n x="4" s="1"/>
        <n x="5" s="1"/>
        <n x="18"/>
        <n x="6"/>
      </t>
    </mdx>
    <mdx n="0" f="v">
      <t c="7">
        <n x="1" s="1"/>
        <n x="2" s="1"/>
        <n x="3" s="1"/>
        <n x="4" s="1"/>
        <n x="5" s="1"/>
        <n x="18"/>
        <n x="7"/>
      </t>
    </mdx>
    <mdx n="0" f="v">
      <t c="7">
        <n x="1" s="1"/>
        <n x="2" s="1"/>
        <n x="3" s="1"/>
        <n x="4" s="1"/>
        <n x="5" s="1"/>
        <n x="19"/>
        <n x="6"/>
      </t>
    </mdx>
    <mdx n="0" f="v">
      <t c="7">
        <n x="1" s="1"/>
        <n x="2" s="1"/>
        <n x="3" s="1"/>
        <n x="4" s="1"/>
        <n x="5" s="1"/>
        <n x="19"/>
        <n x="7"/>
      </t>
    </mdx>
    <mdx n="0" f="v">
      <t c="7">
        <n x="1" s="1"/>
        <n x="2" s="1"/>
        <n x="3" s="1"/>
        <n x="4" s="1"/>
        <n x="5" s="1"/>
        <n x="20"/>
        <n x="6"/>
      </t>
    </mdx>
    <mdx n="0" f="v">
      <t c="7">
        <n x="1" s="1"/>
        <n x="2" s="1"/>
        <n x="3" s="1"/>
        <n x="4" s="1"/>
        <n x="5" s="1"/>
        <n x="20"/>
        <n x="7"/>
      </t>
    </mdx>
    <mdx n="0" f="v">
      <t c="7">
        <n x="1" s="1"/>
        <n x="2" s="1"/>
        <n x="3" s="1"/>
        <n x="4" s="1"/>
        <n x="5" s="1"/>
        <n x="21"/>
        <n x="6"/>
      </t>
    </mdx>
    <mdx n="0" f="v">
      <t c="7">
        <n x="1" s="1"/>
        <n x="2" s="1"/>
        <n x="3" s="1"/>
        <n x="4" s="1"/>
        <n x="5" s="1"/>
        <n x="21"/>
        <n x="7"/>
      </t>
    </mdx>
    <mdx n="0" f="v">
      <t c="7">
        <n x="1" s="1"/>
        <n x="2" s="1"/>
        <n x="3" s="1"/>
        <n x="4" s="1"/>
        <n x="5" s="1"/>
        <n x="22"/>
        <n x="6"/>
      </t>
    </mdx>
    <mdx n="0" f="v">
      <t c="7">
        <n x="1" s="1"/>
        <n x="2" s="1"/>
        <n x="3" s="1"/>
        <n x="4" s="1"/>
        <n x="5" s="1"/>
        <n x="22"/>
        <n x="7"/>
      </t>
    </mdx>
    <mdx n="0" f="v">
      <t c="7">
        <n x="1" s="1"/>
        <n x="2" s="1"/>
        <n x="3" s="1"/>
        <n x="4" s="1"/>
        <n x="5" s="1"/>
        <n x="23"/>
        <n x="6"/>
      </t>
    </mdx>
    <mdx n="0" f="v">
      <t c="7">
        <n x="1" s="1"/>
        <n x="2" s="1"/>
        <n x="3" s="1"/>
        <n x="4" s="1"/>
        <n x="5" s="1"/>
        <n x="23"/>
        <n x="7"/>
      </t>
    </mdx>
    <mdx n="0" f="v">
      <t c="7">
        <n x="1" s="1"/>
        <n x="2" s="1"/>
        <n x="3" s="1"/>
        <n x="4" s="1"/>
        <n x="5" s="1"/>
        <n x="24"/>
        <n x="6"/>
      </t>
    </mdx>
    <mdx n="0" f="v">
      <t c="7">
        <n x="1" s="1"/>
        <n x="2" s="1"/>
        <n x="3" s="1"/>
        <n x="4" s="1"/>
        <n x="5" s="1"/>
        <n x="24"/>
        <n x="7"/>
      </t>
    </mdx>
    <mdx n="0" f="v">
      <t c="7">
        <n x="1" s="1"/>
        <n x="2" s="1"/>
        <n x="3" s="1"/>
        <n x="4" s="1"/>
        <n x="5" s="1"/>
        <n x="25"/>
        <n x="6"/>
      </t>
    </mdx>
    <mdx n="0" f="v">
      <t c="7">
        <n x="1" s="1"/>
        <n x="2" s="1"/>
        <n x="3" s="1"/>
        <n x="4" s="1"/>
        <n x="5" s="1"/>
        <n x="25"/>
        <n x="7"/>
      </t>
    </mdx>
    <mdx n="0" f="v">
      <t c="7">
        <n x="1" s="1"/>
        <n x="2" s="1"/>
        <n x="3" s="1"/>
        <n x="4" s="1"/>
        <n x="5" s="1"/>
        <n x="26"/>
        <n x="6"/>
      </t>
    </mdx>
    <mdx n="0" f="v">
      <t c="7">
        <n x="1" s="1"/>
        <n x="2" s="1"/>
        <n x="3" s="1"/>
        <n x="4" s="1"/>
        <n x="5" s="1"/>
        <n x="26"/>
        <n x="7"/>
      </t>
    </mdx>
    <mdx n="0" f="v">
      <t c="7">
        <n x="1" s="1"/>
        <n x="2" s="1"/>
        <n x="3" s="1"/>
        <n x="4" s="1"/>
        <n x="5" s="1"/>
        <n x="27"/>
        <n x="6"/>
      </t>
    </mdx>
    <mdx n="0" f="v">
      <t c="7">
        <n x="1" s="1"/>
        <n x="2" s="1"/>
        <n x="3" s="1"/>
        <n x="4" s="1"/>
        <n x="5" s="1"/>
        <n x="27"/>
        <n x="7"/>
      </t>
    </mdx>
    <mdx n="0" f="v">
      <t c="3" si="30">
        <n x="1" s="1"/>
        <n x="28"/>
        <n x="29"/>
      </t>
    </mdx>
    <mdx n="0" f="v">
      <t c="3" si="30">
        <n x="1" s="1"/>
        <n x="31"/>
        <n x="29"/>
      </t>
    </mdx>
    <mdx n="0" f="v">
      <t c="3" si="30">
        <n x="1" s="1"/>
        <n x="32"/>
        <n x="29"/>
      </t>
    </mdx>
    <mdx n="0" f="v">
      <t c="3" si="30">
        <n x="1" s="1"/>
        <n x="33"/>
        <n x="29"/>
      </t>
    </mdx>
    <mdx n="0" f="v">
      <t c="3" si="30">
        <n x="1" s="1"/>
        <n x="34"/>
        <n x="29"/>
      </t>
    </mdx>
    <mdx n="0" f="v">
      <t c="3" si="30">
        <n x="1" s="1"/>
        <n x="35"/>
        <n x="29"/>
      </t>
    </mdx>
    <mdx n="0" f="v">
      <t c="3" si="30">
        <n x="1" s="1"/>
        <n x="36"/>
        <n x="29"/>
      </t>
    </mdx>
    <mdx n="0" f="v">
      <t c="3" si="30">
        <n x="1" s="1"/>
        <n x="37"/>
        <n x="29"/>
      </t>
    </mdx>
    <mdx n="0" f="v">
      <t c="3" si="30">
        <n x="1" s="1"/>
        <n x="38"/>
        <n x="29"/>
      </t>
    </mdx>
    <mdx n="0" f="v">
      <t c="3" si="30">
        <n x="1" s="1"/>
        <n x="39"/>
        <n x="29"/>
      </t>
    </mdx>
    <mdx n="0" f="v">
      <t c="3" si="30">
        <n x="1" s="1"/>
        <n x="40"/>
        <n x="29"/>
      </t>
    </mdx>
  </mdxMetadata>
  <valueMetadata count="51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</valueMetadata>
</metadata>
</file>

<file path=xl/sharedStrings.xml><?xml version="1.0" encoding="utf-8"?>
<sst xmlns="http://schemas.openxmlformats.org/spreadsheetml/2006/main" count="3469" uniqueCount="776">
  <si>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</si>
  <si>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</si>
  <si>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</si>
  <si>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</si>
  <si>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</si>
  <si>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</si>
  <si>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</si>
  <si>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</si>
  <si>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</si>
  <si>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</si>
  <si>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</si>
  <si>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</si>
  <si>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</si>
  <si>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</si>
  <si>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</si>
  <si>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</si>
  <si>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</si>
  <si>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</si>
  <si>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</si>
  <si>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</si>
  <si>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</si>
  <si>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</si>
  <si>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</si>
  <si>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שחר</t>
  </si>
  <si>
    <t>גליל</t>
  </si>
  <si>
    <t>סה"כ צמודות מדד</t>
  </si>
  <si>
    <t>סה"כ תעודות התחייבות ממשלתיות</t>
  </si>
  <si>
    <t>אחר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</si>
  <si>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</si>
  <si>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</si>
  <si>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</si>
  <si>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</si>
  <si>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</si>
  <si>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</si>
  <si>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</si>
  <si>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בבטחונות אחרים</t>
  </si>
  <si>
    <t>סה"כ הלוואות בישראל</t>
  </si>
  <si>
    <t>סה"כ הלוואות בחו"ל</t>
  </si>
  <si>
    <t>סה"כ הלוואות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</si>
  <si>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</si>
  <si>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</si>
  <si>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</si>
  <si>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</si>
  <si>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</si>
  <si>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</si>
  <si>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</si>
  <si>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</si>
  <si>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</si>
  <si>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</si>
  <si>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</si>
  <si>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</si>
  <si>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</si>
  <si>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</si>
  <si>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</si>
  <si>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</si>
  <si>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</si>
  <si>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</si>
  <si>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</si>
  <si>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</si>
  <si>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</si>
  <si>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</si>
  <si>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</si>
  <si>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</si>
  <si>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</si>
  <si>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</si>
  <si>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</si>
  <si>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</si>
  <si>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</si>
  <si>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</si>
  <si>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</si>
  <si>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</si>
  <si>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</si>
  <si>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</si>
  <si>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</si>
  <si>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</si>
  <si>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</si>
  <si>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</si>
  <si>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</si>
  <si>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</si>
  <si>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</si>
  <si>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</si>
  <si>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</si>
  <si>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</si>
  <si>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</si>
  <si>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</si>
  <si>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</si>
  <si>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</si>
  <si>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</si>
  <si>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</si>
  <si>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</si>
  <si>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</si>
  <si>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</si>
  <si>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</si>
  <si>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</si>
  <si>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</si>
  <si>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</si>
  <si>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</si>
  <si>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</si>
  <si>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</si>
  <si>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</si>
  <si>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</si>
  <si>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</si>
  <si>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</si>
  <si>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</si>
  <si>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</si>
  <si>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</si>
  <si>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</si>
  <si>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</si>
  <si>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</si>
  <si>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</si>
  <si>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</si>
  <si>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</si>
  <si>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</si>
  <si>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</si>
  <si>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</si>
  <si>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</si>
  <si>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</si>
  <si>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</si>
  <si>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</si>
  <si>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</si>
  <si>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</si>
  <si>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</si>
  <si>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</si>
  <si>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</si>
  <si>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</si>
  <si>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</si>
  <si>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</si>
  <si>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</si>
  <si>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</si>
  <si>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</si>
  <si>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</si>
  <si>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</si>
  <si>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</si>
  <si>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</si>
  <si>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</si>
  <si>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</si>
  <si>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</si>
  <si>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</si>
  <si>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</si>
  <si>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</si>
  <si>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</si>
  <si>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</si>
  <si>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</si>
  <si>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</si>
  <si>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</si>
  <si>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</si>
  <si>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</si>
  <si>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</si>
  <si>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</si>
  <si>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</si>
  <si>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</si>
  <si>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</si>
  <si>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</si>
  <si>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</si>
  <si>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</si>
  <si>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</si>
  <si>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</si>
  <si>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</si>
  <si>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</si>
  <si>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</si>
  <si>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</si>
  <si>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</si>
  <si>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</si>
  <si>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</si>
  <si>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</si>
  <si>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</si>
  <si>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</si>
  <si>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</si>
  <si>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</si>
  <si>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</si>
  <si>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</si>
  <si>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</si>
  <si>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</si>
  <si>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</si>
  <si>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</si>
  <si>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</si>
  <si>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</si>
  <si>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</si>
  <si>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</si>
  <si>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</si>
  <si>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</si>
  <si>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</si>
  <si>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</si>
  <si>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</si>
  <si>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</si>
  <si>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</si>
  <si>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</si>
  <si>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</si>
  <si>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</si>
  <si>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</si>
  <si>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</si>
  <si>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</si>
  <si>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</si>
  <si>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</si>
  <si>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</si>
  <si>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</si>
  <si>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</si>
  <si>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</si>
  <si>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</si>
  <si>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</si>
  <si>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</si>
  <si>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</si>
  <si>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</si>
  <si>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</si>
  <si>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</si>
  <si>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</si>
  <si>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</si>
  <si>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</si>
  <si>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</si>
  <si>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</si>
  <si>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</si>
  <si>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</si>
  <si>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</si>
  <si>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</si>
  <si>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</si>
  <si>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</si>
  <si>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</si>
  <si>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</si>
  <si>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</si>
  <si>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</si>
  <si>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</si>
  <si>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</si>
  <si>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</si>
  <si>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</si>
  <si>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ריבית</t>
  </si>
  <si>
    <t>סה"כ מט"ח/ מט"ח</t>
  </si>
  <si>
    <t>סה"כ בחו"ל: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</si>
  <si>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</si>
  <si>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</si>
  <si>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</si>
  <si>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</si>
  <si>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</si>
  <si>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</si>
  <si>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</si>
  <si>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</si>
  <si>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</si>
  <si>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</si>
  <si>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</si>
  <si>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</si>
  <si>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</si>
  <si>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</si>
  <si>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</si>
  <si>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</si>
  <si>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</si>
  <si>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</si>
  <si>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</si>
  <si>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30/09/2018</t>
  </si>
  <si>
    <t>מגדל מקפת קרנות פנסיה וקופות גמל בע"מ</t>
  </si>
  <si>
    <t>מקפת משלימה - מסלול השקעות לבני 60 ומעלה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</si>
  <si>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</si>
  <si>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</si>
  <si>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</si>
  <si>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</si>
  <si>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</si>
  <si>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</si>
  <si>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</si>
  <si>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</si>
  <si>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</si>
  <si>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</si>
  <si>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</si>
  <si>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</si>
  <si>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</si>
  <si>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</si>
  <si>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</si>
  <si>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</si>
  <si>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</si>
  <si>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</si>
  <si>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</si>
  <si>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545</t>
  </si>
  <si>
    <t>1134865</t>
  </si>
  <si>
    <t>ממשלתי צמוד 922</t>
  </si>
  <si>
    <t>1124056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</si>
  <si>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</si>
  <si>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</si>
  <si>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</si>
  <si>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</si>
  <si>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</si>
  <si>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</si>
  <si>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1122</t>
  </si>
  <si>
    <t>1141225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</si>
  <si>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</si>
  <si>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</si>
  <si>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</si>
  <si>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</si>
  <si>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</si>
  <si>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</si>
  <si>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</si>
  <si>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</si>
  <si>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</si>
  <si>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</si>
  <si>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</si>
  <si>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</si>
  <si>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</si>
  <si>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</si>
  <si>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ממשלתי שקלי 928</t>
  </si>
  <si>
    <t>1150879</t>
  </si>
  <si>
    <t>ממשק0120</t>
  </si>
  <si>
    <t>1115773</t>
  </si>
  <si>
    <t>אלה פקדונות אגח ב</t>
  </si>
  <si>
    <t>1142215</t>
  </si>
  <si>
    <t>מגמה</t>
  </si>
  <si>
    <t>AAA.IL</t>
  </si>
  <si>
    <t>מעלות S&amp;P</t>
  </si>
  <si>
    <t>לאומי אגח 177</t>
  </si>
  <si>
    <t>6040315</t>
  </si>
  <si>
    <t>520018078</t>
  </si>
  <si>
    <t>בנקים</t>
  </si>
  <si>
    <t>לאומי אגח 179</t>
  </si>
  <si>
    <t>6040372</t>
  </si>
  <si>
    <t>מזרחי הנפקות 44</t>
  </si>
  <si>
    <t>2310209</t>
  </si>
  <si>
    <t>520000522</t>
  </si>
  <si>
    <t>מזרחי הנפקות 45</t>
  </si>
  <si>
    <t>2310217</t>
  </si>
  <si>
    <t>מזרחי הנפקות אגח 42</t>
  </si>
  <si>
    <t>2310183</t>
  </si>
  <si>
    <t>מזרחי טפחות 39</t>
  </si>
  <si>
    <t>2310159</t>
  </si>
  <si>
    <t>פועלים הנפקות אגח 32</t>
  </si>
  <si>
    <t>1940535</t>
  </si>
  <si>
    <t>520000118</t>
  </si>
  <si>
    <t>פועלים הנפקות אגח 35</t>
  </si>
  <si>
    <t>1940618</t>
  </si>
  <si>
    <t>הבינלאומי סדרה ט</t>
  </si>
  <si>
    <t>1135177</t>
  </si>
  <si>
    <t>513141879</t>
  </si>
  <si>
    <t>AA+.IL</t>
  </si>
  <si>
    <t>לאומי מימון הת יד</t>
  </si>
  <si>
    <t>6040299</t>
  </si>
  <si>
    <t>נמלי ישראל אגח א</t>
  </si>
  <si>
    <t>1145564</t>
  </si>
  <si>
    <t>513569780</t>
  </si>
  <si>
    <t>תשתיות</t>
  </si>
  <si>
    <t>נמלי ישראל אגח ב</t>
  </si>
  <si>
    <t>1145572</t>
  </si>
  <si>
    <t>עזריאלי אגח ב</t>
  </si>
  <si>
    <t>1134436</t>
  </si>
  <si>
    <t>510960719</t>
  </si>
  <si>
    <t>נדלן ובינוי</t>
  </si>
  <si>
    <t>עזריאלי אגח ד</t>
  </si>
  <si>
    <t>1138650</t>
  </si>
  <si>
    <t>פועלים הנפקות התח אגח י</t>
  </si>
  <si>
    <t>1940402</t>
  </si>
  <si>
    <t>פועלים הנפקות התח אגח יד</t>
  </si>
  <si>
    <t>1940501</t>
  </si>
  <si>
    <t>אירפורט אגח ה</t>
  </si>
  <si>
    <t>1133487</t>
  </si>
  <si>
    <t>511659401</t>
  </si>
  <si>
    <t>AA.IL</t>
  </si>
  <si>
    <t>אמות אגח ב</t>
  </si>
  <si>
    <t>1126630</t>
  </si>
  <si>
    <t>520026683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</si>
  <si>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</si>
  <si>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</si>
  <si>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</si>
  <si>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</si>
  <si>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</si>
  <si>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</si>
  <si>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</si>
  <si>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</si>
  <si>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</si>
  <si>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</si>
  <si>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ביג אגח יא</t>
  </si>
  <si>
    <t>1151117</t>
  </si>
  <si>
    <t>513623314</t>
  </si>
  <si>
    <t>בנק לאומי שה סדרה 200</t>
  </si>
  <si>
    <t>6040141</t>
  </si>
  <si>
    <t>גב ים     ו*</t>
  </si>
  <si>
    <t>7590128</t>
  </si>
  <si>
    <t>520001736</t>
  </si>
  <si>
    <t>דקסיה ישראל אגח ב</t>
  </si>
  <si>
    <t>1095066</t>
  </si>
  <si>
    <t>520019753</t>
  </si>
  <si>
    <t>דקסיה ישראל הנפקות סד י</t>
  </si>
  <si>
    <t>1134147</t>
  </si>
  <si>
    <t>חשמל אגח 27</t>
  </si>
  <si>
    <t>6000210</t>
  </si>
  <si>
    <t>520000472</t>
  </si>
  <si>
    <t>חשמל</t>
  </si>
  <si>
    <t>חשמל אגח 29</t>
  </si>
  <si>
    <t>6000236</t>
  </si>
  <si>
    <t>לאומי COCO סדרה 401</t>
  </si>
  <si>
    <t>6040380</t>
  </si>
  <si>
    <t>מליסרון   אגח ה*</t>
  </si>
  <si>
    <t>3230091</t>
  </si>
  <si>
    <t>520037789</t>
  </si>
  <si>
    <t>מליסרון אגח טז*</t>
  </si>
  <si>
    <t>3230265</t>
  </si>
  <si>
    <t>מליסרון אגח יד*</t>
  </si>
  <si>
    <t>3230232</t>
  </si>
  <si>
    <t>פועלים הנפקות שה 1</t>
  </si>
  <si>
    <t>1940444</t>
  </si>
  <si>
    <t>ריט 1 אגח 6*</t>
  </si>
  <si>
    <t>1138544</t>
  </si>
  <si>
    <t>513821488</t>
  </si>
  <si>
    <t>ריט1 אגח ד*</t>
  </si>
  <si>
    <t>1129899</t>
  </si>
  <si>
    <t>ריט1 אגח ה*</t>
  </si>
  <si>
    <t>1136753</t>
  </si>
  <si>
    <t>אדמה לשעבר מכתשים אגן ב</t>
  </si>
  <si>
    <t>1110915</t>
  </si>
  <si>
    <t>520043605</t>
  </si>
  <si>
    <t>כימיה גומי ופלסטיק</t>
  </si>
  <si>
    <t>AA-.IL</t>
  </si>
  <si>
    <t>ביג אגח ז</t>
  </si>
  <si>
    <t>1136084</t>
  </si>
  <si>
    <t>ביג אגח ח</t>
  </si>
  <si>
    <t>1138924</t>
  </si>
  <si>
    <t>ביג אגח ט</t>
  </si>
  <si>
    <t>1141050</t>
  </si>
  <si>
    <t>גזית גלוב אגח יב</t>
  </si>
  <si>
    <t>1260603</t>
  </si>
  <si>
    <t>520033234</t>
  </si>
  <si>
    <t>גזית גלוב אגח יג</t>
  </si>
  <si>
    <t>1260652</t>
  </si>
  <si>
    <t>גזית גלוב ד</t>
  </si>
  <si>
    <t>1260397</t>
  </si>
  <si>
    <t>דיסקונט מנ שה</t>
  </si>
  <si>
    <t>7480098</t>
  </si>
  <si>
    <t>520007030</t>
  </si>
  <si>
    <t>ישרס אגח טו</t>
  </si>
  <si>
    <t>6130207</t>
  </si>
  <si>
    <t>520017807</t>
  </si>
  <si>
    <t>ישרס אגח טז</t>
  </si>
  <si>
    <t>6130223</t>
  </si>
  <si>
    <t>מבני תעשיה אגח יח</t>
  </si>
  <si>
    <t>2260479</t>
  </si>
  <si>
    <t>520024126</t>
  </si>
  <si>
    <t>מגה אור אגח ח</t>
  </si>
  <si>
    <t>1147602</t>
  </si>
  <si>
    <t>513257873</t>
  </si>
  <si>
    <t>מליסרון אגח יא*</t>
  </si>
  <si>
    <t>3230208</t>
  </si>
  <si>
    <t>מליסרון אגח יג*</t>
  </si>
  <si>
    <t>3230224</t>
  </si>
  <si>
    <t>מליסרון אגח יז*</t>
  </si>
  <si>
    <t>3230273</t>
  </si>
  <si>
    <t>סלע קפיטל נדלן אגח ג</t>
  </si>
  <si>
    <t>1138973</t>
  </si>
  <si>
    <t>513992529</t>
  </si>
  <si>
    <t>פועלים הנפקות סדרה יט COCO</t>
  </si>
  <si>
    <t>1940626</t>
  </si>
  <si>
    <t>פז נפט סדרה ו*</t>
  </si>
  <si>
    <t>1139542</t>
  </si>
  <si>
    <t>510216054</t>
  </si>
  <si>
    <t>השקעה ואחזקות</t>
  </si>
  <si>
    <t>פז נפט סדרה ז*</t>
  </si>
  <si>
    <t>1142595</t>
  </si>
  <si>
    <t>פניקס הון אגח ב</t>
  </si>
  <si>
    <t>1120799</t>
  </si>
  <si>
    <t>520017450</t>
  </si>
  <si>
    <t>ביטוח</t>
  </si>
  <si>
    <t>פניקס הון אגח ה</t>
  </si>
  <si>
    <t>1135417</t>
  </si>
  <si>
    <t>בינלאומי הנפ התח כד (coco)</t>
  </si>
  <si>
    <t>1151000</t>
  </si>
  <si>
    <t>A+.IL</t>
  </si>
  <si>
    <t>מבני תעש אגח כ</t>
  </si>
  <si>
    <t>2260495</t>
  </si>
  <si>
    <t>מבני תעשיה אגח יז</t>
  </si>
  <si>
    <t>2260446</t>
  </si>
  <si>
    <t>מזרחי טפחות שטר הון 1</t>
  </si>
  <si>
    <t>6950083</t>
  </si>
  <si>
    <t>סלקום אגח ח</t>
  </si>
  <si>
    <t>1132828</t>
  </si>
  <si>
    <t>511930125</t>
  </si>
  <si>
    <t>ריבוע נדלן ז</t>
  </si>
  <si>
    <t>1140615</t>
  </si>
  <si>
    <t>513765859</t>
  </si>
  <si>
    <t>אשטרום נכ אג8</t>
  </si>
  <si>
    <t>2510162</t>
  </si>
  <si>
    <t>520036617</t>
  </si>
  <si>
    <t>A.IL</t>
  </si>
  <si>
    <t>גירון אגח ז</t>
  </si>
  <si>
    <t>1142629</t>
  </si>
  <si>
    <t>520044520</t>
  </si>
  <si>
    <t>דיסקונט שטר הון 1</t>
  </si>
  <si>
    <t>6910095</t>
  </si>
  <si>
    <t>כלכלית ירושלים אגח טו</t>
  </si>
  <si>
    <t>1980416</t>
  </si>
  <si>
    <t>520017070</t>
  </si>
  <si>
    <t>מגה אור אגח ו</t>
  </si>
  <si>
    <t>1138668</t>
  </si>
  <si>
    <t>אדגר.ק7</t>
  </si>
  <si>
    <t>1820158</t>
  </si>
  <si>
    <t>520035171</t>
  </si>
  <si>
    <t>A-.IL</t>
  </si>
  <si>
    <t>דה לסר אגח ד</t>
  </si>
  <si>
    <t>1132059</t>
  </si>
  <si>
    <t>1427976</t>
  </si>
  <si>
    <t>אלדן סדרה ד</t>
  </si>
  <si>
    <t>1140821</t>
  </si>
  <si>
    <t>510454333</t>
  </si>
  <si>
    <t>שרותים</t>
  </si>
  <si>
    <t>BBB+.IL</t>
  </si>
  <si>
    <t>מזרחי הנפקות 40</t>
  </si>
  <si>
    <t>2310167</t>
  </si>
  <si>
    <t>מזרחי הנפקות 41</t>
  </si>
  <si>
    <t>2310175</t>
  </si>
  <si>
    <t>עמידר אגח א</t>
  </si>
  <si>
    <t>1143585</t>
  </si>
  <si>
    <t>520017393</t>
  </si>
  <si>
    <t>נמלי ישראל אגח ג</t>
  </si>
  <si>
    <t>1145580</t>
  </si>
  <si>
    <t>אמות אגח ה</t>
  </si>
  <si>
    <t>1138114</t>
  </si>
  <si>
    <t>בזק סדרה ט</t>
  </si>
  <si>
    <t>2300176</t>
  </si>
  <si>
    <t>גב ים ח*</t>
  </si>
  <si>
    <t>7590151</t>
  </si>
  <si>
    <t>דה זראסאי ד</t>
  </si>
  <si>
    <t>1147560</t>
  </si>
  <si>
    <t>1744984</t>
  </si>
  <si>
    <t>חשמל אגח 26</t>
  </si>
  <si>
    <t>6000202</t>
  </si>
  <si>
    <t>כיל ה</t>
  </si>
  <si>
    <t>2810299</t>
  </si>
  <si>
    <t>520027830</t>
  </si>
  <si>
    <t>סילברסטין אגח א*</t>
  </si>
  <si>
    <t>1145598</t>
  </si>
  <si>
    <t>1970336</t>
  </si>
  <si>
    <t>שופרסל אגח ה</t>
  </si>
  <si>
    <t>7770209</t>
  </si>
  <si>
    <t>520022732</t>
  </si>
  <si>
    <t>שטראוס אגח ה*</t>
  </si>
  <si>
    <t>7460389</t>
  </si>
  <si>
    <t>520003781</t>
  </si>
  <si>
    <t>מזון</t>
  </si>
  <si>
    <t>תעשיה אוירית אגח ד</t>
  </si>
  <si>
    <t>1133131</t>
  </si>
  <si>
    <t>520027194</t>
  </si>
  <si>
    <t>ביטחוניות</t>
  </si>
  <si>
    <t>דה זראסאי אגח ג</t>
  </si>
  <si>
    <t>1137975</t>
  </si>
  <si>
    <t>הפניקס אגח ח</t>
  </si>
  <si>
    <t>1139815</t>
  </si>
  <si>
    <t>וורטון אגח א</t>
  </si>
  <si>
    <t>1140169</t>
  </si>
  <si>
    <t>1866231</t>
  </si>
  <si>
    <t>ישרס אגח יד</t>
  </si>
  <si>
    <t>6130199</t>
  </si>
  <si>
    <t>פז נפט ה*</t>
  </si>
  <si>
    <t>1139534</t>
  </si>
  <si>
    <t>קרסו אגח א</t>
  </si>
  <si>
    <t>1136464</t>
  </si>
  <si>
    <t>514065283</t>
  </si>
  <si>
    <t>קרסו אגח ג</t>
  </si>
  <si>
    <t>1141829</t>
  </si>
  <si>
    <t>לייטסטון אגח א</t>
  </si>
  <si>
    <t>1133891</t>
  </si>
  <si>
    <t>1838682</t>
  </si>
  <si>
    <t>ממן אגח ב</t>
  </si>
  <si>
    <t>2380046</t>
  </si>
  <si>
    <t>520036435</t>
  </si>
  <si>
    <t>מנורה הון הת 5</t>
  </si>
  <si>
    <t>1143411</t>
  </si>
  <si>
    <t>520007469</t>
  </si>
  <si>
    <t>סלקום אגח ט</t>
  </si>
  <si>
    <t>1132836</t>
  </si>
  <si>
    <t>סלקום אגח יב</t>
  </si>
  <si>
    <t>1143080</t>
  </si>
  <si>
    <t>סלקום יא</t>
  </si>
  <si>
    <t>1139252</t>
  </si>
  <si>
    <t>ספנסר ג</t>
  </si>
  <si>
    <t>1147495</t>
  </si>
  <si>
    <t>1838863</t>
  </si>
  <si>
    <t>פרטנר ו</t>
  </si>
  <si>
    <t>1141415</t>
  </si>
  <si>
    <t>520044314</t>
  </si>
  <si>
    <t>קרסו אגח ב</t>
  </si>
  <si>
    <t>1139591</t>
  </si>
  <si>
    <t>אול יר אגח 3</t>
  </si>
  <si>
    <t>1140136</t>
  </si>
  <si>
    <t>1841580</t>
  </si>
  <si>
    <t>אול יר אגח ה</t>
  </si>
  <si>
    <t>1143304</t>
  </si>
  <si>
    <t>או.פי.סי אגח א*</t>
  </si>
  <si>
    <t>1141589</t>
  </si>
  <si>
    <t>514401702</t>
  </si>
  <si>
    <t>חיפוש נפט וגז</t>
  </si>
  <si>
    <t>אלבר 14</t>
  </si>
  <si>
    <t>1132562</t>
  </si>
  <si>
    <t>512025891</t>
  </si>
  <si>
    <t>בזן 4</t>
  </si>
  <si>
    <t>2590362</t>
  </si>
  <si>
    <t>520036658</t>
  </si>
  <si>
    <t>בזן אגח ה</t>
  </si>
  <si>
    <t>2590388</t>
  </si>
  <si>
    <t>דה לסר אגח ה</t>
  </si>
  <si>
    <t>1135664</t>
  </si>
  <si>
    <t>דלשה קפיטל אגח ב</t>
  </si>
  <si>
    <t>1137314</t>
  </si>
  <si>
    <t>1888119</t>
  </si>
  <si>
    <t>אלדן סדרה א</t>
  </si>
  <si>
    <t>1134840</t>
  </si>
  <si>
    <t>אלדן סדרה ב</t>
  </si>
  <si>
    <t>1138254</t>
  </si>
  <si>
    <t>אלדן סדרה ג</t>
  </si>
  <si>
    <t>1140813</t>
  </si>
  <si>
    <t>ישראמקו א*</t>
  </si>
  <si>
    <t>2320174</t>
  </si>
  <si>
    <t>550010003</t>
  </si>
  <si>
    <t>תמר פטרוליום אגח ב</t>
  </si>
  <si>
    <t>1143593</t>
  </si>
  <si>
    <t>515334662</t>
  </si>
  <si>
    <t>פסגות 125.ס2</t>
  </si>
  <si>
    <t>1125327</t>
  </si>
  <si>
    <t>513464289</t>
  </si>
  <si>
    <t>מניות</t>
  </si>
  <si>
    <t>פסגות סל ת"א 125 סד 1 40A</t>
  </si>
  <si>
    <t>1096593</t>
  </si>
  <si>
    <t>קסם תא125</t>
  </si>
  <si>
    <t>1117266</t>
  </si>
  <si>
    <t>520041989</t>
  </si>
  <si>
    <t>תכלית תא 125</t>
  </si>
  <si>
    <t>1091818</t>
  </si>
  <si>
    <t>513540310</t>
  </si>
  <si>
    <t>הראל סל תל בונד 40</t>
  </si>
  <si>
    <t>1113760</t>
  </si>
  <si>
    <t>514103811</t>
  </si>
  <si>
    <t>אג"ח</t>
  </si>
  <si>
    <t>הראל סל תל בונד שיקלי</t>
  </si>
  <si>
    <t>1116292</t>
  </si>
  <si>
    <t>פסגות סל בונד 20</t>
  </si>
  <si>
    <t>1104603</t>
  </si>
  <si>
    <t>פסגות תל בונד 60 סדרה 2</t>
  </si>
  <si>
    <t>1109479</t>
  </si>
  <si>
    <t>פסגות תל בונד שקלי</t>
  </si>
  <si>
    <t>1116581</t>
  </si>
  <si>
    <t>קסם תל בונד 20</t>
  </si>
  <si>
    <t>1101633</t>
  </si>
  <si>
    <t>קסם תל בונד 60</t>
  </si>
  <si>
    <t>1109248</t>
  </si>
  <si>
    <t>תכלית תל בונד 20</t>
  </si>
  <si>
    <t>1109370</t>
  </si>
  <si>
    <t>תכלית תל בונד שקלי</t>
  </si>
  <si>
    <t>1116250</t>
  </si>
  <si>
    <t>DAIWA ETF TOPIX</t>
  </si>
  <si>
    <t>JP3027620008</t>
  </si>
  <si>
    <t>HORIZONS S&amp;P/TSX 60 INDEX</t>
  </si>
  <si>
    <t>CA44049A1241</t>
  </si>
  <si>
    <t>ISHARES CRNCY HEDGD MSCI EM</t>
  </si>
  <si>
    <t>US46434G5099</t>
  </si>
  <si>
    <t>NYSE</t>
  </si>
  <si>
    <t>ISHARES CURR HEDGED MSCI JAPAN</t>
  </si>
  <si>
    <t>US46434V8862</t>
  </si>
  <si>
    <t>SOURCE S&amp;P 500 UCITS ETF</t>
  </si>
  <si>
    <t>IE00B3YCGJ38</t>
  </si>
  <si>
    <t>SOURCE STOXX EUROPE 600</t>
  </si>
  <si>
    <t>IE00B60SWW18</t>
  </si>
  <si>
    <t>VANGUARD AUST SHARES IDX ETF</t>
  </si>
  <si>
    <t>AU000000VAS1</t>
  </si>
  <si>
    <t>Vanguard MSCI emerging markets</t>
  </si>
  <si>
    <t>US9220428588</t>
  </si>
  <si>
    <t>VANGUARD S&amp;P 500 UCITS ETF</t>
  </si>
  <si>
    <t>IE00B3XXRP09</t>
  </si>
  <si>
    <t>XTRACKERS MSCI EUROPE HEDGED E</t>
  </si>
  <si>
    <t>US2330518539</t>
  </si>
  <si>
    <t>AMUNDI ETF EUR HY LIQ BD IBX</t>
  </si>
  <si>
    <t>LU1681040496</t>
  </si>
  <si>
    <t>DB X TR II TRX CROSSOVER 5 Y</t>
  </si>
  <si>
    <t>LU0290359032</t>
  </si>
  <si>
    <t>ISHARES JP MORGAN USD EM CORP</t>
  </si>
  <si>
    <t>IE00B6TLBW47</t>
  </si>
  <si>
    <t>ISHARES MARKIT IBOXX $ HIGH</t>
  </si>
  <si>
    <t>IE00B4PY7Y77</t>
  </si>
  <si>
    <t>ISHARES USD CORP BND</t>
  </si>
  <si>
    <t>IE0032895942</t>
  </si>
  <si>
    <t>SPDR BARCLAYS CAPITAL HIGH</t>
  </si>
  <si>
    <t>US78464A4177</t>
  </si>
  <si>
    <t>SPDR EMERGING MKTS LOCAL BD</t>
  </si>
  <si>
    <t>IE00B4613386</t>
  </si>
  <si>
    <t>SPDR PORTFOLIO INTERMEDIATE</t>
  </si>
  <si>
    <t>US78464A3757</t>
  </si>
  <si>
    <t>VANGUARD S.T CORP BOND</t>
  </si>
  <si>
    <t>US92206C4096</t>
  </si>
  <si>
    <t>UBS LUX BD USD</t>
  </si>
  <si>
    <t>LU0396367608</t>
  </si>
  <si>
    <t>BBB+</t>
  </si>
  <si>
    <t>S&amp;P</t>
  </si>
  <si>
    <t>NOMURA US HIGH YLD BD I USD</t>
  </si>
  <si>
    <t>IE00B3RW8498</t>
  </si>
  <si>
    <t>B+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</si>
  <si>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</si>
  <si>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</si>
  <si>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</si>
  <si>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</si>
  <si>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</si>
  <si>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</si>
  <si>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רפאל אגח ג רצף מוסדי</t>
  </si>
  <si>
    <t>1140276</t>
  </si>
  <si>
    <t>520042185</t>
  </si>
  <si>
    <t>חשמל צמוד 2020   אגח ל.ס</t>
  </si>
  <si>
    <t>6000111</t>
  </si>
  <si>
    <t>אגח ל.ס חשמל 2022</t>
  </si>
  <si>
    <t>6000129</t>
  </si>
  <si>
    <t>נתיבי גז  סדרה א ל.ס 5.6%</t>
  </si>
  <si>
    <t>1103084</t>
  </si>
  <si>
    <t>513436394</t>
  </si>
  <si>
    <t>רפאל אגח ה רצף מוסדי</t>
  </si>
  <si>
    <t>1140292</t>
  </si>
  <si>
    <t>מתמ אגח א'  רמ</t>
  </si>
  <si>
    <t>1138999</t>
  </si>
  <si>
    <t>510687403</t>
  </si>
  <si>
    <t>גב ים נגב אגח א</t>
  </si>
  <si>
    <t>1151141</t>
  </si>
  <si>
    <t>514189596</t>
  </si>
  <si>
    <t>אורמת אגח 2*</t>
  </si>
  <si>
    <t>1139161</t>
  </si>
  <si>
    <t>520036716</t>
  </si>
  <si>
    <t>₪ / מט"ח</t>
  </si>
  <si>
    <t>+ILS/-USD 3.3555 25-02-19 (10) --755</t>
  </si>
  <si>
    <t>10000287</t>
  </si>
  <si>
    <t>ל.ר.</t>
  </si>
  <si>
    <t>+ILS/-USD 3.39 03-01-19 (10) --651</t>
  </si>
  <si>
    <t>10000283</t>
  </si>
  <si>
    <t>+ILS/-USD 3.4116 25-02-19 (10) --757</t>
  </si>
  <si>
    <t>10000296</t>
  </si>
  <si>
    <t>+ILS/-USD 3.4684 22-05-19 (10) --916</t>
  </si>
  <si>
    <t>10000333</t>
  </si>
  <si>
    <t>+ILS/-USD 3.532 18-06-19 (10) --960</t>
  </si>
  <si>
    <t>10000339</t>
  </si>
  <si>
    <t>+ILS/-USD 3.5415 22-05-19 (10) --870</t>
  </si>
  <si>
    <t>10000343</t>
  </si>
  <si>
    <t>+ILS/-USD 3.5695 22-05-19 (10) --860</t>
  </si>
  <si>
    <t>10000350</t>
  </si>
  <si>
    <t>+EUR/-USD 1.1868 29-01-19 (10) +175</t>
  </si>
  <si>
    <t>10000360</t>
  </si>
  <si>
    <t>+USD/-EUR 1.17486 29-01-19 (10) +138.6</t>
  </si>
  <si>
    <t>10000366</t>
  </si>
  <si>
    <t>+USD/-EUR 1.18654 29-01-19 (10) +173.4</t>
  </si>
  <si>
    <t>10000357</t>
  </si>
  <si>
    <t>496761</t>
  </si>
  <si>
    <t/>
  </si>
  <si>
    <t>פרנק שווצרי</t>
  </si>
  <si>
    <t>דולר ניו-זילנד</t>
  </si>
  <si>
    <t>כתר נורבגי</t>
  </si>
  <si>
    <t>רובל רוסי</t>
  </si>
  <si>
    <t>בנק הפועלים בע"מ</t>
  </si>
  <si>
    <t>30012000</t>
  </si>
  <si>
    <t>בנק לאומי לישראל בע"מ</t>
  </si>
  <si>
    <t>30110000</t>
  </si>
  <si>
    <t>31210000</t>
  </si>
  <si>
    <t>31110000</t>
  </si>
  <si>
    <t>30210000</t>
  </si>
  <si>
    <t>31710000</t>
  </si>
  <si>
    <t>30310000</t>
  </si>
  <si>
    <t>32010000</t>
  </si>
  <si>
    <t>NR</t>
  </si>
  <si>
    <t>לא</t>
  </si>
  <si>
    <t>AA</t>
  </si>
  <si>
    <t>דירוג פנימי</t>
  </si>
  <si>
    <t>כן</t>
  </si>
  <si>
    <t>A+</t>
  </si>
  <si>
    <t>A</t>
  </si>
  <si>
    <t>AA-</t>
  </si>
  <si>
    <t>סה"כ מוצרים מובנים</t>
  </si>
  <si>
    <t>סה"כ קרן מובטחת</t>
  </si>
  <si>
    <t>אשראי</t>
  </si>
  <si>
    <t>גורם 111</t>
  </si>
  <si>
    <t>גורם 98</t>
  </si>
  <si>
    <t>גורם 105</t>
  </si>
  <si>
    <t>גורם 113</t>
  </si>
  <si>
    <t>גורם 104</t>
  </si>
  <si>
    <t>סה"כ יתרות התחייבות להשקעה</t>
  </si>
  <si>
    <t>סה"כ בישראל</t>
  </si>
  <si>
    <t>פורוורד ריבית</t>
  </si>
  <si>
    <t>מובטחות משכנתא- גורם 01</t>
  </si>
  <si>
    <t>בבטחונות אחרים - גורם 114</t>
  </si>
  <si>
    <t>בבטחונות אחרים-גורם 105</t>
  </si>
  <si>
    <t>בבטחונות אחרים - גורם 96</t>
  </si>
  <si>
    <t>בבטחונות אחרים - גורם 38</t>
  </si>
  <si>
    <t>בבטחונות אחרים - גורם 98*</t>
  </si>
  <si>
    <t>בבטחונות אחרים - גורם 104</t>
  </si>
  <si>
    <t>בבטחונות אחרים - גורם 111</t>
  </si>
  <si>
    <t>בבטחונות אחרים - גורם 115*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</si>
</sst>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0.0000"/>
    <numFmt numFmtId="169" formatCode="mmm\-yyyy"/>
  </numFmts>
  <fonts count="32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b/>
      <sz val="10"/>
      <color rgb="FF000000"/>
      <name val="Arial"/>
      <family val="2"/>
      <scheme val="minor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16">
    <xf numFmtId="0" fontId="0" fillId="0" borderId="0"/>
    <xf numFmtId="164" fontId="24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68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28" xfId="0" applyFont="1" applyFill="1" applyBorder="1" applyAlignment="1">
      <alignment horizontal="right"/>
    </xf>
    <xf numFmtId="0" fontId="27" fillId="0" borderId="28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28" xfId="0" applyNumberFormat="1" applyFont="1" applyFill="1" applyBorder="1" applyAlignment="1">
      <alignment horizontal="right"/>
    </xf>
    <xf numFmtId="10" fontId="27" fillId="0" borderId="28" xfId="0" applyNumberFormat="1" applyFont="1" applyFill="1" applyBorder="1" applyAlignment="1">
      <alignment horizontal="right"/>
    </xf>
    <xf numFmtId="2" fontId="27" fillId="0" borderId="28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right" readingOrder="2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7" fontId="27" fillId="0" borderId="28" xfId="0" applyNumberFormat="1" applyFont="1" applyFill="1" applyBorder="1" applyAlignment="1">
      <alignment horizontal="right"/>
    </xf>
    <xf numFmtId="167" fontId="27" fillId="0" borderId="0" xfId="0" applyNumberFormat="1" applyFont="1" applyFill="1" applyBorder="1" applyAlignment="1">
      <alignment horizontal="right"/>
    </xf>
    <xf numFmtId="0" fontId="27" fillId="0" borderId="29" xfId="0" applyFont="1" applyFill="1" applyBorder="1" applyAlignment="1">
      <alignment horizontal="right" indent="2"/>
    </xf>
    <xf numFmtId="0" fontId="28" fillId="0" borderId="29" xfId="0" applyFont="1" applyFill="1" applyBorder="1" applyAlignment="1">
      <alignment horizontal="right" indent="3"/>
    </xf>
    <xf numFmtId="0" fontId="28" fillId="0" borderId="29" xfId="0" applyFont="1" applyFill="1" applyBorder="1" applyAlignment="1">
      <alignment horizontal="right" indent="2"/>
    </xf>
    <xf numFmtId="0" fontId="28" fillId="0" borderId="30" xfId="0" applyFont="1" applyFill="1" applyBorder="1" applyAlignment="1">
      <alignment horizontal="right" indent="2"/>
    </xf>
    <xf numFmtId="0" fontId="28" fillId="0" borderId="25" xfId="0" applyNumberFormat="1" applyFont="1" applyFill="1" applyBorder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2" fontId="28" fillId="0" borderId="25" xfId="0" applyNumberFormat="1" applyFont="1" applyFill="1" applyBorder="1" applyAlignment="1">
      <alignment horizontal="right"/>
    </xf>
    <xf numFmtId="10" fontId="28" fillId="0" borderId="25" xfId="0" applyNumberFormat="1" applyFont="1" applyFill="1" applyBorder="1" applyAlignment="1">
      <alignment horizontal="right"/>
    </xf>
    <xf numFmtId="4" fontId="28" fillId="0" borderId="25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2" fontId="5" fillId="0" borderId="31" xfId="7" applyNumberFormat="1" applyFont="1" applyBorder="1" applyAlignment="1">
      <alignment horizontal="right"/>
    </xf>
    <xf numFmtId="168" fontId="5" fillId="0" borderId="31" xfId="7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0" xfId="0" applyFont="1" applyFill="1" applyBorder="1" applyAlignment="1">
      <alignment horizontal="right" indent="2"/>
    </xf>
    <xf numFmtId="2" fontId="29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0" fontId="27" fillId="0" borderId="29" xfId="0" applyFont="1" applyFill="1" applyBorder="1" applyAlignment="1">
      <alignment horizontal="right"/>
    </xf>
    <xf numFmtId="0" fontId="27" fillId="0" borderId="29" xfId="0" applyFont="1" applyFill="1" applyBorder="1" applyAlignment="1">
      <alignment horizontal="right" indent="1"/>
    </xf>
    <xf numFmtId="0" fontId="5" fillId="0" borderId="22" xfId="0" applyFont="1" applyFill="1" applyBorder="1" applyAlignment="1">
      <alignment horizontal="right"/>
    </xf>
    <xf numFmtId="164" fontId="30" fillId="0" borderId="22" xfId="15" applyFont="1" applyFill="1" applyBorder="1"/>
    <xf numFmtId="169" fontId="0" fillId="0" borderId="22" xfId="0" applyNumberFormat="1" applyFill="1" applyBorder="1" applyAlignment="1">
      <alignment horizontal="center"/>
    </xf>
    <xf numFmtId="0" fontId="5" fillId="0" borderId="32" xfId="0" applyFont="1" applyFill="1" applyBorder="1" applyAlignment="1">
      <alignment horizontal="right"/>
    </xf>
    <xf numFmtId="164" fontId="30" fillId="0" borderId="32" xfId="15" applyFont="1" applyFill="1" applyBorder="1"/>
    <xf numFmtId="0" fontId="6" fillId="0" borderId="32" xfId="0" applyFont="1" applyBorder="1" applyAlignment="1">
      <alignment horizontal="center" vertical="center" wrapText="1"/>
    </xf>
    <xf numFmtId="0" fontId="0" fillId="0" borderId="0" xfId="0" applyFill="1" applyAlignment="1">
      <alignment horizontal="right"/>
    </xf>
    <xf numFmtId="164" fontId="0" fillId="0" borderId="0" xfId="0" applyNumberFormat="1" applyFill="1" applyAlignment="1">
      <alignment horizontal="right"/>
    </xf>
    <xf numFmtId="14" fontId="0" fillId="0" borderId="0" xfId="0" applyNumberFormat="1" applyFill="1" applyAlignment="1">
      <alignment horizontal="right"/>
    </xf>
    <xf numFmtId="164" fontId="5" fillId="0" borderId="31" xfId="13" applyFont="1" applyFill="1" applyBorder="1" applyAlignment="1">
      <alignment horizontal="right"/>
    </xf>
    <xf numFmtId="10" fontId="5" fillId="0" borderId="31" xfId="14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right"/>
    </xf>
    <xf numFmtId="0" fontId="5" fillId="0" borderId="0" xfId="0" applyFont="1" applyFill="1" applyAlignment="1">
      <alignment horizontal="right" readingOrder="2"/>
    </xf>
    <xf numFmtId="10" fontId="29" fillId="0" borderId="0" xfId="14" applyNumberFormat="1" applyFont="1" applyFill="1" applyBorder="1" applyAlignment="1">
      <alignment horizontal="right"/>
    </xf>
    <xf numFmtId="10" fontId="28" fillId="0" borderId="0" xfId="14" applyNumberFormat="1" applyFont="1" applyFill="1" applyBorder="1" applyAlignment="1">
      <alignment horizontal="right"/>
    </xf>
    <xf numFmtId="0" fontId="4" fillId="0" borderId="0" xfId="0" applyFont="1" applyFill="1" applyAlignment="1">
      <alignment horizontal="center" readingOrder="2"/>
    </xf>
    <xf numFmtId="0" fontId="31" fillId="0" borderId="0" xfId="0" applyFont="1" applyFill="1" applyAlignment="1">
      <alignment horizontal="center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5" fillId="0" borderId="0" xfId="0" applyFont="1" applyFill="1" applyAlignment="1">
      <alignment horizontal="right" readingOrder="2"/>
    </xf>
  </cellXfs>
  <cellStyles count="16">
    <cellStyle name="Comma" xfId="13" builtinId="3"/>
    <cellStyle name="Comma 2" xfId="1"/>
    <cellStyle name="Comma 3" xfId="15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11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198120</xdr:colOff>
      <xdr:row>50</xdr:row>
      <xdr:rowOff>0</xdr:rowOff>
    </xdr:from>
    <xdr:to>
      <xdr:col>28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W66"/>
  <sheetViews>
    <sheetView rightToLeft="1" tabSelected="1" workbookViewId="0">
      <selection activeCell="F10" sqref="F10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3" width="6.7109375" style="9" customWidth="1"/>
    <col min="24" max="26" width="7.7109375" style="9" customWidth="1"/>
    <col min="27" max="27" width="7.140625" style="9" customWidth="1"/>
    <col min="28" max="28" width="6" style="9" customWidth="1"/>
    <col min="29" max="29" width="8.140625" style="9" customWidth="1"/>
    <col min="30" max="30" width="6.28515625" style="9" customWidth="1"/>
    <col min="31" max="31" width="8" style="9" customWidth="1"/>
    <col min="32" max="32" width="8.7109375" style="9" customWidth="1"/>
    <col min="33" max="33" width="10" style="9" customWidth="1"/>
    <col min="34" max="34" width="9.5703125" style="9" customWidth="1"/>
    <col min="35" max="35" width="6.140625" style="9" customWidth="1"/>
    <col min="36" max="37" width="5.7109375" style="9" customWidth="1"/>
    <col min="38" max="38" width="6.85546875" style="9" customWidth="1"/>
    <col min="39" max="39" width="6.42578125" style="9" customWidth="1"/>
    <col min="40" max="40" width="6.7109375" style="9" customWidth="1"/>
    <col min="41" max="41" width="7.28515625" style="9" customWidth="1"/>
    <col min="42" max="53" width="5.7109375" style="9" customWidth="1"/>
    <col min="54" max="16384" width="9.140625" style="9"/>
  </cols>
  <sheetData>
    <row r="1" spans="1:23">
      <c r="B1" s="57" t="s">
        <v>176</v>
      </c>
      <c r="C1" s="78" t="s" vm="1">
        <v>246</v>
      </c>
    </row>
    <row r="2" spans="1:23">
      <c r="B2" s="57" t="s">
        <v>175</v>
      </c>
      <c r="C2" s="78" t="s">
        <v>247</v>
      </c>
    </row>
    <row r="3" spans="1:23">
      <c r="B3" s="57" t="s">
        <v>177</v>
      </c>
      <c r="C3" s="78" t="s">
        <v>248</v>
      </c>
    </row>
    <row r="4" spans="1:23">
      <c r="B4" s="57" t="s">
        <v>178</v>
      </c>
      <c r="C4" s="78">
        <v>9455</v>
      </c>
    </row>
    <row r="6" spans="1:23" ht="26.25" customHeight="1">
      <c r="B6" s="150" t="s">
        <v>192</v>
      </c>
      <c r="C6" s="151"/>
      <c r="D6" s="152"/>
    </row>
    <row r="7" spans="1:23" s="10" customFormat="1">
      <c r="B7" s="23"/>
      <c r="C7" s="24" t="s">
        <v>107</v>
      </c>
      <c r="D7" s="25" t="s">
        <v>105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23" s="10" customFormat="1">
      <c r="B8" s="23"/>
      <c r="C8" s="26" t="s">
        <v>233</v>
      </c>
      <c r="D8" s="27" t="s">
        <v>20</v>
      </c>
    </row>
    <row r="9" spans="1:23" s="11" customFormat="1" ht="18" customHeight="1">
      <c r="B9" s="37"/>
      <c r="C9" s="20" t="s">
        <v>1</v>
      </c>
      <c r="D9" s="28" t="s">
        <v>2</v>
      </c>
    </row>
    <row r="10" spans="1:23" s="11" customFormat="1" ht="18" customHeight="1">
      <c r="B10" s="67" t="s">
        <v>191</v>
      </c>
      <c r="C10" s="137">
        <f>C11+C12+C23+C33</f>
        <v>23716.668826692996</v>
      </c>
      <c r="D10" s="138">
        <f>C10/$C$42</f>
        <v>1</v>
      </c>
    </row>
    <row r="11" spans="1:23">
      <c r="A11" s="45" t="s">
        <v>138</v>
      </c>
      <c r="B11" s="29" t="s">
        <v>193</v>
      </c>
      <c r="C11" s="137">
        <f>מזומנים!J10</f>
        <v>1223.5481736090001</v>
      </c>
      <c r="D11" s="138">
        <f t="shared" ref="D11:D13" si="0">C11/$C$42</f>
        <v>5.1590220471093413E-2</v>
      </c>
    </row>
    <row r="12" spans="1:23">
      <c r="B12" s="29" t="s">
        <v>194</v>
      </c>
      <c r="C12" s="137">
        <f>SUM(C13:C22)</f>
        <v>22029.330613083996</v>
      </c>
      <c r="D12" s="138">
        <f t="shared" si="0"/>
        <v>0.92885433338302936</v>
      </c>
    </row>
    <row r="13" spans="1:23">
      <c r="A13" s="55" t="s">
        <v>138</v>
      </c>
      <c r="B13" s="30" t="s">
        <v>64</v>
      </c>
      <c r="C13" s="137">
        <f>'תעודות התחייבות ממשלתיות'!O11</f>
        <v>6800.7537330839987</v>
      </c>
      <c r="D13" s="138">
        <f t="shared" si="0"/>
        <v>0.28674995560210309</v>
      </c>
    </row>
    <row r="14" spans="1:23">
      <c r="A14" s="55" t="s">
        <v>138</v>
      </c>
      <c r="B14" s="30" t="s">
        <v>65</v>
      </c>
      <c r="C14" s="137" t="s" vm="2">
        <v>733</v>
      </c>
      <c r="D14" s="138" t="s" vm="3">
        <v>733</v>
      </c>
    </row>
    <row r="15" spans="1:23">
      <c r="A15" s="55" t="s">
        <v>138</v>
      </c>
      <c r="B15" s="30" t="s">
        <v>66</v>
      </c>
      <c r="C15" s="137">
        <f>'אג"ח קונצרני'!R11</f>
        <v>7051.03989</v>
      </c>
      <c r="D15" s="138">
        <f>C15/$C$42</f>
        <v>0.29730313061774039</v>
      </c>
    </row>
    <row r="16" spans="1:23">
      <c r="A16" s="55" t="s">
        <v>138</v>
      </c>
      <c r="B16" s="30" t="s">
        <v>67</v>
      </c>
      <c r="C16" s="137" t="s" vm="4">
        <v>733</v>
      </c>
      <c r="D16" s="138" t="s" vm="5">
        <v>733</v>
      </c>
    </row>
    <row r="17" spans="1:4">
      <c r="A17" s="55" t="s">
        <v>138</v>
      </c>
      <c r="B17" s="30" t="s">
        <v>68</v>
      </c>
      <c r="C17" s="137">
        <f>'תעודות סל'!K11</f>
        <v>7565.6995299999971</v>
      </c>
      <c r="D17" s="138">
        <f t="shared" ref="D17:D18" si="1">C17/$C$42</f>
        <v>0.31900346483249953</v>
      </c>
    </row>
    <row r="18" spans="1:4">
      <c r="A18" s="55" t="s">
        <v>138</v>
      </c>
      <c r="B18" s="30" t="s">
        <v>69</v>
      </c>
      <c r="C18" s="137">
        <f>'קרנות נאמנות'!L11</f>
        <v>223.26180999999997</v>
      </c>
      <c r="D18" s="138">
        <f t="shared" si="1"/>
        <v>9.4137086296335118E-3</v>
      </c>
    </row>
    <row r="19" spans="1:4">
      <c r="A19" s="55" t="s">
        <v>138</v>
      </c>
      <c r="B19" s="30" t="s">
        <v>70</v>
      </c>
      <c r="C19" s="137" t="s" vm="6">
        <v>733</v>
      </c>
      <c r="D19" s="138" t="s" vm="7">
        <v>733</v>
      </c>
    </row>
    <row r="20" spans="1:4">
      <c r="A20" s="55" t="s">
        <v>138</v>
      </c>
      <c r="B20" s="30" t="s">
        <v>71</v>
      </c>
      <c r="C20" s="137" t="s" vm="8">
        <v>733</v>
      </c>
      <c r="D20" s="138" t="s" vm="9">
        <v>733</v>
      </c>
    </row>
    <row r="21" spans="1:4">
      <c r="A21" s="55" t="s">
        <v>138</v>
      </c>
      <c r="B21" s="30" t="s">
        <v>72</v>
      </c>
      <c r="C21" s="137" t="s" vm="10">
        <v>733</v>
      </c>
      <c r="D21" s="138" t="s" vm="11">
        <v>733</v>
      </c>
    </row>
    <row r="22" spans="1:4">
      <c r="A22" s="55" t="s">
        <v>138</v>
      </c>
      <c r="B22" s="30" t="s">
        <v>73</v>
      </c>
      <c r="C22" s="137">
        <f>'מוצרים מובנים'!N11</f>
        <v>388.57565</v>
      </c>
      <c r="D22" s="138" t="s" vm="12">
        <v>733</v>
      </c>
    </row>
    <row r="23" spans="1:4">
      <c r="B23" s="29" t="s">
        <v>195</v>
      </c>
      <c r="C23" s="137">
        <f>SUM(C24:C32)</f>
        <v>74.902920000000051</v>
      </c>
      <c r="D23" s="138">
        <f>C23/$C$42</f>
        <v>3.1582394874822041E-3</v>
      </c>
    </row>
    <row r="24" spans="1:4">
      <c r="A24" s="55" t="s">
        <v>138</v>
      </c>
      <c r="B24" s="30" t="s">
        <v>74</v>
      </c>
      <c r="C24" s="137" t="s" vm="13">
        <v>733</v>
      </c>
      <c r="D24" s="138" t="s" vm="14">
        <v>733</v>
      </c>
    </row>
    <row r="25" spans="1:4">
      <c r="A25" s="55" t="s">
        <v>138</v>
      </c>
      <c r="B25" s="30" t="s">
        <v>75</v>
      </c>
      <c r="C25" s="137" t="s" vm="15">
        <v>733</v>
      </c>
      <c r="D25" s="138" t="s" vm="16">
        <v>733</v>
      </c>
    </row>
    <row r="26" spans="1:4">
      <c r="A26" s="55" t="s">
        <v>138</v>
      </c>
      <c r="B26" s="30" t="s">
        <v>66</v>
      </c>
      <c r="C26" s="137">
        <f>'לא סחיר - אג"ח קונצרני'!P11</f>
        <v>133.39216000000005</v>
      </c>
      <c r="D26" s="138">
        <f>C26/$C$42</f>
        <v>5.6244053907717351E-3</v>
      </c>
    </row>
    <row r="27" spans="1:4">
      <c r="A27" s="55" t="s">
        <v>138</v>
      </c>
      <c r="B27" s="30" t="s">
        <v>76</v>
      </c>
      <c r="C27" s="137" t="s" vm="17">
        <v>733</v>
      </c>
      <c r="D27" s="138" t="s" vm="18">
        <v>733</v>
      </c>
    </row>
    <row r="28" spans="1:4">
      <c r="A28" s="55" t="s">
        <v>138</v>
      </c>
      <c r="B28" s="30" t="s">
        <v>77</v>
      </c>
      <c r="C28" s="137" t="s" vm="19">
        <v>733</v>
      </c>
      <c r="D28" s="138" t="s" vm="20">
        <v>733</v>
      </c>
    </row>
    <row r="29" spans="1:4">
      <c r="A29" s="55" t="s">
        <v>138</v>
      </c>
      <c r="B29" s="30" t="s">
        <v>78</v>
      </c>
      <c r="C29" s="137" t="s" vm="21">
        <v>733</v>
      </c>
      <c r="D29" s="138" t="s" vm="22">
        <v>733</v>
      </c>
    </row>
    <row r="30" spans="1:4">
      <c r="A30" s="55" t="s">
        <v>138</v>
      </c>
      <c r="B30" s="30" t="s">
        <v>218</v>
      </c>
      <c r="C30" s="137" t="s" vm="23">
        <v>733</v>
      </c>
      <c r="D30" s="138" t="s" vm="24">
        <v>733</v>
      </c>
    </row>
    <row r="31" spans="1:4">
      <c r="A31" s="55" t="s">
        <v>138</v>
      </c>
      <c r="B31" s="30" t="s">
        <v>101</v>
      </c>
      <c r="C31" s="137">
        <f>'לא סחיר - חוזים עתידיים'!I11</f>
        <v>-58.489239999999995</v>
      </c>
      <c r="D31" s="138">
        <f>C31/$C$42</f>
        <v>-2.466165903289531E-3</v>
      </c>
    </row>
    <row r="32" spans="1:4">
      <c r="A32" s="55" t="s">
        <v>138</v>
      </c>
      <c r="B32" s="30" t="s">
        <v>79</v>
      </c>
      <c r="C32" s="137" t="s" vm="25">
        <v>733</v>
      </c>
      <c r="D32" s="138" t="s" vm="26">
        <v>733</v>
      </c>
    </row>
    <row r="33" spans="1:4">
      <c r="A33" s="55" t="s">
        <v>138</v>
      </c>
      <c r="B33" s="29" t="s">
        <v>196</v>
      </c>
      <c r="C33" s="137">
        <f>הלוואות!O10</f>
        <v>388.88712000000004</v>
      </c>
      <c r="D33" s="138">
        <f>C33/$C$42</f>
        <v>1.639720665839502E-2</v>
      </c>
    </row>
    <row r="34" spans="1:4">
      <c r="A34" s="55" t="s">
        <v>138</v>
      </c>
      <c r="B34" s="29" t="s">
        <v>197</v>
      </c>
      <c r="C34" s="137" t="s" vm="27">
        <v>733</v>
      </c>
      <c r="D34" s="138" t="s" vm="28">
        <v>733</v>
      </c>
    </row>
    <row r="35" spans="1:4">
      <c r="A35" s="55" t="s">
        <v>138</v>
      </c>
      <c r="B35" s="29" t="s">
        <v>198</v>
      </c>
      <c r="C35" s="137" t="s" vm="29">
        <v>733</v>
      </c>
      <c r="D35" s="138" t="s" vm="30">
        <v>733</v>
      </c>
    </row>
    <row r="36" spans="1:4">
      <c r="A36" s="55" t="s">
        <v>138</v>
      </c>
      <c r="B36" s="56" t="s">
        <v>199</v>
      </c>
      <c r="C36" s="137" t="s" vm="31">
        <v>733</v>
      </c>
      <c r="D36" s="138" t="s" vm="32">
        <v>733</v>
      </c>
    </row>
    <row r="37" spans="1:4">
      <c r="A37" s="55" t="s">
        <v>138</v>
      </c>
      <c r="B37" s="29" t="s">
        <v>200</v>
      </c>
      <c r="C37" s="137" t="s" vm="33">
        <v>733</v>
      </c>
      <c r="D37" s="138" t="s" vm="34">
        <v>733</v>
      </c>
    </row>
    <row r="38" spans="1:4">
      <c r="A38" s="55"/>
      <c r="B38" s="68" t="s">
        <v>202</v>
      </c>
      <c r="C38" s="137">
        <v>0</v>
      </c>
      <c r="D38" s="138">
        <f>C38/$C$42</f>
        <v>0</v>
      </c>
    </row>
    <row r="39" spans="1:4">
      <c r="A39" s="55" t="s">
        <v>138</v>
      </c>
      <c r="B39" s="69" t="s">
        <v>203</v>
      </c>
      <c r="C39" s="137" t="s" vm="35">
        <v>733</v>
      </c>
      <c r="D39" s="138" t="s" vm="36">
        <v>733</v>
      </c>
    </row>
    <row r="40" spans="1:4">
      <c r="A40" s="55" t="s">
        <v>138</v>
      </c>
      <c r="B40" s="69" t="s">
        <v>231</v>
      </c>
      <c r="C40" s="137" t="s" vm="37">
        <v>733</v>
      </c>
      <c r="D40" s="138" t="s" vm="38">
        <v>733</v>
      </c>
    </row>
    <row r="41" spans="1:4">
      <c r="A41" s="55" t="s">
        <v>138</v>
      </c>
      <c r="B41" s="69" t="s">
        <v>204</v>
      </c>
      <c r="C41" s="137" t="s" vm="39">
        <v>733</v>
      </c>
      <c r="D41" s="138" t="s" vm="40">
        <v>733</v>
      </c>
    </row>
    <row r="42" spans="1:4">
      <c r="B42" s="69" t="s">
        <v>80</v>
      </c>
      <c r="C42" s="137">
        <f>C38+C10</f>
        <v>23716.668826692996</v>
      </c>
      <c r="D42" s="138">
        <f>C42/$C$42</f>
        <v>1</v>
      </c>
    </row>
    <row r="43" spans="1:4">
      <c r="A43" s="55" t="s">
        <v>138</v>
      </c>
      <c r="B43" s="69" t="s">
        <v>201</v>
      </c>
      <c r="C43" s="137">
        <f>'יתרת התחייבות להשקעה'!C10</f>
        <v>103.10208676545925</v>
      </c>
      <c r="D43" s="138"/>
    </row>
    <row r="44" spans="1:4">
      <c r="B44" s="6" t="s">
        <v>106</v>
      </c>
    </row>
    <row r="45" spans="1:4">
      <c r="C45" s="75" t="s">
        <v>183</v>
      </c>
      <c r="D45" s="36" t="s">
        <v>100</v>
      </c>
    </row>
    <row r="46" spans="1:4">
      <c r="C46" s="76" t="s">
        <v>1</v>
      </c>
      <c r="D46" s="25" t="s">
        <v>2</v>
      </c>
    </row>
    <row r="47" spans="1:4">
      <c r="C47" s="116" t="s">
        <v>164</v>
      </c>
      <c r="D47" s="117" vm="41">
        <v>2.6166</v>
      </c>
    </row>
    <row r="48" spans="1:4">
      <c r="C48" s="116" t="s">
        <v>173</v>
      </c>
      <c r="D48" s="117">
        <v>0.89746127579551627</v>
      </c>
    </row>
    <row r="49" spans="2:4">
      <c r="C49" s="116" t="s">
        <v>169</v>
      </c>
      <c r="D49" s="117" vm="42">
        <v>2.7869000000000002</v>
      </c>
    </row>
    <row r="50" spans="2:4">
      <c r="B50" s="12"/>
      <c r="C50" s="116" t="s">
        <v>734</v>
      </c>
      <c r="D50" s="117" vm="43">
        <v>3.7168999999999999</v>
      </c>
    </row>
    <row r="51" spans="2:4">
      <c r="C51" s="116" t="s">
        <v>162</v>
      </c>
      <c r="D51" s="117" vm="44">
        <v>4.2156000000000002</v>
      </c>
    </row>
    <row r="52" spans="2:4">
      <c r="C52" s="116" t="s">
        <v>163</v>
      </c>
      <c r="D52" s="117" vm="45">
        <v>4.7385000000000002</v>
      </c>
    </row>
    <row r="53" spans="2:4">
      <c r="C53" s="116" t="s">
        <v>165</v>
      </c>
      <c r="D53" s="117">
        <v>0.46333673990802243</v>
      </c>
    </row>
    <row r="54" spans="2:4">
      <c r="C54" s="116" t="s">
        <v>170</v>
      </c>
      <c r="D54" s="117" vm="46">
        <v>3.1962000000000002</v>
      </c>
    </row>
    <row r="55" spans="2:4">
      <c r="C55" s="116" t="s">
        <v>171</v>
      </c>
      <c r="D55" s="117">
        <v>0.19397900298964052</v>
      </c>
    </row>
    <row r="56" spans="2:4">
      <c r="C56" s="116" t="s">
        <v>168</v>
      </c>
      <c r="D56" s="117" vm="47">
        <v>0.56530000000000002</v>
      </c>
    </row>
    <row r="57" spans="2:4">
      <c r="C57" s="116" t="s">
        <v>735</v>
      </c>
      <c r="D57" s="117">
        <v>2.4036128999999997</v>
      </c>
    </row>
    <row r="58" spans="2:4">
      <c r="C58" s="116" t="s">
        <v>167</v>
      </c>
      <c r="D58" s="117" vm="48">
        <v>0.40939999999999999</v>
      </c>
    </row>
    <row r="59" spans="2:4">
      <c r="C59" s="116" t="s">
        <v>160</v>
      </c>
      <c r="D59" s="117" vm="49">
        <v>3.6269999999999998</v>
      </c>
    </row>
    <row r="60" spans="2:4">
      <c r="C60" s="116" t="s">
        <v>174</v>
      </c>
      <c r="D60" s="117" vm="50">
        <v>0.25629999999999997</v>
      </c>
    </row>
    <row r="61" spans="2:4">
      <c r="C61" s="116" t="s">
        <v>736</v>
      </c>
      <c r="D61" s="117" vm="51">
        <v>0.4446</v>
      </c>
    </row>
    <row r="62" spans="2:4">
      <c r="C62" s="116" t="s">
        <v>737</v>
      </c>
      <c r="D62" s="117">
        <v>5.5312821685920159E-2</v>
      </c>
    </row>
    <row r="63" spans="2:4">
      <c r="C63" s="116" t="s">
        <v>161</v>
      </c>
      <c r="D63" s="117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176</v>
      </c>
      <c r="C1" s="78" t="s" vm="1">
        <v>246</v>
      </c>
    </row>
    <row r="2" spans="2:60">
      <c r="B2" s="57" t="s">
        <v>175</v>
      </c>
      <c r="C2" s="78" t="s">
        <v>247</v>
      </c>
    </row>
    <row r="3" spans="2:60">
      <c r="B3" s="57" t="s">
        <v>177</v>
      </c>
      <c r="C3" s="78" t="s">
        <v>248</v>
      </c>
    </row>
    <row r="4" spans="2:60">
      <c r="B4" s="57" t="s">
        <v>178</v>
      </c>
      <c r="C4" s="78">
        <v>9455</v>
      </c>
    </row>
    <row r="6" spans="2:60" ht="26.25" customHeight="1">
      <c r="B6" s="164" t="s">
        <v>206</v>
      </c>
      <c r="C6" s="165"/>
      <c r="D6" s="165"/>
      <c r="E6" s="165"/>
      <c r="F6" s="165"/>
      <c r="G6" s="165"/>
      <c r="H6" s="165"/>
      <c r="I6" s="165"/>
      <c r="J6" s="165"/>
      <c r="K6" s="165"/>
      <c r="L6" s="166"/>
    </row>
    <row r="7" spans="2:60" ht="26.25" customHeight="1">
      <c r="B7" s="164" t="s">
        <v>89</v>
      </c>
      <c r="C7" s="165"/>
      <c r="D7" s="165"/>
      <c r="E7" s="165"/>
      <c r="F7" s="165"/>
      <c r="G7" s="165"/>
      <c r="H7" s="165"/>
      <c r="I7" s="165"/>
      <c r="J7" s="165"/>
      <c r="K7" s="165"/>
      <c r="L7" s="166"/>
      <c r="BH7" s="3"/>
    </row>
    <row r="8" spans="2:60" s="3" customFormat="1" ht="78.75">
      <c r="B8" s="23" t="s">
        <v>113</v>
      </c>
      <c r="C8" s="31" t="s">
        <v>42</v>
      </c>
      <c r="D8" s="31" t="s">
        <v>116</v>
      </c>
      <c r="E8" s="31" t="s">
        <v>58</v>
      </c>
      <c r="F8" s="31" t="s">
        <v>98</v>
      </c>
      <c r="G8" s="31" t="s">
        <v>230</v>
      </c>
      <c r="H8" s="31" t="s">
        <v>229</v>
      </c>
      <c r="I8" s="31" t="s">
        <v>57</v>
      </c>
      <c r="J8" s="31" t="s">
        <v>54</v>
      </c>
      <c r="K8" s="31" t="s">
        <v>179</v>
      </c>
      <c r="L8" s="31" t="s">
        <v>181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237</v>
      </c>
      <c r="H9" s="17"/>
      <c r="I9" s="17" t="s">
        <v>233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BC11" s="1"/>
      <c r="BD11" s="3"/>
      <c r="BE11" s="1"/>
      <c r="BG11" s="1"/>
    </row>
    <row r="12" spans="2:60" s="4" customFormat="1" ht="18" customHeight="1">
      <c r="B12" s="99" t="s">
        <v>245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BC12" s="1"/>
      <c r="BD12" s="3"/>
      <c r="BE12" s="1"/>
      <c r="BG12" s="1"/>
    </row>
    <row r="13" spans="2:60">
      <c r="B13" s="99" t="s">
        <v>109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BD13" s="3"/>
    </row>
    <row r="14" spans="2:60" ht="20.25">
      <c r="B14" s="99" t="s">
        <v>228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BD14" s="4"/>
    </row>
    <row r="15" spans="2:60">
      <c r="B15" s="99" t="s">
        <v>236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</row>
    <row r="16" spans="2:60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</row>
    <row r="17" spans="2:5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</row>
    <row r="18" spans="2:5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</row>
    <row r="19" spans="2:56" ht="20.25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BC19" s="4"/>
    </row>
    <row r="20" spans="2:5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BD20" s="3"/>
    </row>
    <row r="21" spans="2:5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5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5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5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1:A1048576 B21:B1048576 C5:C1048576 D1:AF1048576 AH1:XFD1048576 AG1:AG19 B1:B11 B13:B19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176</v>
      </c>
      <c r="C1" s="78" t="s" vm="1">
        <v>246</v>
      </c>
    </row>
    <row r="2" spans="2:61">
      <c r="B2" s="57" t="s">
        <v>175</v>
      </c>
      <c r="C2" s="78" t="s">
        <v>247</v>
      </c>
    </row>
    <row r="3" spans="2:61">
      <c r="B3" s="57" t="s">
        <v>177</v>
      </c>
      <c r="C3" s="78" t="s">
        <v>248</v>
      </c>
    </row>
    <row r="4" spans="2:61">
      <c r="B4" s="57" t="s">
        <v>178</v>
      </c>
      <c r="C4" s="78">
        <v>9455</v>
      </c>
    </row>
    <row r="6" spans="2:61" ht="26.25" customHeight="1">
      <c r="B6" s="164" t="s">
        <v>206</v>
      </c>
      <c r="C6" s="165"/>
      <c r="D6" s="165"/>
      <c r="E6" s="165"/>
      <c r="F6" s="165"/>
      <c r="G6" s="165"/>
      <c r="H6" s="165"/>
      <c r="I6" s="165"/>
      <c r="J6" s="165"/>
      <c r="K6" s="165"/>
      <c r="L6" s="166"/>
    </row>
    <row r="7" spans="2:61" ht="26.25" customHeight="1">
      <c r="B7" s="164" t="s">
        <v>90</v>
      </c>
      <c r="C7" s="165"/>
      <c r="D7" s="165"/>
      <c r="E7" s="165"/>
      <c r="F7" s="165"/>
      <c r="G7" s="165"/>
      <c r="H7" s="165"/>
      <c r="I7" s="165"/>
      <c r="J7" s="165"/>
      <c r="K7" s="165"/>
      <c r="L7" s="166"/>
      <c r="BI7" s="3"/>
    </row>
    <row r="8" spans="2:61" s="3" customFormat="1" ht="78.75">
      <c r="B8" s="23" t="s">
        <v>113</v>
      </c>
      <c r="C8" s="31" t="s">
        <v>42</v>
      </c>
      <c r="D8" s="31" t="s">
        <v>116</v>
      </c>
      <c r="E8" s="31" t="s">
        <v>58</v>
      </c>
      <c r="F8" s="31" t="s">
        <v>98</v>
      </c>
      <c r="G8" s="31" t="s">
        <v>230</v>
      </c>
      <c r="H8" s="31" t="s">
        <v>229</v>
      </c>
      <c r="I8" s="31" t="s">
        <v>57</v>
      </c>
      <c r="J8" s="31" t="s">
        <v>54</v>
      </c>
      <c r="K8" s="31" t="s">
        <v>179</v>
      </c>
      <c r="L8" s="32" t="s">
        <v>181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237</v>
      </c>
      <c r="H9" s="17"/>
      <c r="I9" s="17" t="s">
        <v>233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BD11" s="1"/>
      <c r="BE11" s="3"/>
      <c r="BF11" s="1"/>
      <c r="BH11" s="1"/>
    </row>
    <row r="12" spans="2:61">
      <c r="B12" s="99" t="s">
        <v>245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BE12" s="3"/>
    </row>
    <row r="13" spans="2:61" ht="20.25">
      <c r="B13" s="99" t="s">
        <v>109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BE13" s="4"/>
    </row>
    <row r="14" spans="2:61">
      <c r="B14" s="99" t="s">
        <v>228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</row>
    <row r="15" spans="2:61">
      <c r="B15" s="99" t="s">
        <v>236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</row>
    <row r="16" spans="2:6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</row>
    <row r="17" spans="2:5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</row>
    <row r="18" spans="2:56" ht="20.25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BD18" s="4"/>
    </row>
    <row r="19" spans="2:5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2:5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5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BD21" s="3"/>
    </row>
    <row r="22" spans="2:5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5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5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46.28515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176</v>
      </c>
      <c r="C1" s="78" t="s" vm="1">
        <v>246</v>
      </c>
    </row>
    <row r="2" spans="1:60">
      <c r="B2" s="57" t="s">
        <v>175</v>
      </c>
      <c r="C2" s="78" t="s">
        <v>247</v>
      </c>
    </row>
    <row r="3" spans="1:60">
      <c r="B3" s="57" t="s">
        <v>177</v>
      </c>
      <c r="C3" s="78" t="s">
        <v>248</v>
      </c>
    </row>
    <row r="4" spans="1:60">
      <c r="B4" s="57" t="s">
        <v>178</v>
      </c>
      <c r="C4" s="78">
        <v>9455</v>
      </c>
    </row>
    <row r="6" spans="1:60" ht="26.25" customHeight="1">
      <c r="B6" s="164" t="s">
        <v>206</v>
      </c>
      <c r="C6" s="165"/>
      <c r="D6" s="165"/>
      <c r="E6" s="165"/>
      <c r="F6" s="165"/>
      <c r="G6" s="165"/>
      <c r="H6" s="165"/>
      <c r="I6" s="165"/>
      <c r="J6" s="165"/>
      <c r="K6" s="166"/>
      <c r="BD6" s="1" t="s">
        <v>117</v>
      </c>
      <c r="BF6" s="1" t="s">
        <v>184</v>
      </c>
      <c r="BH6" s="3" t="s">
        <v>161</v>
      </c>
    </row>
    <row r="7" spans="1:60" ht="26.25" customHeight="1">
      <c r="B7" s="164" t="s">
        <v>91</v>
      </c>
      <c r="C7" s="165"/>
      <c r="D7" s="165"/>
      <c r="E7" s="165"/>
      <c r="F7" s="165"/>
      <c r="G7" s="165"/>
      <c r="H7" s="165"/>
      <c r="I7" s="165"/>
      <c r="J7" s="165"/>
      <c r="K7" s="166"/>
      <c r="BD7" s="3" t="s">
        <v>119</v>
      </c>
      <c r="BF7" s="1" t="s">
        <v>139</v>
      </c>
      <c r="BH7" s="3" t="s">
        <v>160</v>
      </c>
    </row>
    <row r="8" spans="1:60" s="3" customFormat="1" ht="78.75">
      <c r="A8" s="2"/>
      <c r="B8" s="23" t="s">
        <v>113</v>
      </c>
      <c r="C8" s="31" t="s">
        <v>42</v>
      </c>
      <c r="D8" s="31" t="s">
        <v>116</v>
      </c>
      <c r="E8" s="31" t="s">
        <v>58</v>
      </c>
      <c r="F8" s="31" t="s">
        <v>98</v>
      </c>
      <c r="G8" s="31" t="s">
        <v>230</v>
      </c>
      <c r="H8" s="31" t="s">
        <v>229</v>
      </c>
      <c r="I8" s="31" t="s">
        <v>57</v>
      </c>
      <c r="J8" s="31" t="s">
        <v>179</v>
      </c>
      <c r="K8" s="31" t="s">
        <v>181</v>
      </c>
      <c r="BC8" s="1" t="s">
        <v>132</v>
      </c>
      <c r="BD8" s="1" t="s">
        <v>133</v>
      </c>
      <c r="BE8" s="1" t="s">
        <v>140</v>
      </c>
      <c r="BG8" s="4" t="s">
        <v>162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237</v>
      </c>
      <c r="H9" s="17"/>
      <c r="I9" s="17" t="s">
        <v>233</v>
      </c>
      <c r="J9" s="33" t="s">
        <v>20</v>
      </c>
      <c r="K9" s="58" t="s">
        <v>20</v>
      </c>
      <c r="BC9" s="1" t="s">
        <v>129</v>
      </c>
      <c r="BE9" s="1" t="s">
        <v>141</v>
      </c>
      <c r="BG9" s="4" t="s">
        <v>163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125</v>
      </c>
      <c r="BD10" s="3"/>
      <c r="BE10" s="1" t="s">
        <v>185</v>
      </c>
      <c r="BG10" s="1" t="s">
        <v>169</v>
      </c>
    </row>
    <row r="11" spans="1:60" s="4" customFormat="1" ht="18" customHeight="1">
      <c r="A11" s="2"/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3"/>
      <c r="M11" s="3"/>
      <c r="N11" s="3"/>
      <c r="O11" s="3"/>
      <c r="BC11" s="1" t="s">
        <v>124</v>
      </c>
      <c r="BD11" s="3"/>
      <c r="BE11" s="1" t="s">
        <v>142</v>
      </c>
      <c r="BG11" s="1" t="s">
        <v>164</v>
      </c>
    </row>
    <row r="12" spans="1:60" ht="20.25">
      <c r="B12" s="99" t="s">
        <v>245</v>
      </c>
      <c r="C12" s="102"/>
      <c r="D12" s="102"/>
      <c r="E12" s="102"/>
      <c r="F12" s="102"/>
      <c r="G12" s="102"/>
      <c r="H12" s="102"/>
      <c r="I12" s="102"/>
      <c r="J12" s="102"/>
      <c r="K12" s="102"/>
      <c r="P12" s="1"/>
      <c r="BC12" s="1" t="s">
        <v>122</v>
      </c>
      <c r="BD12" s="4"/>
      <c r="BE12" s="1" t="s">
        <v>143</v>
      </c>
      <c r="BG12" s="1" t="s">
        <v>165</v>
      </c>
    </row>
    <row r="13" spans="1:60">
      <c r="B13" s="99" t="s">
        <v>109</v>
      </c>
      <c r="C13" s="102"/>
      <c r="D13" s="102"/>
      <c r="E13" s="102"/>
      <c r="F13" s="102"/>
      <c r="G13" s="102"/>
      <c r="H13" s="102"/>
      <c r="I13" s="102"/>
      <c r="J13" s="102"/>
      <c r="K13" s="102"/>
      <c r="P13" s="1"/>
      <c r="BC13" s="1" t="s">
        <v>126</v>
      </c>
      <c r="BE13" s="1" t="s">
        <v>144</v>
      </c>
      <c r="BG13" s="1" t="s">
        <v>166</v>
      </c>
    </row>
    <row r="14" spans="1:60">
      <c r="B14" s="99" t="s">
        <v>228</v>
      </c>
      <c r="C14" s="102"/>
      <c r="D14" s="102"/>
      <c r="E14" s="102"/>
      <c r="F14" s="102"/>
      <c r="G14" s="102"/>
      <c r="H14" s="102"/>
      <c r="I14" s="102"/>
      <c r="J14" s="102"/>
      <c r="K14" s="102"/>
      <c r="P14" s="1"/>
      <c r="BC14" s="1" t="s">
        <v>123</v>
      </c>
      <c r="BE14" s="1" t="s">
        <v>145</v>
      </c>
      <c r="BG14" s="1" t="s">
        <v>168</v>
      </c>
    </row>
    <row r="15" spans="1:60">
      <c r="B15" s="99" t="s">
        <v>236</v>
      </c>
      <c r="C15" s="102"/>
      <c r="D15" s="102"/>
      <c r="E15" s="102"/>
      <c r="F15" s="102"/>
      <c r="G15" s="102"/>
      <c r="H15" s="102"/>
      <c r="I15" s="102"/>
      <c r="J15" s="102"/>
      <c r="K15" s="102"/>
      <c r="P15" s="1"/>
      <c r="BC15" s="1" t="s">
        <v>134</v>
      </c>
      <c r="BE15" s="1" t="s">
        <v>186</v>
      </c>
      <c r="BG15" s="1" t="s">
        <v>170</v>
      </c>
    </row>
    <row r="16" spans="1:60" ht="20.2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P16" s="1"/>
      <c r="BC16" s="4" t="s">
        <v>120</v>
      </c>
      <c r="BD16" s="1" t="s">
        <v>135</v>
      </c>
      <c r="BE16" s="1" t="s">
        <v>146</v>
      </c>
      <c r="BG16" s="1" t="s">
        <v>171</v>
      </c>
    </row>
    <row r="17" spans="2:60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P17" s="1"/>
      <c r="BC17" s="1" t="s">
        <v>130</v>
      </c>
      <c r="BE17" s="1" t="s">
        <v>147</v>
      </c>
      <c r="BG17" s="1" t="s">
        <v>172</v>
      </c>
    </row>
    <row r="18" spans="2:60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BD18" s="1" t="s">
        <v>118</v>
      </c>
      <c r="BF18" s="1" t="s">
        <v>148</v>
      </c>
      <c r="BH18" s="1" t="s">
        <v>27</v>
      </c>
    </row>
    <row r="19" spans="2:60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BD19" s="1" t="s">
        <v>131</v>
      </c>
      <c r="BF19" s="1" t="s">
        <v>149</v>
      </c>
    </row>
    <row r="20" spans="2:60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BD20" s="1" t="s">
        <v>136</v>
      </c>
      <c r="BF20" s="1" t="s">
        <v>150</v>
      </c>
    </row>
    <row r="21" spans="2:60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BD21" s="1" t="s">
        <v>121</v>
      </c>
      <c r="BE21" s="1" t="s">
        <v>137</v>
      </c>
      <c r="BF21" s="1" t="s">
        <v>151</v>
      </c>
    </row>
    <row r="22" spans="2:60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BD22" s="1" t="s">
        <v>127</v>
      </c>
      <c r="BF22" s="1" t="s">
        <v>152</v>
      </c>
    </row>
    <row r="23" spans="2:60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BD23" s="1" t="s">
        <v>27</v>
      </c>
      <c r="BE23" s="1" t="s">
        <v>128</v>
      </c>
      <c r="BF23" s="1" t="s">
        <v>187</v>
      </c>
    </row>
    <row r="24" spans="2:60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BF24" s="1" t="s">
        <v>190</v>
      </c>
    </row>
    <row r="25" spans="2:60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BF25" s="1" t="s">
        <v>153</v>
      </c>
    </row>
    <row r="26" spans="2:60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BF26" s="1" t="s">
        <v>154</v>
      </c>
    </row>
    <row r="27" spans="2:60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BF27" s="1" t="s">
        <v>189</v>
      </c>
    </row>
    <row r="28" spans="2:60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BF28" s="1" t="s">
        <v>155</v>
      </c>
    </row>
    <row r="29" spans="2:60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BF29" s="1" t="s">
        <v>156</v>
      </c>
    </row>
    <row r="30" spans="2:60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BF30" s="1" t="s">
        <v>188</v>
      </c>
    </row>
    <row r="31" spans="2:60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BF31" s="1" t="s">
        <v>27</v>
      </c>
    </row>
    <row r="32" spans="2:60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A110"/>
  <sheetViews>
    <sheetView rightToLeft="1" workbookViewId="0">
      <selection activeCell="D27" sqref="D27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6.28515625" style="2" bestFit="1" customWidth="1"/>
    <col min="5" max="5" width="7" style="1" bestFit="1" customWidth="1"/>
    <col min="6" max="6" width="11.140625" style="1" bestFit="1" customWidth="1"/>
    <col min="7" max="7" width="7.140625" style="1" bestFit="1" customWidth="1"/>
    <col min="8" max="8" width="5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5.7109375" style="1" customWidth="1"/>
    <col min="13" max="13" width="10.42578125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79">
      <c r="B1" s="57" t="s">
        <v>176</v>
      </c>
      <c r="C1" s="78" t="s" vm="1">
        <v>246</v>
      </c>
    </row>
    <row r="2" spans="2:79">
      <c r="B2" s="57" t="s">
        <v>175</v>
      </c>
      <c r="C2" s="78" t="s">
        <v>247</v>
      </c>
    </row>
    <row r="3" spans="2:79">
      <c r="B3" s="57" t="s">
        <v>177</v>
      </c>
      <c r="C3" s="78" t="s">
        <v>248</v>
      </c>
      <c r="E3" s="2"/>
    </row>
    <row r="4" spans="2:79">
      <c r="B4" s="57" t="s">
        <v>178</v>
      </c>
      <c r="C4" s="78">
        <v>9455</v>
      </c>
    </row>
    <row r="6" spans="2:79" ht="26.25" customHeight="1">
      <c r="B6" s="164" t="s">
        <v>206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6"/>
    </row>
    <row r="7" spans="2:79" ht="26.25" customHeight="1">
      <c r="B7" s="164" t="s">
        <v>92</v>
      </c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6"/>
    </row>
    <row r="8" spans="2:79" s="3" customFormat="1" ht="47.25">
      <c r="B8" s="23" t="s">
        <v>113</v>
      </c>
      <c r="C8" s="31" t="s">
        <v>42</v>
      </c>
      <c r="D8" s="14" t="s">
        <v>46</v>
      </c>
      <c r="E8" s="31" t="s">
        <v>15</v>
      </c>
      <c r="F8" s="31" t="s">
        <v>59</v>
      </c>
      <c r="G8" s="31" t="s">
        <v>99</v>
      </c>
      <c r="H8" s="31" t="s">
        <v>18</v>
      </c>
      <c r="I8" s="31" t="s">
        <v>98</v>
      </c>
      <c r="J8" s="31" t="s">
        <v>17</v>
      </c>
      <c r="K8" s="31" t="s">
        <v>19</v>
      </c>
      <c r="L8" s="31" t="s">
        <v>230</v>
      </c>
      <c r="M8" s="31" t="s">
        <v>229</v>
      </c>
      <c r="N8" s="31" t="s">
        <v>57</v>
      </c>
      <c r="O8" s="31" t="s">
        <v>54</v>
      </c>
      <c r="P8" s="31" t="s">
        <v>179</v>
      </c>
      <c r="Q8" s="32" t="s">
        <v>181</v>
      </c>
      <c r="R8" s="1"/>
      <c r="S8" s="1"/>
      <c r="T8" s="1"/>
      <c r="U8" s="1"/>
      <c r="V8" s="1"/>
    </row>
    <row r="9" spans="2:79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237</v>
      </c>
      <c r="M9" s="33"/>
      <c r="N9" s="33" t="s">
        <v>233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</row>
    <row r="10" spans="2:7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110</v>
      </c>
      <c r="R10" s="1"/>
      <c r="S10" s="1"/>
      <c r="T10" s="1"/>
      <c r="U10" s="1"/>
      <c r="V10" s="1"/>
    </row>
    <row r="11" spans="2:79" s="139" customFormat="1" ht="18" customHeight="1">
      <c r="B11" s="125" t="s">
        <v>756</v>
      </c>
      <c r="C11" s="102"/>
      <c r="D11" s="102"/>
      <c r="E11" s="102"/>
      <c r="F11" s="102"/>
      <c r="G11" s="102"/>
      <c r="H11" s="120">
        <f>H12</f>
        <v>4.0300000000000011</v>
      </c>
      <c r="I11" s="102"/>
      <c r="J11" s="102"/>
      <c r="K11" s="146">
        <f>K12</f>
        <v>3.4999999999999996E-3</v>
      </c>
      <c r="L11" s="118"/>
      <c r="M11" s="118"/>
      <c r="N11" s="120">
        <f>N12</f>
        <v>388.57565</v>
      </c>
      <c r="O11" s="118"/>
      <c r="P11" s="146">
        <f>N11/$N$11</f>
        <v>1</v>
      </c>
      <c r="Q11" s="146">
        <f>N11/'סכום נכסי הקרן'!$C$42</f>
        <v>1.6384073701052822E-2</v>
      </c>
      <c r="R11" s="141"/>
      <c r="S11" s="141"/>
      <c r="T11" s="141"/>
      <c r="U11" s="141"/>
      <c r="V11" s="141"/>
      <c r="CA11" s="141"/>
    </row>
    <row r="12" spans="2:79" s="141" customFormat="1" ht="21.75" customHeight="1">
      <c r="B12" s="81" t="s">
        <v>227</v>
      </c>
      <c r="C12" s="102"/>
      <c r="D12" s="102"/>
      <c r="E12" s="102"/>
      <c r="F12" s="102"/>
      <c r="G12" s="102"/>
      <c r="H12" s="120">
        <f>H13</f>
        <v>4.0300000000000011</v>
      </c>
      <c r="I12" s="102"/>
      <c r="J12" s="102"/>
      <c r="K12" s="146">
        <f>K13</f>
        <v>3.4999999999999996E-3</v>
      </c>
      <c r="L12" s="118"/>
      <c r="M12" s="118"/>
      <c r="N12" s="120">
        <f>N13</f>
        <v>388.57565</v>
      </c>
      <c r="O12" s="118"/>
      <c r="P12" s="146">
        <f t="shared" ref="P12:P14" si="0">N12/$N$11</f>
        <v>1</v>
      </c>
      <c r="Q12" s="146">
        <f>N12/'סכום נכסי הקרן'!$C$42</f>
        <v>1.6384073701052822E-2</v>
      </c>
    </row>
    <row r="13" spans="2:79" s="141" customFormat="1">
      <c r="B13" s="103" t="s">
        <v>757</v>
      </c>
      <c r="C13" s="102"/>
      <c r="D13" s="102"/>
      <c r="E13" s="102"/>
      <c r="F13" s="102"/>
      <c r="G13" s="102"/>
      <c r="H13" s="120">
        <f>H14</f>
        <v>4.0300000000000011</v>
      </c>
      <c r="I13" s="102"/>
      <c r="J13" s="102"/>
      <c r="K13" s="146">
        <f>K14</f>
        <v>3.4999999999999996E-3</v>
      </c>
      <c r="L13" s="118"/>
      <c r="M13" s="118"/>
      <c r="N13" s="120">
        <f>N14</f>
        <v>388.57565</v>
      </c>
      <c r="O13" s="118"/>
      <c r="P13" s="146">
        <f t="shared" si="0"/>
        <v>1</v>
      </c>
      <c r="Q13" s="146">
        <f>N13/'סכום נכסי הקרן'!$C$42</f>
        <v>1.6384073701052822E-2</v>
      </c>
    </row>
    <row r="14" spans="2:79" s="141" customFormat="1">
      <c r="B14" s="87" t="s">
        <v>298</v>
      </c>
      <c r="C14" s="84" t="s">
        <v>299</v>
      </c>
      <c r="D14" s="102" t="s">
        <v>758</v>
      </c>
      <c r="E14" s="84" t="s">
        <v>301</v>
      </c>
      <c r="F14" s="84" t="s">
        <v>302</v>
      </c>
      <c r="G14" s="102"/>
      <c r="H14" s="94">
        <v>4.0300000000000011</v>
      </c>
      <c r="I14" s="97" t="s">
        <v>161</v>
      </c>
      <c r="J14" s="98">
        <v>6.1999999999999998E-3</v>
      </c>
      <c r="K14" s="98">
        <v>3.4999999999999996E-3</v>
      </c>
      <c r="L14" s="94">
        <v>378138.99999999994</v>
      </c>
      <c r="M14" s="96">
        <v>102.76</v>
      </c>
      <c r="N14" s="94">
        <v>388.57565</v>
      </c>
      <c r="O14" s="95">
        <v>9.249432518638826E-5</v>
      </c>
      <c r="P14" s="147">
        <f t="shared" si="0"/>
        <v>1</v>
      </c>
      <c r="Q14" s="147">
        <f>N14/'סכום נכסי הקרן'!$C$42</f>
        <v>1.6384073701052822E-2</v>
      </c>
    </row>
    <row r="15" spans="2:79">
      <c r="B15" s="99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</row>
    <row r="16" spans="2:79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</row>
    <row r="17" spans="2:17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</row>
    <row r="18" spans="2:17">
      <c r="B18" s="101" t="s">
        <v>245</v>
      </c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</row>
    <row r="19" spans="2:17">
      <c r="B19" s="101" t="s">
        <v>109</v>
      </c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</row>
    <row r="20" spans="2:17">
      <c r="B20" s="101" t="s">
        <v>228</v>
      </c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</row>
    <row r="21" spans="2:17">
      <c r="B21" s="101" t="s">
        <v>236</v>
      </c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</row>
    <row r="22" spans="2:17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</row>
    <row r="23" spans="2:17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</row>
    <row r="24" spans="2:17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</row>
    <row r="25" spans="2:17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</row>
    <row r="26" spans="2:17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</row>
    <row r="27" spans="2:17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</row>
    <row r="28" spans="2:17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</row>
    <row r="29" spans="2:17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</row>
    <row r="30" spans="2:17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</row>
    <row r="31" spans="2:17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</row>
    <row r="32" spans="2:17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</row>
    <row r="33" spans="2:17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</row>
    <row r="34" spans="2:17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</row>
    <row r="35" spans="2:17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</row>
    <row r="36" spans="2:17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</row>
    <row r="37" spans="2:17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</row>
    <row r="38" spans="2:17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</row>
    <row r="39" spans="2:17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</row>
    <row r="40" spans="2:17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</row>
    <row r="41" spans="2:17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</row>
    <row r="42" spans="2:17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</row>
    <row r="43" spans="2:17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</row>
    <row r="44" spans="2:17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</row>
    <row r="45" spans="2:17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</row>
    <row r="46" spans="2:17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</row>
    <row r="47" spans="2:17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</row>
    <row r="48" spans="2:17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</row>
    <row r="49" spans="2:17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</row>
    <row r="50" spans="2:17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</row>
    <row r="51" spans="2:17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</row>
    <row r="52" spans="2:17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</row>
    <row r="53" spans="2:17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</row>
    <row r="54" spans="2:17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</row>
    <row r="55" spans="2:17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</row>
    <row r="56" spans="2:17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</row>
    <row r="57" spans="2:17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</row>
    <row r="58" spans="2:17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</row>
    <row r="59" spans="2:17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</row>
    <row r="60" spans="2:17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</row>
    <row r="61" spans="2:17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</row>
    <row r="62" spans="2:17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</row>
    <row r="63" spans="2:17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</row>
    <row r="64" spans="2:17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</row>
    <row r="65" spans="2:17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</row>
    <row r="66" spans="2:17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</row>
    <row r="67" spans="2:17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</row>
    <row r="68" spans="2:17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</row>
    <row r="69" spans="2:17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</row>
    <row r="70" spans="2:17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</row>
    <row r="71" spans="2:17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</row>
    <row r="72" spans="2:17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</row>
    <row r="73" spans="2:17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</row>
    <row r="74" spans="2:17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</row>
    <row r="75" spans="2:17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</row>
    <row r="76" spans="2:17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</row>
    <row r="77" spans="2:17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</row>
    <row r="78" spans="2:17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</row>
    <row r="79" spans="2:17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</row>
    <row r="80" spans="2:17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</row>
    <row r="81" spans="2:17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</row>
    <row r="82" spans="2:17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</row>
    <row r="83" spans="2:17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</row>
    <row r="84" spans="2:17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</row>
    <row r="85" spans="2:17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</row>
    <row r="86" spans="2:17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</row>
    <row r="87" spans="2:17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</row>
    <row r="88" spans="2:17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</row>
    <row r="89" spans="2:17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</row>
    <row r="90" spans="2:17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</row>
    <row r="91" spans="2:17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</row>
    <row r="92" spans="2:17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</row>
    <row r="93" spans="2:17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</row>
    <row r="94" spans="2:17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</row>
    <row r="95" spans="2:17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</row>
    <row r="96" spans="2:17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</row>
    <row r="97" spans="2:17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</row>
    <row r="98" spans="2:17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</row>
    <row r="99" spans="2:17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</row>
    <row r="100" spans="2:17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</row>
    <row r="101" spans="2:17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</row>
    <row r="102" spans="2:17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</row>
    <row r="103" spans="2:17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</row>
    <row r="104" spans="2:17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</row>
    <row r="105" spans="2:17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</row>
    <row r="106" spans="2:17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</row>
    <row r="107" spans="2:17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</row>
    <row r="108" spans="2:17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</row>
    <row r="109" spans="2:17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</row>
    <row r="110" spans="2:17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</row>
  </sheetData>
  <sheetProtection sheet="1" objects="1" scenarios="1"/>
  <mergeCells count="2">
    <mergeCell ref="B6:Q6"/>
    <mergeCell ref="B7:Q7"/>
  </mergeCells>
  <phoneticPr fontId="3" type="noConversion"/>
  <conditionalFormatting sqref="B12:B13">
    <cfRule type="cellIs" dxfId="8" priority="4" operator="equal">
      <formula>"NR3"</formula>
    </cfRule>
  </conditionalFormatting>
  <conditionalFormatting sqref="B12:B13">
    <cfRule type="containsText" dxfId="7" priority="3" operator="containsText" text="הפרשה ">
      <formula>NOT(ISERROR(SEARCH("הפרשה ",B12)))</formula>
    </cfRule>
  </conditionalFormatting>
  <conditionalFormatting sqref="B14">
    <cfRule type="containsText" dxfId="6" priority="1" operator="containsText" text="הפרשה ">
      <formula>NOT(ISERROR(SEARCH("הפרשה ",B14)))</formula>
    </cfRule>
  </conditionalFormatting>
  <conditionalFormatting sqref="B14">
    <cfRule type="cellIs" dxfId="5" priority="2" operator="equal">
      <formula>"NR3"</formula>
    </cfRule>
  </conditionalFormatting>
  <dataValidations count="3">
    <dataValidation allowBlank="1" showInputMessage="1" showErrorMessage="1" sqref="AF36:XFD39 B15:C1048576 D1:K10 A1:A1048576 B1:B13 C5:C13 H11:K13 D14 D11:F13 G11:G14 D15:O35 L1:O13 P1:XFD35 D36:AD39 D40:XFD1048576"/>
    <dataValidation type="list" allowBlank="1" showInputMessage="1" showErrorMessage="1" sqref="F14">
      <formula1>$BK$7:$BK$10</formula1>
    </dataValidation>
    <dataValidation type="list" allowBlank="1" showInputMessage="1" showErrorMessage="1" sqref="I14">
      <formula1>$BL$7:$BL$20</formula1>
    </dataValidation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46.285156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176</v>
      </c>
      <c r="C1" s="78" t="s" vm="1">
        <v>246</v>
      </c>
    </row>
    <row r="2" spans="2:72">
      <c r="B2" s="57" t="s">
        <v>175</v>
      </c>
      <c r="C2" s="78" t="s">
        <v>247</v>
      </c>
    </row>
    <row r="3" spans="2:72">
      <c r="B3" s="57" t="s">
        <v>177</v>
      </c>
      <c r="C3" s="78" t="s">
        <v>248</v>
      </c>
    </row>
    <row r="4" spans="2:72">
      <c r="B4" s="57" t="s">
        <v>178</v>
      </c>
      <c r="C4" s="78">
        <v>9455</v>
      </c>
    </row>
    <row r="6" spans="2:72" ht="26.25" customHeight="1">
      <c r="B6" s="164" t="s">
        <v>207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6"/>
    </row>
    <row r="7" spans="2:72" ht="26.25" customHeight="1">
      <c r="B7" s="164" t="s">
        <v>83</v>
      </c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6"/>
    </row>
    <row r="8" spans="2:72" s="3" customFormat="1" ht="78.75">
      <c r="B8" s="23" t="s">
        <v>113</v>
      </c>
      <c r="C8" s="31" t="s">
        <v>42</v>
      </c>
      <c r="D8" s="31" t="s">
        <v>15</v>
      </c>
      <c r="E8" s="31" t="s">
        <v>59</v>
      </c>
      <c r="F8" s="31" t="s">
        <v>99</v>
      </c>
      <c r="G8" s="31" t="s">
        <v>18</v>
      </c>
      <c r="H8" s="31" t="s">
        <v>98</v>
      </c>
      <c r="I8" s="31" t="s">
        <v>17</v>
      </c>
      <c r="J8" s="31" t="s">
        <v>19</v>
      </c>
      <c r="K8" s="31" t="s">
        <v>230</v>
      </c>
      <c r="L8" s="31" t="s">
        <v>229</v>
      </c>
      <c r="M8" s="31" t="s">
        <v>107</v>
      </c>
      <c r="N8" s="31" t="s">
        <v>54</v>
      </c>
      <c r="O8" s="31" t="s">
        <v>179</v>
      </c>
      <c r="P8" s="32" t="s">
        <v>181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237</v>
      </c>
      <c r="L9" s="33"/>
      <c r="M9" s="33" t="s">
        <v>233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9" t="s">
        <v>109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72">
      <c r="B13" s="99" t="s">
        <v>228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72">
      <c r="B14" s="99" t="s">
        <v>236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72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72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1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1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1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1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1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1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1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1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</row>
  </sheetData>
  <sheetProtection sheet="1" objects="1" scenarios="1"/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176</v>
      </c>
      <c r="C1" s="78" t="s" vm="1">
        <v>246</v>
      </c>
    </row>
    <row r="2" spans="2:65">
      <c r="B2" s="57" t="s">
        <v>175</v>
      </c>
      <c r="C2" s="78" t="s">
        <v>247</v>
      </c>
    </row>
    <row r="3" spans="2:65">
      <c r="B3" s="57" t="s">
        <v>177</v>
      </c>
      <c r="C3" s="78" t="s">
        <v>248</v>
      </c>
    </row>
    <row r="4" spans="2:65">
      <c r="B4" s="57" t="s">
        <v>178</v>
      </c>
      <c r="C4" s="78">
        <v>9455</v>
      </c>
    </row>
    <row r="6" spans="2:65" ht="26.25" customHeight="1">
      <c r="B6" s="164" t="s">
        <v>207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6"/>
    </row>
    <row r="7" spans="2:65" ht="26.25" customHeight="1">
      <c r="B7" s="164" t="s">
        <v>84</v>
      </c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6"/>
    </row>
    <row r="8" spans="2:65" s="3" customFormat="1" ht="78.75">
      <c r="B8" s="23" t="s">
        <v>113</v>
      </c>
      <c r="C8" s="31" t="s">
        <v>42</v>
      </c>
      <c r="D8" s="31" t="s">
        <v>115</v>
      </c>
      <c r="E8" s="31" t="s">
        <v>114</v>
      </c>
      <c r="F8" s="31" t="s">
        <v>58</v>
      </c>
      <c r="G8" s="31" t="s">
        <v>15</v>
      </c>
      <c r="H8" s="31" t="s">
        <v>59</v>
      </c>
      <c r="I8" s="31" t="s">
        <v>99</v>
      </c>
      <c r="J8" s="31" t="s">
        <v>18</v>
      </c>
      <c r="K8" s="31" t="s">
        <v>98</v>
      </c>
      <c r="L8" s="31" t="s">
        <v>17</v>
      </c>
      <c r="M8" s="71" t="s">
        <v>19</v>
      </c>
      <c r="N8" s="31" t="s">
        <v>230</v>
      </c>
      <c r="O8" s="31" t="s">
        <v>229</v>
      </c>
      <c r="P8" s="31" t="s">
        <v>107</v>
      </c>
      <c r="Q8" s="31" t="s">
        <v>54</v>
      </c>
      <c r="R8" s="31" t="s">
        <v>179</v>
      </c>
      <c r="S8" s="32" t="s">
        <v>181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237</v>
      </c>
      <c r="O9" s="33"/>
      <c r="P9" s="33" t="s">
        <v>233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110</v>
      </c>
      <c r="R10" s="21" t="s">
        <v>111</v>
      </c>
      <c r="S10" s="21" t="s">
        <v>182</v>
      </c>
      <c r="T10" s="5"/>
      <c r="BJ10" s="1"/>
    </row>
    <row r="11" spans="2:65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5"/>
      <c r="BJ11" s="1"/>
      <c r="BM11" s="1"/>
    </row>
    <row r="12" spans="2:65" ht="20.25" customHeight="1">
      <c r="B12" s="99" t="s">
        <v>245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</row>
    <row r="13" spans="2:65">
      <c r="B13" s="99" t="s">
        <v>109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</row>
    <row r="14" spans="2:65">
      <c r="B14" s="99" t="s">
        <v>228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</row>
    <row r="15" spans="2:65">
      <c r="B15" s="99" t="s">
        <v>236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</row>
    <row r="16" spans="2:6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</row>
    <row r="17" spans="2:19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</row>
    <row r="18" spans="2:19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</row>
    <row r="19" spans="2:19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</row>
    <row r="20" spans="2:19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</row>
    <row r="21" spans="2:19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</row>
    <row r="22" spans="2:19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</row>
    <row r="23" spans="2:19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</row>
    <row r="24" spans="2:19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</row>
    <row r="25" spans="2:19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</row>
    <row r="26" spans="2:19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</row>
    <row r="27" spans="2:19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</row>
    <row r="28" spans="2:19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</row>
    <row r="29" spans="2:19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</row>
    <row r="30" spans="2:19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</row>
    <row r="31" spans="2:19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</row>
    <row r="32" spans="2:19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</row>
    <row r="33" spans="2:19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</row>
    <row r="34" spans="2:19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</row>
    <row r="35" spans="2:19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</row>
    <row r="36" spans="2:19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</row>
    <row r="37" spans="2:19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</row>
    <row r="38" spans="2:19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</row>
    <row r="39" spans="2:19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</row>
    <row r="40" spans="2:19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</row>
    <row r="41" spans="2:19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</row>
    <row r="42" spans="2:19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</row>
    <row r="43" spans="2:19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</row>
    <row r="44" spans="2:19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</row>
    <row r="45" spans="2:19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</row>
    <row r="46" spans="2:19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</row>
    <row r="47" spans="2:19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</row>
    <row r="48" spans="2:19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</row>
    <row r="49" spans="2:19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</row>
    <row r="50" spans="2:19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</row>
    <row r="51" spans="2:19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</row>
    <row r="52" spans="2:19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</row>
    <row r="53" spans="2:19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</row>
    <row r="54" spans="2:19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</row>
    <row r="55" spans="2:19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</row>
    <row r="56" spans="2:19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</row>
    <row r="57" spans="2:19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</row>
    <row r="58" spans="2:19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</row>
    <row r="59" spans="2:19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</row>
    <row r="60" spans="2:19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</row>
    <row r="61" spans="2:19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</row>
    <row r="62" spans="2:19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</row>
    <row r="63" spans="2:19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</row>
    <row r="64" spans="2:19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</row>
    <row r="65" spans="2:19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</row>
    <row r="66" spans="2:19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</row>
    <row r="67" spans="2:19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</row>
    <row r="68" spans="2:19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</row>
    <row r="69" spans="2:19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</row>
    <row r="70" spans="2:19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</row>
    <row r="71" spans="2:19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</row>
    <row r="72" spans="2:19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</row>
    <row r="73" spans="2:19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</row>
    <row r="74" spans="2:19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</row>
    <row r="75" spans="2:19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</row>
    <row r="76" spans="2:19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</row>
    <row r="77" spans="2:19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</row>
    <row r="78" spans="2:19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</row>
    <row r="79" spans="2:19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</row>
    <row r="80" spans="2:19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</row>
    <row r="81" spans="2:19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</row>
    <row r="82" spans="2:19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</row>
    <row r="83" spans="2:19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</row>
    <row r="84" spans="2:19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</row>
    <row r="85" spans="2:19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</row>
    <row r="86" spans="2:19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</row>
    <row r="87" spans="2:19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</row>
    <row r="88" spans="2:19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</row>
    <row r="89" spans="2:19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</row>
    <row r="90" spans="2:19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</row>
    <row r="91" spans="2:19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</row>
    <row r="92" spans="2:19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</row>
    <row r="93" spans="2:19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</row>
    <row r="94" spans="2:19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</row>
    <row r="95" spans="2:19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</row>
    <row r="96" spans="2:19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</row>
    <row r="97" spans="2:19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</row>
    <row r="98" spans="2:19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</row>
    <row r="99" spans="2:19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</row>
    <row r="100" spans="2:19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</row>
    <row r="101" spans="2:19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</row>
    <row r="102" spans="2:19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</row>
    <row r="103" spans="2:19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</row>
    <row r="104" spans="2:19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</row>
    <row r="105" spans="2:19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</row>
    <row r="106" spans="2:19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</row>
    <row r="107" spans="2:19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</row>
    <row r="108" spans="2:19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</row>
    <row r="109" spans="2:19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</row>
    <row r="110" spans="2:19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zoomScale="90" zoomScaleNormal="90" workbookViewId="0">
      <selection activeCell="G31" sqref="G31"/>
    </sheetView>
  </sheetViews>
  <sheetFormatPr defaultColWidth="9.140625" defaultRowHeight="18"/>
  <cols>
    <col min="1" max="1" width="6.28515625" style="1" customWidth="1"/>
    <col min="2" max="2" width="31.140625" style="2" bestFit="1" customWidth="1"/>
    <col min="3" max="3" width="46.28515625" style="2" bestFit="1" customWidth="1"/>
    <col min="4" max="4" width="9.28515625" style="2" bestFit="1" customWidth="1"/>
    <col min="5" max="5" width="11.28515625" style="2" bestFit="1" customWidth="1"/>
    <col min="6" max="6" width="8.4257812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7.5703125" style="1" bestFit="1" customWidth="1"/>
    <col min="14" max="14" width="10.140625" style="1" bestFit="1" customWidth="1"/>
    <col min="15" max="15" width="7.28515625" style="1" bestFit="1" customWidth="1"/>
    <col min="16" max="16" width="8" style="1" bestFit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176</v>
      </c>
      <c r="C1" s="78" t="s" vm="1">
        <v>246</v>
      </c>
    </row>
    <row r="2" spans="2:81">
      <c r="B2" s="57" t="s">
        <v>175</v>
      </c>
      <c r="C2" s="78" t="s">
        <v>247</v>
      </c>
    </row>
    <row r="3" spans="2:81">
      <c r="B3" s="57" t="s">
        <v>177</v>
      </c>
      <c r="C3" s="78" t="s">
        <v>248</v>
      </c>
    </row>
    <row r="4" spans="2:81">
      <c r="B4" s="57" t="s">
        <v>178</v>
      </c>
      <c r="C4" s="78">
        <v>9455</v>
      </c>
    </row>
    <row r="6" spans="2:81" ht="26.25" customHeight="1">
      <c r="B6" s="164" t="s">
        <v>207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6"/>
    </row>
    <row r="7" spans="2:81" ht="26.25" customHeight="1">
      <c r="B7" s="164" t="s">
        <v>85</v>
      </c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6"/>
    </row>
    <row r="8" spans="2:81" s="3" customFormat="1" ht="78.75">
      <c r="B8" s="23" t="s">
        <v>113</v>
      </c>
      <c r="C8" s="31" t="s">
        <v>42</v>
      </c>
      <c r="D8" s="31" t="s">
        <v>115</v>
      </c>
      <c r="E8" s="31" t="s">
        <v>114</v>
      </c>
      <c r="F8" s="31" t="s">
        <v>58</v>
      </c>
      <c r="G8" s="31" t="s">
        <v>15</v>
      </c>
      <c r="H8" s="31" t="s">
        <v>59</v>
      </c>
      <c r="I8" s="31" t="s">
        <v>99</v>
      </c>
      <c r="J8" s="31" t="s">
        <v>18</v>
      </c>
      <c r="K8" s="31" t="s">
        <v>98</v>
      </c>
      <c r="L8" s="31" t="s">
        <v>17</v>
      </c>
      <c r="M8" s="71" t="s">
        <v>19</v>
      </c>
      <c r="N8" s="71" t="s">
        <v>230</v>
      </c>
      <c r="O8" s="31" t="s">
        <v>229</v>
      </c>
      <c r="P8" s="31" t="s">
        <v>107</v>
      </c>
      <c r="Q8" s="31" t="s">
        <v>54</v>
      </c>
      <c r="R8" s="31" t="s">
        <v>179</v>
      </c>
      <c r="S8" s="32" t="s">
        <v>181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237</v>
      </c>
      <c r="O9" s="33"/>
      <c r="P9" s="33" t="s">
        <v>233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110</v>
      </c>
      <c r="R10" s="21" t="s">
        <v>111</v>
      </c>
      <c r="S10" s="21" t="s">
        <v>182</v>
      </c>
      <c r="T10" s="5"/>
      <c r="BZ10" s="1"/>
    </row>
    <row r="11" spans="2:81" s="4" customFormat="1" ht="18" customHeight="1">
      <c r="B11" s="126" t="s">
        <v>47</v>
      </c>
      <c r="C11" s="82"/>
      <c r="D11" s="82"/>
      <c r="E11" s="82"/>
      <c r="F11" s="82"/>
      <c r="G11" s="82"/>
      <c r="H11" s="82"/>
      <c r="I11" s="82"/>
      <c r="J11" s="93">
        <v>7.1054966806145101</v>
      </c>
      <c r="K11" s="82"/>
      <c r="L11" s="82"/>
      <c r="M11" s="92">
        <v>1.8738130554299435E-2</v>
      </c>
      <c r="N11" s="91"/>
      <c r="O11" s="93"/>
      <c r="P11" s="91">
        <v>133.39216000000005</v>
      </c>
      <c r="Q11" s="82"/>
      <c r="R11" s="92">
        <v>1</v>
      </c>
      <c r="S11" s="92">
        <f>P11/'סכום נכסי הקרן'!$C$42</f>
        <v>5.6244053907717351E-3</v>
      </c>
      <c r="T11" s="142"/>
      <c r="U11" s="139"/>
      <c r="BZ11" s="100"/>
      <c r="CC11" s="100"/>
    </row>
    <row r="12" spans="2:81" s="100" customFormat="1" ht="17.25" customHeight="1">
      <c r="B12" s="127" t="s">
        <v>227</v>
      </c>
      <c r="C12" s="82"/>
      <c r="D12" s="82"/>
      <c r="E12" s="82"/>
      <c r="F12" s="82"/>
      <c r="G12" s="82"/>
      <c r="H12" s="82"/>
      <c r="I12" s="82"/>
      <c r="J12" s="93">
        <v>7.1054966806145137</v>
      </c>
      <c r="K12" s="82"/>
      <c r="L12" s="82"/>
      <c r="M12" s="92">
        <v>1.8738130554299445E-2</v>
      </c>
      <c r="N12" s="91"/>
      <c r="O12" s="93"/>
      <c r="P12" s="91">
        <v>133.39215999999996</v>
      </c>
      <c r="Q12" s="82"/>
      <c r="R12" s="92">
        <v>0.99999999999999933</v>
      </c>
      <c r="S12" s="92">
        <f>P12/'סכום נכסי הקרן'!$C$42</f>
        <v>5.6244053907717317E-3</v>
      </c>
      <c r="T12" s="140"/>
      <c r="U12" s="140"/>
    </row>
    <row r="13" spans="2:81">
      <c r="B13" s="106" t="s">
        <v>55</v>
      </c>
      <c r="C13" s="82"/>
      <c r="D13" s="82"/>
      <c r="E13" s="82"/>
      <c r="F13" s="82"/>
      <c r="G13" s="82"/>
      <c r="H13" s="82"/>
      <c r="I13" s="82"/>
      <c r="J13" s="93">
        <v>7.8339962393502764</v>
      </c>
      <c r="K13" s="82"/>
      <c r="L13" s="82"/>
      <c r="M13" s="92">
        <v>1.5125939552131677E-2</v>
      </c>
      <c r="N13" s="91"/>
      <c r="O13" s="93"/>
      <c r="P13" s="91">
        <v>99.541309999999982</v>
      </c>
      <c r="Q13" s="82"/>
      <c r="R13" s="92">
        <v>0.74623058806454556</v>
      </c>
      <c r="S13" s="92">
        <f>P13/'סכום נכסי הקרן'!$C$42</f>
        <v>4.1971033422689916E-3</v>
      </c>
      <c r="T13" s="141"/>
      <c r="U13" s="141"/>
    </row>
    <row r="14" spans="2:81">
      <c r="B14" s="107" t="s">
        <v>683</v>
      </c>
      <c r="C14" s="84" t="s">
        <v>684</v>
      </c>
      <c r="D14" s="97" t="s">
        <v>685</v>
      </c>
      <c r="E14" s="84" t="s">
        <v>686</v>
      </c>
      <c r="F14" s="97" t="s">
        <v>493</v>
      </c>
      <c r="G14" s="84" t="s">
        <v>301</v>
      </c>
      <c r="H14" s="84" t="s">
        <v>302</v>
      </c>
      <c r="I14" s="111">
        <v>42797</v>
      </c>
      <c r="J14" s="96">
        <v>8.51</v>
      </c>
      <c r="K14" s="97" t="s">
        <v>161</v>
      </c>
      <c r="L14" s="98">
        <v>4.9000000000000002E-2</v>
      </c>
      <c r="M14" s="95">
        <v>1.4100000000000001E-2</v>
      </c>
      <c r="N14" s="94">
        <v>4080.9999999999995</v>
      </c>
      <c r="O14" s="96">
        <v>164.99</v>
      </c>
      <c r="P14" s="94">
        <v>6.7332399999999986</v>
      </c>
      <c r="Q14" s="95">
        <v>2.0788592522856027E-6</v>
      </c>
      <c r="R14" s="95">
        <v>5.0477029534569319E-2</v>
      </c>
      <c r="S14" s="95">
        <f>P14/'סכום נכסי הקרן'!$C$42</f>
        <v>2.8390327702437578E-4</v>
      </c>
      <c r="T14" s="141"/>
      <c r="U14" s="141"/>
    </row>
    <row r="15" spans="2:81">
      <c r="B15" s="107" t="s">
        <v>687</v>
      </c>
      <c r="C15" s="84" t="s">
        <v>688</v>
      </c>
      <c r="D15" s="97" t="s">
        <v>685</v>
      </c>
      <c r="E15" s="84" t="s">
        <v>686</v>
      </c>
      <c r="F15" s="97" t="s">
        <v>493</v>
      </c>
      <c r="G15" s="84" t="s">
        <v>301</v>
      </c>
      <c r="H15" s="84" t="s">
        <v>302</v>
      </c>
      <c r="I15" s="111">
        <v>42852</v>
      </c>
      <c r="J15" s="96">
        <v>11.749999999999996</v>
      </c>
      <c r="K15" s="97" t="s">
        <v>161</v>
      </c>
      <c r="L15" s="98">
        <v>4.0999999999999995E-2</v>
      </c>
      <c r="M15" s="95">
        <v>2.4399999999999995E-2</v>
      </c>
      <c r="N15" s="94">
        <v>36940.219999999994</v>
      </c>
      <c r="O15" s="96">
        <v>125.5</v>
      </c>
      <c r="P15" s="94">
        <v>46.35998</v>
      </c>
      <c r="Q15" s="95">
        <v>8.4773131956666029E-6</v>
      </c>
      <c r="R15" s="95">
        <v>0.34754651247869428</v>
      </c>
      <c r="S15" s="95">
        <f>P15/'סכום נכסי הקרן'!$C$42</f>
        <v>1.954742478329084E-3</v>
      </c>
      <c r="T15" s="141"/>
      <c r="U15" s="141"/>
    </row>
    <row r="16" spans="2:81">
      <c r="B16" s="107" t="s">
        <v>689</v>
      </c>
      <c r="C16" s="84" t="s">
        <v>690</v>
      </c>
      <c r="D16" s="97" t="s">
        <v>685</v>
      </c>
      <c r="E16" s="84" t="s">
        <v>691</v>
      </c>
      <c r="F16" s="97" t="s">
        <v>493</v>
      </c>
      <c r="G16" s="84" t="s">
        <v>301</v>
      </c>
      <c r="H16" s="84" t="s">
        <v>157</v>
      </c>
      <c r="I16" s="111">
        <v>42796</v>
      </c>
      <c r="J16" s="96">
        <v>8.1900000000000013</v>
      </c>
      <c r="K16" s="97" t="s">
        <v>161</v>
      </c>
      <c r="L16" s="98">
        <v>2.1400000000000002E-2</v>
      </c>
      <c r="M16" s="95">
        <v>1.3800000000000002E-2</v>
      </c>
      <c r="N16" s="94">
        <v>7999.9999999999991</v>
      </c>
      <c r="O16" s="96">
        <v>108.15</v>
      </c>
      <c r="P16" s="94">
        <v>8.6519999999999975</v>
      </c>
      <c r="Q16" s="95">
        <v>3.0811181377721971E-5</v>
      </c>
      <c r="R16" s="95">
        <v>6.4861383157750765E-2</v>
      </c>
      <c r="S16" s="95">
        <f>P16/'סכום נכסי הקרן'!$C$42</f>
        <v>3.6480671308536437E-4</v>
      </c>
      <c r="T16" s="141"/>
      <c r="U16" s="141"/>
    </row>
    <row r="17" spans="2:21">
      <c r="B17" s="107" t="s">
        <v>692</v>
      </c>
      <c r="C17" s="84" t="s">
        <v>693</v>
      </c>
      <c r="D17" s="97" t="s">
        <v>685</v>
      </c>
      <c r="E17" s="84" t="s">
        <v>377</v>
      </c>
      <c r="F17" s="97" t="s">
        <v>378</v>
      </c>
      <c r="G17" s="84" t="s">
        <v>326</v>
      </c>
      <c r="H17" s="84" t="s">
        <v>302</v>
      </c>
      <c r="I17" s="111">
        <v>42768</v>
      </c>
      <c r="J17" s="96">
        <v>1.3199999999999998</v>
      </c>
      <c r="K17" s="97" t="s">
        <v>161</v>
      </c>
      <c r="L17" s="98">
        <v>6.8499999999999991E-2</v>
      </c>
      <c r="M17" s="95">
        <v>5.1000000000000004E-3</v>
      </c>
      <c r="N17" s="94">
        <v>799.99999999999989</v>
      </c>
      <c r="O17" s="96">
        <v>123.53</v>
      </c>
      <c r="P17" s="94">
        <v>0.9882399999999999</v>
      </c>
      <c r="Q17" s="95">
        <v>1.583998447681521E-6</v>
      </c>
      <c r="R17" s="95">
        <v>7.4085313559657442E-3</v>
      </c>
      <c r="S17" s="95">
        <f>P17/'סכום נכסי הקרן'!$C$42</f>
        <v>4.1668583696195166E-5</v>
      </c>
      <c r="T17" s="141"/>
      <c r="U17" s="141"/>
    </row>
    <row r="18" spans="2:21">
      <c r="B18" s="107" t="s">
        <v>694</v>
      </c>
      <c r="C18" s="84" t="s">
        <v>695</v>
      </c>
      <c r="D18" s="97" t="s">
        <v>685</v>
      </c>
      <c r="E18" s="84" t="s">
        <v>377</v>
      </c>
      <c r="F18" s="97" t="s">
        <v>378</v>
      </c>
      <c r="G18" s="84" t="s">
        <v>348</v>
      </c>
      <c r="H18" s="84" t="s">
        <v>157</v>
      </c>
      <c r="I18" s="111">
        <v>42935</v>
      </c>
      <c r="J18" s="96">
        <v>2.8400000000000003</v>
      </c>
      <c r="K18" s="97" t="s">
        <v>161</v>
      </c>
      <c r="L18" s="98">
        <v>0.06</v>
      </c>
      <c r="M18" s="95">
        <v>4.2000000000000006E-3</v>
      </c>
      <c r="N18" s="94">
        <v>28912.999999999996</v>
      </c>
      <c r="O18" s="96">
        <v>124.82</v>
      </c>
      <c r="P18" s="94">
        <v>36.089209999999994</v>
      </c>
      <c r="Q18" s="95">
        <v>7.812743219359529E-6</v>
      </c>
      <c r="R18" s="95">
        <v>0.27054970846862353</v>
      </c>
      <c r="S18" s="95">
        <f>P18/'סכום נכסי הקרן'!$C$42</f>
        <v>1.5216812387826473E-3</v>
      </c>
      <c r="T18" s="141"/>
      <c r="U18" s="141"/>
    </row>
    <row r="19" spans="2:21">
      <c r="B19" s="107" t="s">
        <v>696</v>
      </c>
      <c r="C19" s="84" t="s">
        <v>697</v>
      </c>
      <c r="D19" s="97" t="s">
        <v>685</v>
      </c>
      <c r="E19" s="84" t="s">
        <v>698</v>
      </c>
      <c r="F19" s="97" t="s">
        <v>493</v>
      </c>
      <c r="G19" s="84" t="s">
        <v>348</v>
      </c>
      <c r="H19" s="84" t="s">
        <v>302</v>
      </c>
      <c r="I19" s="111">
        <v>42835</v>
      </c>
      <c r="J19" s="96">
        <v>4.34</v>
      </c>
      <c r="K19" s="97" t="s">
        <v>161</v>
      </c>
      <c r="L19" s="98">
        <v>5.5999999999999994E-2</v>
      </c>
      <c r="M19" s="95">
        <v>4.8999999999999998E-3</v>
      </c>
      <c r="N19" s="94">
        <v>474.00999999999993</v>
      </c>
      <c r="O19" s="96">
        <v>151.61000000000001</v>
      </c>
      <c r="P19" s="94">
        <v>0.71863999999999983</v>
      </c>
      <c r="Q19" s="95">
        <v>5.5604982858694477E-7</v>
      </c>
      <c r="R19" s="95">
        <v>5.3874230689419794E-3</v>
      </c>
      <c r="S19" s="95">
        <f>P19/'סכום נכסי הקרן'!$C$42</f>
        <v>3.0301051351325275E-5</v>
      </c>
      <c r="T19" s="141"/>
      <c r="U19" s="141"/>
    </row>
    <row r="20" spans="2:21">
      <c r="B20" s="108"/>
      <c r="C20" s="84"/>
      <c r="D20" s="84"/>
      <c r="E20" s="84"/>
      <c r="F20" s="84"/>
      <c r="G20" s="84"/>
      <c r="H20" s="84"/>
      <c r="I20" s="84"/>
      <c r="J20" s="96"/>
      <c r="K20" s="84"/>
      <c r="L20" s="84"/>
      <c r="M20" s="95"/>
      <c r="N20" s="94"/>
      <c r="O20" s="96"/>
      <c r="P20" s="84"/>
      <c r="Q20" s="84"/>
      <c r="R20" s="95"/>
      <c r="S20" s="84"/>
      <c r="T20" s="141"/>
      <c r="U20" s="141"/>
    </row>
    <row r="21" spans="2:21">
      <c r="B21" s="106" t="s">
        <v>56</v>
      </c>
      <c r="C21" s="82"/>
      <c r="D21" s="82"/>
      <c r="E21" s="82"/>
      <c r="F21" s="82"/>
      <c r="G21" s="82"/>
      <c r="H21" s="82"/>
      <c r="I21" s="82"/>
      <c r="J21" s="93">
        <v>5.1912641461334035</v>
      </c>
      <c r="K21" s="82"/>
      <c r="L21" s="82"/>
      <c r="M21" s="92">
        <v>2.8550691119591836E-2</v>
      </c>
      <c r="N21" s="91"/>
      <c r="O21" s="93"/>
      <c r="P21" s="91">
        <v>31.498889999999996</v>
      </c>
      <c r="Q21" s="82"/>
      <c r="R21" s="92">
        <v>0.23613749113890939</v>
      </c>
      <c r="S21" s="92">
        <f>P21/'סכום נכסי הקרן'!$C$42</f>
        <v>1.3281329781249949E-3</v>
      </c>
      <c r="T21" s="141"/>
      <c r="U21" s="141"/>
    </row>
    <row r="22" spans="2:21">
      <c r="B22" s="107" t="s">
        <v>699</v>
      </c>
      <c r="C22" s="84" t="s">
        <v>700</v>
      </c>
      <c r="D22" s="97" t="s">
        <v>685</v>
      </c>
      <c r="E22" s="84" t="s">
        <v>691</v>
      </c>
      <c r="F22" s="97" t="s">
        <v>493</v>
      </c>
      <c r="G22" s="84" t="s">
        <v>301</v>
      </c>
      <c r="H22" s="84" t="s">
        <v>157</v>
      </c>
      <c r="I22" s="111">
        <v>43124</v>
      </c>
      <c r="J22" s="96">
        <v>4.22</v>
      </c>
      <c r="K22" s="97" t="s">
        <v>161</v>
      </c>
      <c r="L22" s="98">
        <v>2.5000000000000001E-2</v>
      </c>
      <c r="M22" s="95">
        <v>1.9199999999999998E-2</v>
      </c>
      <c r="N22" s="94">
        <v>4196.9999999999991</v>
      </c>
      <c r="O22" s="96">
        <v>102.58</v>
      </c>
      <c r="P22" s="94">
        <v>4.3052799999999998</v>
      </c>
      <c r="Q22" s="95">
        <v>5.7866029869184432E-6</v>
      </c>
      <c r="R22" s="95">
        <v>3.2275360111118964E-2</v>
      </c>
      <c r="S22" s="95">
        <f>P22/'סכום נכסי הקרן'!$C$42</f>
        <v>1.8152970939807651E-4</v>
      </c>
      <c r="T22" s="141"/>
      <c r="U22" s="141"/>
    </row>
    <row r="23" spans="2:21">
      <c r="B23" s="107" t="s">
        <v>701</v>
      </c>
      <c r="C23" s="84" t="s">
        <v>702</v>
      </c>
      <c r="D23" s="97" t="s">
        <v>685</v>
      </c>
      <c r="E23" s="84" t="s">
        <v>703</v>
      </c>
      <c r="F23" s="97" t="s">
        <v>338</v>
      </c>
      <c r="G23" s="84" t="s">
        <v>348</v>
      </c>
      <c r="H23" s="84" t="s">
        <v>157</v>
      </c>
      <c r="I23" s="111">
        <v>42936</v>
      </c>
      <c r="J23" s="96">
        <v>5.6700000000000008</v>
      </c>
      <c r="K23" s="97" t="s">
        <v>161</v>
      </c>
      <c r="L23" s="98">
        <v>3.1E-2</v>
      </c>
      <c r="M23" s="95">
        <v>2.6300000000000004E-2</v>
      </c>
      <c r="N23" s="94">
        <v>10532.839999999998</v>
      </c>
      <c r="O23" s="96">
        <v>102.81</v>
      </c>
      <c r="P23" s="94">
        <v>10.828809999999997</v>
      </c>
      <c r="Q23" s="95">
        <v>2.9257888888888884E-5</v>
      </c>
      <c r="R23" s="95">
        <v>8.1180258270051209E-2</v>
      </c>
      <c r="S23" s="95">
        <f>P23/'סכום נכסי הקרן'!$C$42</f>
        <v>4.565906822383177E-4</v>
      </c>
      <c r="T23" s="141"/>
      <c r="U23" s="141"/>
    </row>
    <row r="24" spans="2:21">
      <c r="B24" s="107" t="s">
        <v>704</v>
      </c>
      <c r="C24" s="84" t="s">
        <v>705</v>
      </c>
      <c r="D24" s="97" t="s">
        <v>685</v>
      </c>
      <c r="E24" s="84" t="s">
        <v>706</v>
      </c>
      <c r="F24" s="97" t="s">
        <v>338</v>
      </c>
      <c r="G24" s="84" t="s">
        <v>456</v>
      </c>
      <c r="H24" s="84" t="s">
        <v>302</v>
      </c>
      <c r="I24" s="111">
        <v>43312</v>
      </c>
      <c r="J24" s="96">
        <v>5.13</v>
      </c>
      <c r="K24" s="97" t="s">
        <v>161</v>
      </c>
      <c r="L24" s="98">
        <v>3.5499999999999997E-2</v>
      </c>
      <c r="M24" s="95">
        <v>3.2500000000000001E-2</v>
      </c>
      <c r="N24" s="94">
        <v>15999.999999999998</v>
      </c>
      <c r="O24" s="96">
        <v>102.28</v>
      </c>
      <c r="P24" s="94">
        <v>16.364799999999999</v>
      </c>
      <c r="Q24" s="95">
        <v>4.9999999999999996E-5</v>
      </c>
      <c r="R24" s="95">
        <v>0.12268187275773923</v>
      </c>
      <c r="S24" s="95">
        <f>P24/'סכום נכסי הקרן'!$C$42</f>
        <v>6.9001258648860057E-4</v>
      </c>
      <c r="T24" s="141"/>
      <c r="U24" s="141"/>
    </row>
    <row r="25" spans="2:21">
      <c r="B25" s="108"/>
      <c r="C25" s="84"/>
      <c r="D25" s="84"/>
      <c r="E25" s="84"/>
      <c r="F25" s="84"/>
      <c r="G25" s="84"/>
      <c r="H25" s="84"/>
      <c r="I25" s="84"/>
      <c r="J25" s="96"/>
      <c r="K25" s="84"/>
      <c r="L25" s="84"/>
      <c r="M25" s="95"/>
      <c r="N25" s="94"/>
      <c r="O25" s="96"/>
      <c r="P25" s="84"/>
      <c r="Q25" s="84"/>
      <c r="R25" s="95"/>
      <c r="S25" s="84"/>
      <c r="T25" s="141"/>
      <c r="U25" s="141"/>
    </row>
    <row r="26" spans="2:21">
      <c r="B26" s="106" t="s">
        <v>44</v>
      </c>
      <c r="C26" s="82"/>
      <c r="D26" s="82"/>
      <c r="E26" s="82"/>
      <c r="F26" s="82"/>
      <c r="G26" s="82"/>
      <c r="H26" s="82"/>
      <c r="I26" s="82"/>
      <c r="J26" s="93">
        <v>1.91</v>
      </c>
      <c r="K26" s="82"/>
      <c r="L26" s="82"/>
      <c r="M26" s="92">
        <v>4.0199999999999993E-2</v>
      </c>
      <c r="N26" s="91"/>
      <c r="O26" s="93"/>
      <c r="P26" s="91">
        <v>2.3519599999999996</v>
      </c>
      <c r="Q26" s="82"/>
      <c r="R26" s="92">
        <v>1.7631920796544555E-2</v>
      </c>
      <c r="S26" s="92">
        <f>P26/'סכום נכסי הקרן'!$C$42</f>
        <v>9.9169070377745459E-5</v>
      </c>
      <c r="T26" s="141"/>
      <c r="U26" s="141"/>
    </row>
    <row r="27" spans="2:21">
      <c r="B27" s="107" t="s">
        <v>707</v>
      </c>
      <c r="C27" s="84" t="s">
        <v>708</v>
      </c>
      <c r="D27" s="97" t="s">
        <v>685</v>
      </c>
      <c r="E27" s="84" t="s">
        <v>709</v>
      </c>
      <c r="F27" s="97" t="s">
        <v>187</v>
      </c>
      <c r="G27" s="84" t="s">
        <v>403</v>
      </c>
      <c r="H27" s="84" t="s">
        <v>302</v>
      </c>
      <c r="I27" s="111">
        <v>42954</v>
      </c>
      <c r="J27" s="96">
        <v>1.91</v>
      </c>
      <c r="K27" s="97" t="s">
        <v>160</v>
      </c>
      <c r="L27" s="98">
        <v>3.7000000000000005E-2</v>
      </c>
      <c r="M27" s="95">
        <v>4.0199999999999993E-2</v>
      </c>
      <c r="N27" s="94">
        <v>650.99999999999989</v>
      </c>
      <c r="O27" s="96">
        <v>99.61</v>
      </c>
      <c r="P27" s="94">
        <v>2.3519599999999996</v>
      </c>
      <c r="Q27" s="95">
        <v>9.6869233974168186E-6</v>
      </c>
      <c r="R27" s="95">
        <v>1.7631920796544555E-2</v>
      </c>
      <c r="S27" s="95">
        <f>P27/'סכום נכסי הקרן'!$C$42</f>
        <v>9.9169070377745459E-5</v>
      </c>
      <c r="T27" s="141"/>
      <c r="U27" s="141"/>
    </row>
    <row r="28" spans="2:21">
      <c r="B28" s="109"/>
      <c r="C28" s="110"/>
      <c r="D28" s="110"/>
      <c r="E28" s="110"/>
      <c r="F28" s="110"/>
      <c r="G28" s="110"/>
      <c r="H28" s="110"/>
      <c r="I28" s="110"/>
      <c r="J28" s="112"/>
      <c r="K28" s="110"/>
      <c r="L28" s="110"/>
      <c r="M28" s="113"/>
      <c r="N28" s="114"/>
      <c r="O28" s="112"/>
      <c r="P28" s="110"/>
      <c r="Q28" s="110"/>
      <c r="R28" s="113"/>
      <c r="S28" s="110"/>
      <c r="T28" s="141"/>
      <c r="U28" s="141"/>
    </row>
    <row r="29" spans="2:21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</row>
    <row r="30" spans="2:21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</row>
    <row r="31" spans="2:21">
      <c r="B31" s="99" t="s">
        <v>245</v>
      </c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</row>
    <row r="32" spans="2:21">
      <c r="B32" s="99" t="s">
        <v>109</v>
      </c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</row>
    <row r="33" spans="2:19">
      <c r="B33" s="99" t="s">
        <v>228</v>
      </c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</row>
    <row r="34" spans="2:19">
      <c r="B34" s="99" t="s">
        <v>236</v>
      </c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</row>
    <row r="35" spans="2:19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</row>
    <row r="36" spans="2:19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</row>
    <row r="37" spans="2:19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</row>
    <row r="38" spans="2:19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</row>
    <row r="39" spans="2:19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</row>
    <row r="40" spans="2:19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</row>
    <row r="41" spans="2:19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</row>
    <row r="42" spans="2:19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</row>
    <row r="43" spans="2:19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</row>
    <row r="44" spans="2:19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</row>
    <row r="45" spans="2:19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</row>
    <row r="46" spans="2:19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</row>
    <row r="47" spans="2:19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</row>
    <row r="48" spans="2:19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</row>
    <row r="49" spans="2:19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</row>
    <row r="50" spans="2:19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</row>
    <row r="51" spans="2:19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</row>
    <row r="52" spans="2:19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</row>
    <row r="53" spans="2:19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</row>
    <row r="54" spans="2:19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</row>
    <row r="55" spans="2:19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</row>
    <row r="56" spans="2:19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</row>
    <row r="57" spans="2:19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</row>
    <row r="58" spans="2:19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</row>
    <row r="59" spans="2:19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</row>
    <row r="60" spans="2:19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</row>
    <row r="61" spans="2:19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</row>
    <row r="62" spans="2:19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</row>
    <row r="63" spans="2:19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</row>
    <row r="64" spans="2:19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</row>
    <row r="65" spans="2:19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</row>
    <row r="66" spans="2:19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</row>
    <row r="67" spans="2:19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</row>
    <row r="68" spans="2:19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</row>
    <row r="69" spans="2:19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</row>
    <row r="70" spans="2:19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</row>
    <row r="71" spans="2:19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</row>
    <row r="72" spans="2:19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</row>
    <row r="73" spans="2:19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</row>
    <row r="74" spans="2:19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</row>
    <row r="75" spans="2:19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</row>
    <row r="76" spans="2:19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</row>
    <row r="77" spans="2:19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</row>
    <row r="78" spans="2:19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</row>
    <row r="79" spans="2:19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</row>
    <row r="80" spans="2:19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</row>
    <row r="81" spans="2:19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</row>
    <row r="82" spans="2:19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</row>
    <row r="83" spans="2:19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</row>
    <row r="84" spans="2:19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</row>
    <row r="85" spans="2:19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</row>
    <row r="86" spans="2:19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</row>
    <row r="87" spans="2:19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</row>
    <row r="88" spans="2:19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</row>
    <row r="89" spans="2:19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</row>
    <row r="90" spans="2:19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</row>
    <row r="91" spans="2:19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</row>
    <row r="92" spans="2:19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</row>
    <row r="93" spans="2:19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</row>
    <row r="94" spans="2:19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</row>
    <row r="95" spans="2:19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</row>
    <row r="96" spans="2:19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</row>
    <row r="97" spans="2:19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</row>
    <row r="98" spans="2:19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</row>
    <row r="99" spans="2:19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</row>
    <row r="100" spans="2:19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</row>
    <row r="101" spans="2:19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</row>
    <row r="102" spans="2:19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</row>
    <row r="103" spans="2:19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</row>
    <row r="104" spans="2:19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</row>
    <row r="105" spans="2:19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</row>
    <row r="106" spans="2:19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</row>
    <row r="107" spans="2:19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</row>
    <row r="108" spans="2:19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</row>
    <row r="109" spans="2:19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</row>
    <row r="110" spans="2:19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</row>
    <row r="111" spans="2:19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</row>
    <row r="112" spans="2:19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</row>
    <row r="113" spans="2:19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</row>
    <row r="114" spans="2:19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</row>
    <row r="115" spans="2:19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</row>
    <row r="116" spans="2:19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</row>
    <row r="117" spans="2:19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</row>
    <row r="118" spans="2:19"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</row>
    <row r="119" spans="2:19"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</row>
    <row r="120" spans="2:19"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</row>
    <row r="121" spans="2:19"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</row>
    <row r="122" spans="2:19"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</row>
    <row r="123" spans="2:19"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</row>
    <row r="124" spans="2:19"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</row>
    <row r="125" spans="2:19"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</row>
    <row r="126" spans="2:19"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</row>
    <row r="127" spans="2:19"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</row>
    <row r="128" spans="2:19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sheetProtection sheet="1" objects="1" scenarios="1"/>
  <mergeCells count="2">
    <mergeCell ref="B6:S6"/>
    <mergeCell ref="B7:S7"/>
  </mergeCells>
  <phoneticPr fontId="3" type="noConversion"/>
  <conditionalFormatting sqref="B12:B30 B35:B127">
    <cfRule type="cellIs" dxfId="4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176</v>
      </c>
      <c r="C1" s="78" t="s" vm="1">
        <v>246</v>
      </c>
    </row>
    <row r="2" spans="2:98">
      <c r="B2" s="57" t="s">
        <v>175</v>
      </c>
      <c r="C2" s="78" t="s">
        <v>247</v>
      </c>
    </row>
    <row r="3" spans="2:98">
      <c r="B3" s="57" t="s">
        <v>177</v>
      </c>
      <c r="C3" s="78" t="s">
        <v>248</v>
      </c>
    </row>
    <row r="4" spans="2:98">
      <c r="B4" s="57" t="s">
        <v>178</v>
      </c>
      <c r="C4" s="78">
        <v>9455</v>
      </c>
    </row>
    <row r="6" spans="2:98" ht="26.25" customHeight="1">
      <c r="B6" s="164" t="s">
        <v>207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6"/>
    </row>
    <row r="7" spans="2:98" ht="26.25" customHeight="1">
      <c r="B7" s="164" t="s">
        <v>86</v>
      </c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6"/>
    </row>
    <row r="8" spans="2:98" s="3" customFormat="1" ht="78.75">
      <c r="B8" s="23" t="s">
        <v>113</v>
      </c>
      <c r="C8" s="31" t="s">
        <v>42</v>
      </c>
      <c r="D8" s="31" t="s">
        <v>115</v>
      </c>
      <c r="E8" s="31" t="s">
        <v>114</v>
      </c>
      <c r="F8" s="31" t="s">
        <v>58</v>
      </c>
      <c r="G8" s="31" t="s">
        <v>98</v>
      </c>
      <c r="H8" s="31" t="s">
        <v>230</v>
      </c>
      <c r="I8" s="31" t="s">
        <v>229</v>
      </c>
      <c r="J8" s="31" t="s">
        <v>107</v>
      </c>
      <c r="K8" s="31" t="s">
        <v>54</v>
      </c>
      <c r="L8" s="31" t="s">
        <v>179</v>
      </c>
      <c r="M8" s="32" t="s">
        <v>181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237</v>
      </c>
      <c r="I9" s="33"/>
      <c r="J9" s="33" t="s">
        <v>233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99" t="s">
        <v>245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</row>
    <row r="13" spans="2:98">
      <c r="B13" s="99" t="s">
        <v>109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</row>
    <row r="14" spans="2:98">
      <c r="B14" s="99" t="s">
        <v>228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</row>
    <row r="15" spans="2:98">
      <c r="B15" s="99" t="s">
        <v>236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</row>
    <row r="16" spans="2:9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</row>
    <row r="17" spans="2:13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</row>
    <row r="18" spans="2:13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</row>
    <row r="19" spans="2:13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</row>
    <row r="20" spans="2:13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</row>
    <row r="21" spans="2:13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</row>
    <row r="22" spans="2:13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</row>
    <row r="23" spans="2:13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</row>
    <row r="24" spans="2:13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</row>
    <row r="25" spans="2:13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</row>
    <row r="26" spans="2:13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</row>
    <row r="27" spans="2:13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</row>
    <row r="28" spans="2:13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</row>
    <row r="29" spans="2:13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</row>
    <row r="30" spans="2:13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</row>
    <row r="31" spans="2:13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</row>
    <row r="32" spans="2:13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</row>
    <row r="33" spans="2:13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</row>
    <row r="34" spans="2:13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</row>
    <row r="35" spans="2:13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</row>
    <row r="36" spans="2:13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</row>
    <row r="37" spans="2:13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</row>
    <row r="38" spans="2:13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</row>
    <row r="39" spans="2:13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</row>
    <row r="40" spans="2:13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</row>
    <row r="41" spans="2:13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</row>
    <row r="42" spans="2:13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</row>
    <row r="43" spans="2:13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</row>
    <row r="44" spans="2:13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</row>
    <row r="45" spans="2:13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</row>
    <row r="46" spans="2:13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</row>
    <row r="47" spans="2:13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</row>
    <row r="48" spans="2:13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</row>
    <row r="49" spans="2:13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</row>
    <row r="50" spans="2:13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</row>
    <row r="51" spans="2:13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</row>
    <row r="52" spans="2:13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</row>
    <row r="53" spans="2:13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</row>
    <row r="54" spans="2:13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</row>
    <row r="55" spans="2:13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</row>
    <row r="56" spans="2:13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</row>
    <row r="57" spans="2:13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</row>
    <row r="58" spans="2:13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</row>
    <row r="59" spans="2:13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</row>
    <row r="60" spans="2:13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</row>
    <row r="61" spans="2:13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</row>
    <row r="62" spans="2:13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</row>
    <row r="63" spans="2:13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</row>
    <row r="64" spans="2:13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</row>
    <row r="65" spans="2:13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</row>
    <row r="66" spans="2:13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</row>
    <row r="67" spans="2:13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</row>
    <row r="68" spans="2:13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</row>
    <row r="69" spans="2:13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</row>
    <row r="70" spans="2:13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</row>
    <row r="71" spans="2:13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</row>
    <row r="72" spans="2:13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</row>
    <row r="73" spans="2:13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</row>
    <row r="74" spans="2:13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</row>
    <row r="75" spans="2:13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</row>
    <row r="76" spans="2:13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</row>
    <row r="77" spans="2:13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</row>
    <row r="78" spans="2:13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</row>
    <row r="79" spans="2:13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</row>
    <row r="80" spans="2:13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</row>
    <row r="81" spans="2:13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</row>
    <row r="82" spans="2:13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</row>
    <row r="83" spans="2:13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</row>
    <row r="84" spans="2:13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</row>
    <row r="85" spans="2:13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</row>
    <row r="86" spans="2:13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</row>
    <row r="87" spans="2:13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</row>
    <row r="88" spans="2:13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</row>
    <row r="89" spans="2:13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</row>
    <row r="90" spans="2:13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</row>
    <row r="91" spans="2:13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</row>
    <row r="92" spans="2:13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</row>
    <row r="93" spans="2:13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</row>
    <row r="94" spans="2:13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</row>
    <row r="95" spans="2:13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</row>
    <row r="96" spans="2:13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</row>
    <row r="97" spans="2:13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</row>
    <row r="98" spans="2:13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</row>
    <row r="99" spans="2:13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</row>
    <row r="100" spans="2:13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</row>
    <row r="101" spans="2:13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</row>
    <row r="102" spans="2:13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</row>
    <row r="103" spans="2:13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</row>
    <row r="104" spans="2:13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</row>
    <row r="105" spans="2:13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</row>
    <row r="106" spans="2:13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</row>
    <row r="107" spans="2:13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</row>
    <row r="108" spans="2:13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</row>
    <row r="109" spans="2:13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</row>
    <row r="110" spans="2:13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44"/>
      <c r="C405" s="1"/>
      <c r="D405" s="1"/>
      <c r="E405" s="1"/>
    </row>
    <row r="406" spans="2:5">
      <c r="B406" s="3"/>
      <c r="C406" s="1"/>
      <c r="D406" s="1"/>
      <c r="E406" s="1"/>
    </row>
  </sheetData>
  <sheetProtection sheet="1" objects="1" scenarios="1"/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176</v>
      </c>
      <c r="C1" s="78" t="s" vm="1">
        <v>246</v>
      </c>
    </row>
    <row r="2" spans="2:55">
      <c r="B2" s="57" t="s">
        <v>175</v>
      </c>
      <c r="C2" s="78" t="s">
        <v>247</v>
      </c>
    </row>
    <row r="3" spans="2:55">
      <c r="B3" s="57" t="s">
        <v>177</v>
      </c>
      <c r="C3" s="78" t="s">
        <v>248</v>
      </c>
    </row>
    <row r="4" spans="2:55">
      <c r="B4" s="57" t="s">
        <v>178</v>
      </c>
      <c r="C4" s="78">
        <v>9455</v>
      </c>
    </row>
    <row r="6" spans="2:55" ht="26.25" customHeight="1">
      <c r="B6" s="164" t="s">
        <v>207</v>
      </c>
      <c r="C6" s="165"/>
      <c r="D6" s="165"/>
      <c r="E6" s="165"/>
      <c r="F6" s="165"/>
      <c r="G6" s="165"/>
      <c r="H6" s="165"/>
      <c r="I6" s="165"/>
      <c r="J6" s="165"/>
      <c r="K6" s="166"/>
    </row>
    <row r="7" spans="2:55" ht="26.25" customHeight="1">
      <c r="B7" s="164" t="s">
        <v>93</v>
      </c>
      <c r="C7" s="165"/>
      <c r="D7" s="165"/>
      <c r="E7" s="165"/>
      <c r="F7" s="165"/>
      <c r="G7" s="165"/>
      <c r="H7" s="165"/>
      <c r="I7" s="165"/>
      <c r="J7" s="165"/>
      <c r="K7" s="166"/>
    </row>
    <row r="8" spans="2:55" s="3" customFormat="1" ht="78.75">
      <c r="B8" s="23" t="s">
        <v>113</v>
      </c>
      <c r="C8" s="31" t="s">
        <v>42</v>
      </c>
      <c r="D8" s="31" t="s">
        <v>98</v>
      </c>
      <c r="E8" s="31" t="s">
        <v>99</v>
      </c>
      <c r="F8" s="31" t="s">
        <v>230</v>
      </c>
      <c r="G8" s="31" t="s">
        <v>229</v>
      </c>
      <c r="H8" s="31" t="s">
        <v>107</v>
      </c>
      <c r="I8" s="31" t="s">
        <v>54</v>
      </c>
      <c r="J8" s="31" t="s">
        <v>179</v>
      </c>
      <c r="K8" s="32" t="s">
        <v>181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237</v>
      </c>
      <c r="G9" s="33"/>
      <c r="H9" s="33" t="s">
        <v>233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9" t="s">
        <v>109</v>
      </c>
      <c r="C12" s="102"/>
      <c r="D12" s="102"/>
      <c r="E12" s="102"/>
      <c r="F12" s="102"/>
      <c r="G12" s="102"/>
      <c r="H12" s="102"/>
      <c r="I12" s="102"/>
      <c r="J12" s="102"/>
      <c r="K12" s="102"/>
      <c r="V12" s="1"/>
    </row>
    <row r="13" spans="2:55">
      <c r="B13" s="99" t="s">
        <v>228</v>
      </c>
      <c r="C13" s="102"/>
      <c r="D13" s="102"/>
      <c r="E13" s="102"/>
      <c r="F13" s="102"/>
      <c r="G13" s="102"/>
      <c r="H13" s="102"/>
      <c r="I13" s="102"/>
      <c r="J13" s="102"/>
      <c r="K13" s="102"/>
      <c r="V13" s="1"/>
    </row>
    <row r="14" spans="2:55">
      <c r="B14" s="99" t="s">
        <v>236</v>
      </c>
      <c r="C14" s="102"/>
      <c r="D14" s="102"/>
      <c r="E14" s="102"/>
      <c r="F14" s="102"/>
      <c r="G14" s="102"/>
      <c r="H14" s="102"/>
      <c r="I14" s="102"/>
      <c r="J14" s="102"/>
      <c r="K14" s="102"/>
      <c r="V14" s="1"/>
    </row>
    <row r="15" spans="2:55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V15" s="1"/>
    </row>
    <row r="16" spans="2:5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V16" s="1"/>
    </row>
    <row r="17" spans="2:22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V17" s="1"/>
    </row>
    <row r="18" spans="2:22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V18" s="1"/>
    </row>
    <row r="19" spans="2:22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V19" s="1"/>
    </row>
    <row r="20" spans="2:22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V20" s="1"/>
    </row>
    <row r="21" spans="2:22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V21" s="1"/>
    </row>
    <row r="22" spans="2:22" ht="16.5" customHeight="1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V22" s="1"/>
    </row>
    <row r="23" spans="2:22" ht="16.5" customHeight="1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V23" s="1"/>
    </row>
    <row r="24" spans="2:22" ht="16.5" customHeight="1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V24" s="1"/>
    </row>
    <row r="25" spans="2:22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V25" s="1"/>
    </row>
    <row r="26" spans="2:22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V26" s="1"/>
    </row>
    <row r="27" spans="2:22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V27" s="1"/>
    </row>
    <row r="28" spans="2:22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V28" s="1"/>
    </row>
    <row r="29" spans="2:22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V29" s="1"/>
    </row>
    <row r="30" spans="2:22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V30" s="1"/>
    </row>
    <row r="31" spans="2:22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V31" s="1"/>
    </row>
    <row r="32" spans="2:22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V32" s="1"/>
    </row>
    <row r="33" spans="2:2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V33" s="1"/>
    </row>
    <row r="34" spans="2:2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V34" s="1"/>
    </row>
    <row r="35" spans="2:2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V35" s="1"/>
    </row>
    <row r="36" spans="2:2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V36" s="1"/>
    </row>
    <row r="37" spans="2:2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V37" s="1"/>
    </row>
    <row r="38" spans="2:22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22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22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22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22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22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22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22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22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22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22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176</v>
      </c>
      <c r="C1" s="78" t="s" vm="1">
        <v>246</v>
      </c>
    </row>
    <row r="2" spans="2:59">
      <c r="B2" s="57" t="s">
        <v>175</v>
      </c>
      <c r="C2" s="78" t="s">
        <v>247</v>
      </c>
    </row>
    <row r="3" spans="2:59">
      <c r="B3" s="57" t="s">
        <v>177</v>
      </c>
      <c r="C3" s="78" t="s">
        <v>248</v>
      </c>
    </row>
    <row r="4" spans="2:59">
      <c r="B4" s="57" t="s">
        <v>178</v>
      </c>
      <c r="C4" s="78">
        <v>9455</v>
      </c>
    </row>
    <row r="6" spans="2:59" ht="26.25" customHeight="1">
      <c r="B6" s="164" t="s">
        <v>207</v>
      </c>
      <c r="C6" s="165"/>
      <c r="D6" s="165"/>
      <c r="E6" s="165"/>
      <c r="F6" s="165"/>
      <c r="G6" s="165"/>
      <c r="H6" s="165"/>
      <c r="I6" s="165"/>
      <c r="J6" s="165"/>
      <c r="K6" s="165"/>
      <c r="L6" s="166"/>
    </row>
    <row r="7" spans="2:59" ht="26.25" customHeight="1">
      <c r="B7" s="164" t="s">
        <v>94</v>
      </c>
      <c r="C7" s="165"/>
      <c r="D7" s="165"/>
      <c r="E7" s="165"/>
      <c r="F7" s="165"/>
      <c r="G7" s="165"/>
      <c r="H7" s="165"/>
      <c r="I7" s="165"/>
      <c r="J7" s="165"/>
      <c r="K7" s="165"/>
      <c r="L7" s="166"/>
    </row>
    <row r="8" spans="2:59" s="3" customFormat="1" ht="78.75">
      <c r="B8" s="23" t="s">
        <v>113</v>
      </c>
      <c r="C8" s="31" t="s">
        <v>42</v>
      </c>
      <c r="D8" s="31" t="s">
        <v>58</v>
      </c>
      <c r="E8" s="31" t="s">
        <v>98</v>
      </c>
      <c r="F8" s="31" t="s">
        <v>99</v>
      </c>
      <c r="G8" s="31" t="s">
        <v>230</v>
      </c>
      <c r="H8" s="31" t="s">
        <v>229</v>
      </c>
      <c r="I8" s="31" t="s">
        <v>107</v>
      </c>
      <c r="J8" s="31" t="s">
        <v>54</v>
      </c>
      <c r="K8" s="31" t="s">
        <v>179</v>
      </c>
      <c r="L8" s="32" t="s">
        <v>181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237</v>
      </c>
      <c r="H9" s="17"/>
      <c r="I9" s="17" t="s">
        <v>233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"/>
      <c r="N11" s="1"/>
      <c r="O11" s="1"/>
      <c r="P11" s="1"/>
      <c r="BG11" s="1"/>
    </row>
    <row r="12" spans="2:59" ht="21" customHeight="1">
      <c r="B12" s="115"/>
      <c r="C12" s="102"/>
      <c r="D12" s="102"/>
      <c r="E12" s="102"/>
      <c r="F12" s="102"/>
      <c r="G12" s="102"/>
      <c r="H12" s="102"/>
      <c r="I12" s="102"/>
      <c r="J12" s="102"/>
      <c r="K12" s="102"/>
      <c r="L12" s="102"/>
    </row>
    <row r="13" spans="2:59">
      <c r="B13" s="115"/>
      <c r="C13" s="102"/>
      <c r="D13" s="102"/>
      <c r="E13" s="102"/>
      <c r="F13" s="102"/>
      <c r="G13" s="102"/>
      <c r="H13" s="102"/>
      <c r="I13" s="102"/>
      <c r="J13" s="102"/>
      <c r="K13" s="102"/>
      <c r="L13" s="102"/>
    </row>
    <row r="14" spans="2:59">
      <c r="B14" s="115"/>
      <c r="C14" s="102"/>
      <c r="D14" s="102"/>
      <c r="E14" s="102"/>
      <c r="F14" s="102"/>
      <c r="G14" s="102"/>
      <c r="H14" s="102"/>
      <c r="I14" s="102"/>
      <c r="J14" s="102"/>
      <c r="K14" s="102"/>
      <c r="L14" s="102"/>
    </row>
    <row r="15" spans="2:59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</row>
    <row r="16" spans="2:59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</row>
    <row r="17" spans="2:12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</row>
    <row r="18" spans="2:12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</row>
    <row r="19" spans="2:12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2:12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12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12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12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12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12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12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12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12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12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12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12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12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81</v>
      </c>
      <c r="C6" s="14" t="s">
        <v>42</v>
      </c>
      <c r="E6" s="14" t="s">
        <v>114</v>
      </c>
      <c r="I6" s="14" t="s">
        <v>15</v>
      </c>
      <c r="J6" s="14" t="s">
        <v>59</v>
      </c>
      <c r="M6" s="14" t="s">
        <v>98</v>
      </c>
      <c r="Q6" s="14" t="s">
        <v>17</v>
      </c>
      <c r="R6" s="14" t="s">
        <v>19</v>
      </c>
      <c r="U6" s="14" t="s">
        <v>57</v>
      </c>
      <c r="W6" s="15" t="s">
        <v>53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83</v>
      </c>
      <c r="C8" s="31" t="s">
        <v>42</v>
      </c>
      <c r="D8" s="31" t="s">
        <v>116</v>
      </c>
      <c r="I8" s="31" t="s">
        <v>15</v>
      </c>
      <c r="J8" s="31" t="s">
        <v>59</v>
      </c>
      <c r="K8" s="31" t="s">
        <v>99</v>
      </c>
      <c r="L8" s="31" t="s">
        <v>18</v>
      </c>
      <c r="M8" s="31" t="s">
        <v>98</v>
      </c>
      <c r="Q8" s="31" t="s">
        <v>17</v>
      </c>
      <c r="R8" s="31" t="s">
        <v>19</v>
      </c>
      <c r="S8" s="31" t="s">
        <v>0</v>
      </c>
      <c r="T8" s="31" t="s">
        <v>102</v>
      </c>
      <c r="U8" s="31" t="s">
        <v>57</v>
      </c>
      <c r="V8" s="31" t="s">
        <v>54</v>
      </c>
      <c r="W8" s="32" t="s">
        <v>108</v>
      </c>
    </row>
    <row r="9" spans="2:25" ht="31.5">
      <c r="B9" s="49" t="str">
        <f>'תעודות חוב מסחריות '!B7:T7</f>
        <v>2. תעודות חוב מסחריות</v>
      </c>
      <c r="C9" s="14" t="s">
        <v>42</v>
      </c>
      <c r="D9" s="14" t="s">
        <v>116</v>
      </c>
      <c r="E9" s="42" t="s">
        <v>114</v>
      </c>
      <c r="G9" s="14" t="s">
        <v>58</v>
      </c>
      <c r="I9" s="14" t="s">
        <v>15</v>
      </c>
      <c r="J9" s="14" t="s">
        <v>59</v>
      </c>
      <c r="K9" s="14" t="s">
        <v>99</v>
      </c>
      <c r="L9" s="14" t="s">
        <v>18</v>
      </c>
      <c r="M9" s="14" t="s">
        <v>98</v>
      </c>
      <c r="Q9" s="14" t="s">
        <v>17</v>
      </c>
      <c r="R9" s="14" t="s">
        <v>19</v>
      </c>
      <c r="S9" s="14" t="s">
        <v>0</v>
      </c>
      <c r="T9" s="14" t="s">
        <v>102</v>
      </c>
      <c r="U9" s="14" t="s">
        <v>57</v>
      </c>
      <c r="V9" s="14" t="s">
        <v>54</v>
      </c>
      <c r="W9" s="39" t="s">
        <v>108</v>
      </c>
    </row>
    <row r="10" spans="2:25" ht="31.5">
      <c r="B10" s="49" t="str">
        <f>'אג"ח קונצרני'!B7:U7</f>
        <v>3. אג"ח קונצרני</v>
      </c>
      <c r="C10" s="31" t="s">
        <v>42</v>
      </c>
      <c r="D10" s="14" t="s">
        <v>116</v>
      </c>
      <c r="E10" s="42" t="s">
        <v>114</v>
      </c>
      <c r="G10" s="31" t="s">
        <v>58</v>
      </c>
      <c r="I10" s="31" t="s">
        <v>15</v>
      </c>
      <c r="J10" s="31" t="s">
        <v>59</v>
      </c>
      <c r="K10" s="31" t="s">
        <v>99</v>
      </c>
      <c r="L10" s="31" t="s">
        <v>18</v>
      </c>
      <c r="M10" s="31" t="s">
        <v>98</v>
      </c>
      <c r="Q10" s="31" t="s">
        <v>17</v>
      </c>
      <c r="R10" s="31" t="s">
        <v>19</v>
      </c>
      <c r="S10" s="31" t="s">
        <v>0</v>
      </c>
      <c r="T10" s="31" t="s">
        <v>102</v>
      </c>
      <c r="U10" s="31" t="s">
        <v>57</v>
      </c>
      <c r="V10" s="14" t="s">
        <v>54</v>
      </c>
      <c r="W10" s="32" t="s">
        <v>108</v>
      </c>
    </row>
    <row r="11" spans="2:25" ht="31.5">
      <c r="B11" s="49" t="str">
        <f>מניות!B7</f>
        <v>4. מניות</v>
      </c>
      <c r="C11" s="31" t="s">
        <v>42</v>
      </c>
      <c r="D11" s="14" t="s">
        <v>116</v>
      </c>
      <c r="E11" s="42" t="s">
        <v>114</v>
      </c>
      <c r="H11" s="31" t="s">
        <v>98</v>
      </c>
      <c r="S11" s="31" t="s">
        <v>0</v>
      </c>
      <c r="T11" s="14" t="s">
        <v>102</v>
      </c>
      <c r="U11" s="14" t="s">
        <v>57</v>
      </c>
      <c r="V11" s="14" t="s">
        <v>54</v>
      </c>
      <c r="W11" s="15" t="s">
        <v>108</v>
      </c>
    </row>
    <row r="12" spans="2:25" ht="31.5">
      <c r="B12" s="49" t="str">
        <f>'תעודות סל'!B7:N7</f>
        <v>5. תעודות סל</v>
      </c>
      <c r="C12" s="31" t="s">
        <v>42</v>
      </c>
      <c r="D12" s="14" t="s">
        <v>116</v>
      </c>
      <c r="E12" s="42" t="s">
        <v>114</v>
      </c>
      <c r="H12" s="31" t="s">
        <v>98</v>
      </c>
      <c r="S12" s="31" t="s">
        <v>0</v>
      </c>
      <c r="T12" s="31" t="s">
        <v>102</v>
      </c>
      <c r="U12" s="31" t="s">
        <v>57</v>
      </c>
      <c r="V12" s="31" t="s">
        <v>54</v>
      </c>
      <c r="W12" s="32" t="s">
        <v>108</v>
      </c>
    </row>
    <row r="13" spans="2:25" ht="31.5">
      <c r="B13" s="49" t="str">
        <f>'קרנות נאמנות'!B7:O7</f>
        <v>6. קרנות נאמנות</v>
      </c>
      <c r="C13" s="31" t="s">
        <v>42</v>
      </c>
      <c r="D13" s="31" t="s">
        <v>116</v>
      </c>
      <c r="G13" s="31" t="s">
        <v>58</v>
      </c>
      <c r="H13" s="31" t="s">
        <v>98</v>
      </c>
      <c r="S13" s="31" t="s">
        <v>0</v>
      </c>
      <c r="T13" s="31" t="s">
        <v>102</v>
      </c>
      <c r="U13" s="31" t="s">
        <v>57</v>
      </c>
      <c r="V13" s="31" t="s">
        <v>54</v>
      </c>
      <c r="W13" s="32" t="s">
        <v>108</v>
      </c>
    </row>
    <row r="14" spans="2:25" ht="31.5">
      <c r="B14" s="49" t="str">
        <f>'כתבי אופציה'!B7:L7</f>
        <v>7. כתבי אופציה</v>
      </c>
      <c r="C14" s="31" t="s">
        <v>42</v>
      </c>
      <c r="D14" s="31" t="s">
        <v>116</v>
      </c>
      <c r="G14" s="31" t="s">
        <v>58</v>
      </c>
      <c r="H14" s="31" t="s">
        <v>98</v>
      </c>
      <c r="S14" s="31" t="s">
        <v>0</v>
      </c>
      <c r="T14" s="31" t="s">
        <v>102</v>
      </c>
      <c r="U14" s="31" t="s">
        <v>57</v>
      </c>
      <c r="V14" s="31" t="s">
        <v>54</v>
      </c>
      <c r="W14" s="32" t="s">
        <v>108</v>
      </c>
    </row>
    <row r="15" spans="2:25" ht="31.5">
      <c r="B15" s="49" t="str">
        <f>אופציות!B7</f>
        <v>8. אופציות</v>
      </c>
      <c r="C15" s="31" t="s">
        <v>42</v>
      </c>
      <c r="D15" s="31" t="s">
        <v>116</v>
      </c>
      <c r="G15" s="31" t="s">
        <v>58</v>
      </c>
      <c r="H15" s="31" t="s">
        <v>98</v>
      </c>
      <c r="S15" s="31" t="s">
        <v>0</v>
      </c>
      <c r="T15" s="31" t="s">
        <v>102</v>
      </c>
      <c r="U15" s="31" t="s">
        <v>57</v>
      </c>
      <c r="V15" s="31" t="s">
        <v>54</v>
      </c>
      <c r="W15" s="32" t="s">
        <v>108</v>
      </c>
    </row>
    <row r="16" spans="2:25" ht="31.5">
      <c r="B16" s="49" t="str">
        <f>'חוזים עתידיים'!B7:I7</f>
        <v>9. חוזים עתידיים</v>
      </c>
      <c r="C16" s="31" t="s">
        <v>42</v>
      </c>
      <c r="D16" s="31" t="s">
        <v>116</v>
      </c>
      <c r="G16" s="31" t="s">
        <v>58</v>
      </c>
      <c r="H16" s="31" t="s">
        <v>98</v>
      </c>
      <c r="S16" s="31" t="s">
        <v>0</v>
      </c>
      <c r="T16" s="32" t="s">
        <v>102</v>
      </c>
    </row>
    <row r="17" spans="2:25" ht="31.5">
      <c r="B17" s="49" t="str">
        <f>'מוצרים מובנים'!B7:Q7</f>
        <v>10. מוצרים מובנים</v>
      </c>
      <c r="C17" s="31" t="s">
        <v>42</v>
      </c>
      <c r="F17" s="14" t="s">
        <v>46</v>
      </c>
      <c r="I17" s="31" t="s">
        <v>15</v>
      </c>
      <c r="J17" s="31" t="s">
        <v>59</v>
      </c>
      <c r="K17" s="31" t="s">
        <v>99</v>
      </c>
      <c r="L17" s="31" t="s">
        <v>18</v>
      </c>
      <c r="M17" s="31" t="s">
        <v>98</v>
      </c>
      <c r="Q17" s="31" t="s">
        <v>17</v>
      </c>
      <c r="R17" s="31" t="s">
        <v>19</v>
      </c>
      <c r="S17" s="31" t="s">
        <v>0</v>
      </c>
      <c r="T17" s="31" t="s">
        <v>102</v>
      </c>
      <c r="U17" s="31" t="s">
        <v>57</v>
      </c>
      <c r="V17" s="31" t="s">
        <v>54</v>
      </c>
      <c r="W17" s="32" t="s">
        <v>108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42</v>
      </c>
      <c r="I19" s="31" t="s">
        <v>15</v>
      </c>
      <c r="J19" s="31" t="s">
        <v>59</v>
      </c>
      <c r="K19" s="31" t="s">
        <v>99</v>
      </c>
      <c r="L19" s="31" t="s">
        <v>18</v>
      </c>
      <c r="M19" s="31" t="s">
        <v>98</v>
      </c>
      <c r="Q19" s="31" t="s">
        <v>17</v>
      </c>
      <c r="R19" s="31" t="s">
        <v>19</v>
      </c>
      <c r="S19" s="31" t="s">
        <v>0</v>
      </c>
      <c r="T19" s="31" t="s">
        <v>102</v>
      </c>
      <c r="U19" s="31" t="s">
        <v>107</v>
      </c>
      <c r="V19" s="31" t="s">
        <v>54</v>
      </c>
      <c r="W19" s="32" t="s">
        <v>108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42</v>
      </c>
      <c r="D20" s="42" t="s">
        <v>115</v>
      </c>
      <c r="E20" s="42" t="s">
        <v>114</v>
      </c>
      <c r="G20" s="31" t="s">
        <v>58</v>
      </c>
      <c r="I20" s="31" t="s">
        <v>15</v>
      </c>
      <c r="J20" s="31" t="s">
        <v>59</v>
      </c>
      <c r="K20" s="31" t="s">
        <v>99</v>
      </c>
      <c r="L20" s="31" t="s">
        <v>18</v>
      </c>
      <c r="M20" s="31" t="s">
        <v>98</v>
      </c>
      <c r="Q20" s="31" t="s">
        <v>17</v>
      </c>
      <c r="R20" s="31" t="s">
        <v>19</v>
      </c>
      <c r="S20" s="31" t="s">
        <v>0</v>
      </c>
      <c r="T20" s="31" t="s">
        <v>102</v>
      </c>
      <c r="U20" s="31" t="s">
        <v>107</v>
      </c>
      <c r="V20" s="31" t="s">
        <v>54</v>
      </c>
      <c r="W20" s="32" t="s">
        <v>108</v>
      </c>
    </row>
    <row r="21" spans="2:25" ht="31.5">
      <c r="B21" s="49" t="str">
        <f>'לא סחיר - אג"ח קונצרני'!B7:S7</f>
        <v>3. אג"ח קונצרני</v>
      </c>
      <c r="C21" s="31" t="s">
        <v>42</v>
      </c>
      <c r="D21" s="42" t="s">
        <v>115</v>
      </c>
      <c r="E21" s="42" t="s">
        <v>114</v>
      </c>
      <c r="G21" s="31" t="s">
        <v>58</v>
      </c>
      <c r="I21" s="31" t="s">
        <v>15</v>
      </c>
      <c r="J21" s="31" t="s">
        <v>59</v>
      </c>
      <c r="K21" s="31" t="s">
        <v>99</v>
      </c>
      <c r="L21" s="31" t="s">
        <v>18</v>
      </c>
      <c r="M21" s="31" t="s">
        <v>98</v>
      </c>
      <c r="Q21" s="31" t="s">
        <v>17</v>
      </c>
      <c r="R21" s="31" t="s">
        <v>19</v>
      </c>
      <c r="S21" s="31" t="s">
        <v>0</v>
      </c>
      <c r="T21" s="31" t="s">
        <v>102</v>
      </c>
      <c r="U21" s="31" t="s">
        <v>107</v>
      </c>
      <c r="V21" s="31" t="s">
        <v>54</v>
      </c>
      <c r="W21" s="32" t="s">
        <v>108</v>
      </c>
    </row>
    <row r="22" spans="2:25" ht="31.5">
      <c r="B22" s="49" t="str">
        <f>'לא סחיר - מניות'!B7:M7</f>
        <v>4. מניות</v>
      </c>
      <c r="C22" s="31" t="s">
        <v>42</v>
      </c>
      <c r="D22" s="42" t="s">
        <v>115</v>
      </c>
      <c r="E22" s="42" t="s">
        <v>114</v>
      </c>
      <c r="G22" s="31" t="s">
        <v>58</v>
      </c>
      <c r="H22" s="31" t="s">
        <v>98</v>
      </c>
      <c r="S22" s="31" t="s">
        <v>0</v>
      </c>
      <c r="T22" s="31" t="s">
        <v>102</v>
      </c>
      <c r="U22" s="31" t="s">
        <v>107</v>
      </c>
      <c r="V22" s="31" t="s">
        <v>54</v>
      </c>
      <c r="W22" s="32" t="s">
        <v>108</v>
      </c>
    </row>
    <row r="23" spans="2:25" ht="31.5">
      <c r="B23" s="49" t="str">
        <f>'לא סחיר - קרנות השקעה'!B7:K7</f>
        <v>5. קרנות השקעה</v>
      </c>
      <c r="C23" s="31" t="s">
        <v>42</v>
      </c>
      <c r="G23" s="31" t="s">
        <v>58</v>
      </c>
      <c r="H23" s="31" t="s">
        <v>98</v>
      </c>
      <c r="K23" s="31" t="s">
        <v>99</v>
      </c>
      <c r="S23" s="31" t="s">
        <v>0</v>
      </c>
      <c r="T23" s="31" t="s">
        <v>102</v>
      </c>
      <c r="U23" s="31" t="s">
        <v>107</v>
      </c>
      <c r="V23" s="31" t="s">
        <v>54</v>
      </c>
      <c r="W23" s="32" t="s">
        <v>108</v>
      </c>
    </row>
    <row r="24" spans="2:25" ht="31.5">
      <c r="B24" s="49" t="str">
        <f>'לא סחיר - כתבי אופציה'!B7:L7</f>
        <v>6. כתבי אופציה</v>
      </c>
      <c r="C24" s="31" t="s">
        <v>42</v>
      </c>
      <c r="G24" s="31" t="s">
        <v>58</v>
      </c>
      <c r="H24" s="31" t="s">
        <v>98</v>
      </c>
      <c r="K24" s="31" t="s">
        <v>99</v>
      </c>
      <c r="S24" s="31" t="s">
        <v>0</v>
      </c>
      <c r="T24" s="31" t="s">
        <v>102</v>
      </c>
      <c r="U24" s="31" t="s">
        <v>107</v>
      </c>
      <c r="V24" s="31" t="s">
        <v>54</v>
      </c>
      <c r="W24" s="32" t="s">
        <v>108</v>
      </c>
    </row>
    <row r="25" spans="2:25" ht="31.5">
      <c r="B25" s="49" t="str">
        <f>'לא סחיר - אופציות'!B7:L7</f>
        <v>7. אופציות</v>
      </c>
      <c r="C25" s="31" t="s">
        <v>42</v>
      </c>
      <c r="G25" s="31" t="s">
        <v>58</v>
      </c>
      <c r="H25" s="31" t="s">
        <v>98</v>
      </c>
      <c r="K25" s="31" t="s">
        <v>99</v>
      </c>
      <c r="S25" s="31" t="s">
        <v>0</v>
      </c>
      <c r="T25" s="31" t="s">
        <v>102</v>
      </c>
      <c r="U25" s="31" t="s">
        <v>107</v>
      </c>
      <c r="V25" s="31" t="s">
        <v>54</v>
      </c>
      <c r="W25" s="32" t="s">
        <v>108</v>
      </c>
    </row>
    <row r="26" spans="2:25" ht="31.5">
      <c r="B26" s="49" t="str">
        <f>'לא סחיר - חוזים עתידיים'!B7:K7</f>
        <v>8. חוזים עתידיים</v>
      </c>
      <c r="C26" s="31" t="s">
        <v>42</v>
      </c>
      <c r="G26" s="31" t="s">
        <v>58</v>
      </c>
      <c r="H26" s="31" t="s">
        <v>98</v>
      </c>
      <c r="K26" s="31" t="s">
        <v>99</v>
      </c>
      <c r="S26" s="31" t="s">
        <v>0</v>
      </c>
      <c r="T26" s="31" t="s">
        <v>102</v>
      </c>
      <c r="U26" s="31" t="s">
        <v>107</v>
      </c>
      <c r="V26" s="32" t="s">
        <v>108</v>
      </c>
    </row>
    <row r="27" spans="2:25" ht="31.5">
      <c r="B27" s="49" t="str">
        <f>'לא סחיר - מוצרים מובנים'!B7:Q7</f>
        <v>9. מוצרים מובנים</v>
      </c>
      <c r="C27" s="31" t="s">
        <v>42</v>
      </c>
      <c r="F27" s="31" t="s">
        <v>46</v>
      </c>
      <c r="I27" s="31" t="s">
        <v>15</v>
      </c>
      <c r="J27" s="31" t="s">
        <v>59</v>
      </c>
      <c r="K27" s="31" t="s">
        <v>99</v>
      </c>
      <c r="L27" s="31" t="s">
        <v>18</v>
      </c>
      <c r="M27" s="31" t="s">
        <v>98</v>
      </c>
      <c r="Q27" s="31" t="s">
        <v>17</v>
      </c>
      <c r="R27" s="31" t="s">
        <v>19</v>
      </c>
      <c r="S27" s="31" t="s">
        <v>0</v>
      </c>
      <c r="T27" s="31" t="s">
        <v>102</v>
      </c>
      <c r="U27" s="31" t="s">
        <v>107</v>
      </c>
      <c r="V27" s="31" t="s">
        <v>54</v>
      </c>
      <c r="W27" s="32" t="s">
        <v>108</v>
      </c>
    </row>
    <row r="28" spans="2:25" ht="31.5">
      <c r="B28" s="53" t="str">
        <f>הלוואות!B6</f>
        <v>1.ד. הלוואות:</v>
      </c>
      <c r="C28" s="31" t="s">
        <v>42</v>
      </c>
      <c r="I28" s="31" t="s">
        <v>15</v>
      </c>
      <c r="J28" s="31" t="s">
        <v>59</v>
      </c>
      <c r="L28" s="31" t="s">
        <v>18</v>
      </c>
      <c r="M28" s="31" t="s">
        <v>98</v>
      </c>
      <c r="Q28" s="14" t="s">
        <v>33</v>
      </c>
      <c r="R28" s="31" t="s">
        <v>19</v>
      </c>
      <c r="S28" s="31" t="s">
        <v>0</v>
      </c>
      <c r="T28" s="31" t="s">
        <v>102</v>
      </c>
      <c r="U28" s="31" t="s">
        <v>107</v>
      </c>
      <c r="V28" s="32" t="s">
        <v>108</v>
      </c>
    </row>
    <row r="29" spans="2:25" ht="47.25">
      <c r="B29" s="53" t="str">
        <f>'פקדונות מעל 3 חודשים'!B6:O6</f>
        <v>1.ה. פקדונות מעל 3 חודשים:</v>
      </c>
      <c r="C29" s="31" t="s">
        <v>42</v>
      </c>
      <c r="E29" s="31" t="s">
        <v>114</v>
      </c>
      <c r="I29" s="31" t="s">
        <v>15</v>
      </c>
      <c r="J29" s="31" t="s">
        <v>59</v>
      </c>
      <c r="L29" s="31" t="s">
        <v>18</v>
      </c>
      <c r="M29" s="31" t="s">
        <v>98</v>
      </c>
      <c r="O29" s="50" t="s">
        <v>48</v>
      </c>
      <c r="P29" s="51"/>
      <c r="R29" s="31" t="s">
        <v>19</v>
      </c>
      <c r="S29" s="31" t="s">
        <v>0</v>
      </c>
      <c r="T29" s="31" t="s">
        <v>102</v>
      </c>
      <c r="U29" s="31" t="s">
        <v>107</v>
      </c>
      <c r="V29" s="32" t="s">
        <v>108</v>
      </c>
    </row>
    <row r="30" spans="2:25" ht="63">
      <c r="B30" s="53" t="str">
        <f>'זכויות מקרקעין'!B6</f>
        <v>1. ו. זכויות במקרקעין:</v>
      </c>
      <c r="C30" s="14" t="s">
        <v>50</v>
      </c>
      <c r="N30" s="50" t="s">
        <v>82</v>
      </c>
      <c r="P30" s="51" t="s">
        <v>51</v>
      </c>
      <c r="U30" s="31" t="s">
        <v>107</v>
      </c>
      <c r="V30" s="15" t="s">
        <v>53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52</v>
      </c>
      <c r="R31" s="14" t="s">
        <v>49</v>
      </c>
      <c r="U31" s="31" t="s">
        <v>107</v>
      </c>
      <c r="V31" s="15" t="s">
        <v>53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104</v>
      </c>
      <c r="Y32" s="15" t="s">
        <v>103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176</v>
      </c>
      <c r="C1" s="78" t="s" vm="1">
        <v>246</v>
      </c>
    </row>
    <row r="2" spans="2:54">
      <c r="B2" s="57" t="s">
        <v>175</v>
      </c>
      <c r="C2" s="78" t="s">
        <v>247</v>
      </c>
    </row>
    <row r="3" spans="2:54">
      <c r="B3" s="57" t="s">
        <v>177</v>
      </c>
      <c r="C3" s="78" t="s">
        <v>248</v>
      </c>
    </row>
    <row r="4" spans="2:54">
      <c r="B4" s="57" t="s">
        <v>178</v>
      </c>
      <c r="C4" s="78">
        <v>9455</v>
      </c>
    </row>
    <row r="6" spans="2:54" ht="26.25" customHeight="1">
      <c r="B6" s="164" t="s">
        <v>207</v>
      </c>
      <c r="C6" s="165"/>
      <c r="D6" s="165"/>
      <c r="E6" s="165"/>
      <c r="F6" s="165"/>
      <c r="G6" s="165"/>
      <c r="H6" s="165"/>
      <c r="I6" s="165"/>
      <c r="J6" s="165"/>
      <c r="K6" s="165"/>
      <c r="L6" s="166"/>
    </row>
    <row r="7" spans="2:54" ht="26.25" customHeight="1">
      <c r="B7" s="164" t="s">
        <v>95</v>
      </c>
      <c r="C7" s="165"/>
      <c r="D7" s="165"/>
      <c r="E7" s="165"/>
      <c r="F7" s="165"/>
      <c r="G7" s="165"/>
      <c r="H7" s="165"/>
      <c r="I7" s="165"/>
      <c r="J7" s="165"/>
      <c r="K7" s="165"/>
      <c r="L7" s="166"/>
    </row>
    <row r="8" spans="2:54" s="3" customFormat="1" ht="78.75">
      <c r="B8" s="23" t="s">
        <v>113</v>
      </c>
      <c r="C8" s="31" t="s">
        <v>42</v>
      </c>
      <c r="D8" s="31" t="s">
        <v>58</v>
      </c>
      <c r="E8" s="31" t="s">
        <v>98</v>
      </c>
      <c r="F8" s="31" t="s">
        <v>99</v>
      </c>
      <c r="G8" s="31" t="s">
        <v>230</v>
      </c>
      <c r="H8" s="31" t="s">
        <v>229</v>
      </c>
      <c r="I8" s="31" t="s">
        <v>107</v>
      </c>
      <c r="J8" s="31" t="s">
        <v>54</v>
      </c>
      <c r="K8" s="31" t="s">
        <v>179</v>
      </c>
      <c r="L8" s="32" t="s">
        <v>181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237</v>
      </c>
      <c r="H9" s="17"/>
      <c r="I9" s="17" t="s">
        <v>233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AZ11" s="1"/>
    </row>
    <row r="12" spans="2:54" ht="19.5" customHeight="1">
      <c r="B12" s="99" t="s">
        <v>245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</row>
    <row r="13" spans="2:54">
      <c r="B13" s="99" t="s">
        <v>109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</row>
    <row r="14" spans="2:54">
      <c r="B14" s="99" t="s">
        <v>228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</row>
    <row r="15" spans="2:54">
      <c r="B15" s="99" t="s">
        <v>236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</row>
    <row r="16" spans="2:54" s="7" customFormat="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AZ16" s="1"/>
      <c r="BB16" s="1"/>
    </row>
    <row r="17" spans="2:54" s="7" customFormat="1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AZ17" s="1"/>
      <c r="BB17" s="1"/>
    </row>
    <row r="18" spans="2:54" s="7" customFormat="1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AZ18" s="1"/>
      <c r="BB18" s="1"/>
    </row>
    <row r="19" spans="2:54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2:54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54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54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54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54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4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4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4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4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4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4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4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4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zoomScale="90" zoomScaleNormal="90" workbookViewId="0">
      <selection activeCell="C26" sqref="C26"/>
    </sheetView>
  </sheetViews>
  <sheetFormatPr defaultColWidth="9.140625" defaultRowHeight="18"/>
  <cols>
    <col min="1" max="1" width="6.28515625" style="1" customWidth="1"/>
    <col min="2" max="2" width="47" style="2" bestFit="1" customWidth="1"/>
    <col min="3" max="3" width="46.28515625" style="2" bestFit="1" customWidth="1"/>
    <col min="4" max="4" width="12.7109375" style="2" bestFit="1" customWidth="1"/>
    <col min="5" max="5" width="12" style="1" bestFit="1" customWidth="1"/>
    <col min="6" max="6" width="11.28515625" style="1" bestFit="1" customWidth="1"/>
    <col min="7" max="7" width="13.140625" style="1" bestFit="1" customWidth="1"/>
    <col min="8" max="8" width="7.285156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176</v>
      </c>
      <c r="C1" s="78" t="s" vm="1">
        <v>246</v>
      </c>
    </row>
    <row r="2" spans="2:51">
      <c r="B2" s="57" t="s">
        <v>175</v>
      </c>
      <c r="C2" s="78" t="s">
        <v>247</v>
      </c>
    </row>
    <row r="3" spans="2:51">
      <c r="B3" s="57" t="s">
        <v>177</v>
      </c>
      <c r="C3" s="78" t="s">
        <v>248</v>
      </c>
    </row>
    <row r="4" spans="2:51">
      <c r="B4" s="57" t="s">
        <v>178</v>
      </c>
      <c r="C4" s="78">
        <v>9455</v>
      </c>
    </row>
    <row r="6" spans="2:51" ht="26.25" customHeight="1">
      <c r="B6" s="164" t="s">
        <v>207</v>
      </c>
      <c r="C6" s="165"/>
      <c r="D6" s="165"/>
      <c r="E6" s="165"/>
      <c r="F6" s="165"/>
      <c r="G6" s="165"/>
      <c r="H6" s="165"/>
      <c r="I6" s="165"/>
      <c r="J6" s="165"/>
      <c r="K6" s="166"/>
    </row>
    <row r="7" spans="2:51" ht="26.25" customHeight="1">
      <c r="B7" s="164" t="s">
        <v>96</v>
      </c>
      <c r="C7" s="165"/>
      <c r="D7" s="165"/>
      <c r="E7" s="165"/>
      <c r="F7" s="165"/>
      <c r="G7" s="165"/>
      <c r="H7" s="165"/>
      <c r="I7" s="165"/>
      <c r="J7" s="165"/>
      <c r="K7" s="166"/>
    </row>
    <row r="8" spans="2:51" s="3" customFormat="1" ht="63">
      <c r="B8" s="23" t="s">
        <v>113</v>
      </c>
      <c r="C8" s="31" t="s">
        <v>42</v>
      </c>
      <c r="D8" s="31" t="s">
        <v>58</v>
      </c>
      <c r="E8" s="31" t="s">
        <v>98</v>
      </c>
      <c r="F8" s="31" t="s">
        <v>99</v>
      </c>
      <c r="G8" s="31" t="s">
        <v>230</v>
      </c>
      <c r="H8" s="31" t="s">
        <v>229</v>
      </c>
      <c r="I8" s="31" t="s">
        <v>107</v>
      </c>
      <c r="J8" s="31" t="s">
        <v>179</v>
      </c>
      <c r="K8" s="32" t="s">
        <v>181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237</v>
      </c>
      <c r="H9" s="17"/>
      <c r="I9" s="17" t="s">
        <v>233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139" customFormat="1" ht="18" customHeight="1">
      <c r="B11" s="118" t="s">
        <v>45</v>
      </c>
      <c r="C11" s="119"/>
      <c r="D11" s="119"/>
      <c r="E11" s="119"/>
      <c r="F11" s="119"/>
      <c r="G11" s="120"/>
      <c r="H11" s="124"/>
      <c r="I11" s="120">
        <v>-58.489239999999995</v>
      </c>
      <c r="J11" s="121">
        <v>1</v>
      </c>
      <c r="K11" s="121">
        <f>I11/'סכום נכסי הקרן'!$C$42</f>
        <v>-2.466165903289531E-3</v>
      </c>
      <c r="AW11" s="140"/>
    </row>
    <row r="12" spans="2:51" s="140" customFormat="1" ht="19.5" customHeight="1">
      <c r="B12" s="122" t="s">
        <v>32</v>
      </c>
      <c r="C12" s="119"/>
      <c r="D12" s="119"/>
      <c r="E12" s="119"/>
      <c r="F12" s="119"/>
      <c r="G12" s="120"/>
      <c r="H12" s="124"/>
      <c r="I12" s="120">
        <v>-58.489239999999995</v>
      </c>
      <c r="J12" s="121">
        <v>1</v>
      </c>
      <c r="K12" s="121">
        <f>I12/'סכום נכסי הקרן'!$C$42</f>
        <v>-2.466165903289531E-3</v>
      </c>
    </row>
    <row r="13" spans="2:51" s="141" customFormat="1">
      <c r="B13" s="103" t="s">
        <v>710</v>
      </c>
      <c r="C13" s="82"/>
      <c r="D13" s="82"/>
      <c r="E13" s="82"/>
      <c r="F13" s="82"/>
      <c r="G13" s="91"/>
      <c r="H13" s="93"/>
      <c r="I13" s="91">
        <v>-58.577079999999988</v>
      </c>
      <c r="J13" s="92">
        <v>1.0015018146927537</v>
      </c>
      <c r="K13" s="92">
        <f>I13/'סכום נכסי הקרן'!$C$42</f>
        <v>-2.4698696274778591E-3</v>
      </c>
    </row>
    <row r="14" spans="2:51" s="141" customFormat="1">
      <c r="B14" s="87" t="s">
        <v>711</v>
      </c>
      <c r="C14" s="84" t="s">
        <v>712</v>
      </c>
      <c r="D14" s="97" t="s">
        <v>713</v>
      </c>
      <c r="E14" s="97" t="s">
        <v>160</v>
      </c>
      <c r="F14" s="111">
        <v>43132</v>
      </c>
      <c r="G14" s="94">
        <v>33554.999999999993</v>
      </c>
      <c r="H14" s="96">
        <v>-7.0410000000000004</v>
      </c>
      <c r="I14" s="94">
        <v>-2.3626099999999997</v>
      </c>
      <c r="J14" s="95">
        <v>4.0393925446800129E-2</v>
      </c>
      <c r="K14" s="95">
        <f>I14/'סכום נכסי הקרן'!$C$42</f>
        <v>-9.9618121636917804E-5</v>
      </c>
    </row>
    <row r="15" spans="2:51" s="141" customFormat="1">
      <c r="B15" s="87" t="s">
        <v>714</v>
      </c>
      <c r="C15" s="84" t="s">
        <v>715</v>
      </c>
      <c r="D15" s="97" t="s">
        <v>713</v>
      </c>
      <c r="E15" s="97" t="s">
        <v>160</v>
      </c>
      <c r="F15" s="111">
        <v>43103</v>
      </c>
      <c r="G15" s="94">
        <v>67799.999999999985</v>
      </c>
      <c r="H15" s="96">
        <v>-6.3483999999999998</v>
      </c>
      <c r="I15" s="94">
        <v>-4.3041999999999998</v>
      </c>
      <c r="J15" s="95">
        <v>7.3589603831405573E-2</v>
      </c>
      <c r="K15" s="95">
        <f>I15/'סכום נכסי הקרן'!$C$42</f>
        <v>-1.8148417180559705E-4</v>
      </c>
    </row>
    <row r="16" spans="2:51" s="148" customFormat="1">
      <c r="B16" s="87" t="s">
        <v>716</v>
      </c>
      <c r="C16" s="84" t="s">
        <v>717</v>
      </c>
      <c r="D16" s="97" t="s">
        <v>713</v>
      </c>
      <c r="E16" s="97" t="s">
        <v>160</v>
      </c>
      <c r="F16" s="111">
        <v>43139</v>
      </c>
      <c r="G16" s="94">
        <v>68231.999999999985</v>
      </c>
      <c r="H16" s="96">
        <v>-5.2817999999999996</v>
      </c>
      <c r="I16" s="94">
        <v>-3.6038899999999994</v>
      </c>
      <c r="J16" s="95">
        <v>6.1616290449320245E-2</v>
      </c>
      <c r="K16" s="95">
        <f>I16/'סכום נכסי הקרן'!$C$42</f>
        <v>-1.5195599459329797E-4</v>
      </c>
      <c r="AW16" s="141"/>
      <c r="AY16" s="141"/>
    </row>
    <row r="17" spans="2:51" s="148" customFormat="1">
      <c r="B17" s="87" t="s">
        <v>718</v>
      </c>
      <c r="C17" s="84" t="s">
        <v>719</v>
      </c>
      <c r="D17" s="97" t="s">
        <v>713</v>
      </c>
      <c r="E17" s="97" t="s">
        <v>160</v>
      </c>
      <c r="F17" s="111">
        <v>43255</v>
      </c>
      <c r="G17" s="94">
        <v>1607603.3999999997</v>
      </c>
      <c r="H17" s="96">
        <v>-2.9056000000000002</v>
      </c>
      <c r="I17" s="94">
        <v>-46.710079999999991</v>
      </c>
      <c r="J17" s="95">
        <v>0.79860979557949452</v>
      </c>
      <c r="K17" s="95">
        <f>I17/'סכום נכסי הקרן'!$C$42</f>
        <v>-1.969504247891172E-3</v>
      </c>
      <c r="AW17" s="141"/>
      <c r="AY17" s="141"/>
    </row>
    <row r="18" spans="2:51" s="148" customFormat="1">
      <c r="B18" s="87" t="s">
        <v>720</v>
      </c>
      <c r="C18" s="84" t="s">
        <v>721</v>
      </c>
      <c r="D18" s="97" t="s">
        <v>713</v>
      </c>
      <c r="E18" s="97" t="s">
        <v>160</v>
      </c>
      <c r="F18" s="111">
        <v>43269</v>
      </c>
      <c r="G18" s="94">
        <v>123619.99999999999</v>
      </c>
      <c r="H18" s="96">
        <v>-0.85129999999999995</v>
      </c>
      <c r="I18" s="94">
        <v>-1.0523499999999997</v>
      </c>
      <c r="J18" s="95">
        <v>1.7992198223126164E-2</v>
      </c>
      <c r="K18" s="95">
        <f>I18/'סכום נכסי הקרן'!$C$42</f>
        <v>-4.4371745783100232E-5</v>
      </c>
      <c r="AW18" s="141"/>
      <c r="AY18" s="141"/>
    </row>
    <row r="19" spans="2:51" s="141" customFormat="1">
      <c r="B19" s="87" t="s">
        <v>722</v>
      </c>
      <c r="C19" s="84" t="s">
        <v>723</v>
      </c>
      <c r="D19" s="97" t="s">
        <v>713</v>
      </c>
      <c r="E19" s="97" t="s">
        <v>160</v>
      </c>
      <c r="F19" s="111">
        <v>43271</v>
      </c>
      <c r="G19" s="94">
        <v>70829.999999999985</v>
      </c>
      <c r="H19" s="96">
        <v>-0.78420000000000001</v>
      </c>
      <c r="I19" s="94">
        <v>-0.55544000000000004</v>
      </c>
      <c r="J19" s="95">
        <v>9.4964475517206257E-3</v>
      </c>
      <c r="K19" s="95">
        <f>I19/'סכום נכסי הקרן'!$C$42</f>
        <v>-2.3419815154430752E-5</v>
      </c>
    </row>
    <row r="20" spans="2:51" s="141" customFormat="1">
      <c r="B20" s="87" t="s">
        <v>724</v>
      </c>
      <c r="C20" s="84" t="s">
        <v>725</v>
      </c>
      <c r="D20" s="97" t="s">
        <v>713</v>
      </c>
      <c r="E20" s="97" t="s">
        <v>160</v>
      </c>
      <c r="F20" s="111">
        <v>43279</v>
      </c>
      <c r="G20" s="94">
        <v>214169.99999999997</v>
      </c>
      <c r="H20" s="96">
        <v>5.4000000000000003E-3</v>
      </c>
      <c r="I20" s="94">
        <v>1.1489999999999998E-2</v>
      </c>
      <c r="J20" s="95">
        <v>-1.9644638911362158E-4</v>
      </c>
      <c r="K20" s="95">
        <f>I20/'סכום נכסי הקרן'!$C$42</f>
        <v>4.8446938665636127E-7</v>
      </c>
    </row>
    <row r="21" spans="2:51" s="141" customFormat="1">
      <c r="B21" s="83"/>
      <c r="C21" s="84"/>
      <c r="D21" s="84"/>
      <c r="E21" s="84"/>
      <c r="F21" s="84"/>
      <c r="G21" s="94"/>
      <c r="H21" s="96"/>
      <c r="I21" s="84"/>
      <c r="J21" s="95"/>
      <c r="K21" s="84"/>
    </row>
    <row r="22" spans="2:51" s="141" customFormat="1">
      <c r="B22" s="103" t="s">
        <v>225</v>
      </c>
      <c r="C22" s="82"/>
      <c r="D22" s="82"/>
      <c r="E22" s="82"/>
      <c r="F22" s="82"/>
      <c r="G22" s="91"/>
      <c r="H22" s="93"/>
      <c r="I22" s="91">
        <v>0.35719999999999996</v>
      </c>
      <c r="J22" s="92">
        <v>-6.1071061959430484E-3</v>
      </c>
      <c r="K22" s="92">
        <f>I22/'סכום נכסי הקרן'!$C$42</f>
        <v>1.5061137068202979E-5</v>
      </c>
    </row>
    <row r="23" spans="2:51" s="141" customFormat="1">
      <c r="B23" s="87" t="s">
        <v>726</v>
      </c>
      <c r="C23" s="84" t="s">
        <v>727</v>
      </c>
      <c r="D23" s="97" t="s">
        <v>713</v>
      </c>
      <c r="E23" s="97" t="s">
        <v>162</v>
      </c>
      <c r="F23" s="111">
        <v>43307</v>
      </c>
      <c r="G23" s="94">
        <v>122252.39999999998</v>
      </c>
      <c r="H23" s="96">
        <v>-1.3484</v>
      </c>
      <c r="I23" s="94">
        <v>-1.6484499999999997</v>
      </c>
      <c r="J23" s="95">
        <v>2.818381637374669E-2</v>
      </c>
      <c r="K23" s="95">
        <f>I23/'סכום נכסי הקרן'!$C$42</f>
        <v>-6.9505966965507278E-5</v>
      </c>
    </row>
    <row r="24" spans="2:51" s="141" customFormat="1">
      <c r="B24" s="87" t="s">
        <v>728</v>
      </c>
      <c r="C24" s="84" t="s">
        <v>729</v>
      </c>
      <c r="D24" s="97" t="s">
        <v>713</v>
      </c>
      <c r="E24" s="97" t="s">
        <v>162</v>
      </c>
      <c r="F24" s="111">
        <v>43346</v>
      </c>
      <c r="G24" s="94">
        <v>72440.689999999988</v>
      </c>
      <c r="H24" s="96">
        <v>0.32600000000000001</v>
      </c>
      <c r="I24" s="94">
        <v>0.23616999999999996</v>
      </c>
      <c r="J24" s="95">
        <v>-4.037836702955962E-3</v>
      </c>
      <c r="K24" s="95">
        <f>I24/'סכום נכסי הקרן'!$C$42</f>
        <v>9.9579751998810122E-6</v>
      </c>
    </row>
    <row r="25" spans="2:51" s="141" customFormat="1">
      <c r="B25" s="87" t="s">
        <v>730</v>
      </c>
      <c r="C25" s="84" t="s">
        <v>731</v>
      </c>
      <c r="D25" s="97" t="s">
        <v>713</v>
      </c>
      <c r="E25" s="97" t="s">
        <v>162</v>
      </c>
      <c r="F25" s="111">
        <v>43306</v>
      </c>
      <c r="G25" s="94">
        <v>136208.31999999998</v>
      </c>
      <c r="H25" s="96">
        <v>1.2990999999999999</v>
      </c>
      <c r="I25" s="94">
        <v>1.7694799999999997</v>
      </c>
      <c r="J25" s="95">
        <v>-3.0253085866733778E-2</v>
      </c>
      <c r="K25" s="95">
        <f>I25/'סכום נכסי הקרן'!$C$42</f>
        <v>7.4609128833829256E-5</v>
      </c>
    </row>
    <row r="26" spans="2:51" s="141" customFormat="1">
      <c r="B26" s="83"/>
      <c r="C26" s="84"/>
      <c r="D26" s="84"/>
      <c r="E26" s="84"/>
      <c r="F26" s="84"/>
      <c r="G26" s="94"/>
      <c r="H26" s="96"/>
      <c r="I26" s="84"/>
      <c r="J26" s="95"/>
      <c r="K26" s="84"/>
    </row>
    <row r="27" spans="2:51" s="141" customFormat="1">
      <c r="B27" s="103" t="s">
        <v>224</v>
      </c>
      <c r="C27" s="82"/>
      <c r="D27" s="82"/>
      <c r="E27" s="82"/>
      <c r="F27" s="82"/>
      <c r="G27" s="91"/>
      <c r="H27" s="93"/>
      <c r="I27" s="91">
        <v>-0.26935999999999993</v>
      </c>
      <c r="J27" s="92">
        <v>4.6052915031893037E-3</v>
      </c>
      <c r="K27" s="92">
        <f>I27/'סכום נכסי הקרן'!$C$42</f>
        <v>-1.1357412879874451E-5</v>
      </c>
    </row>
    <row r="28" spans="2:51" s="141" customFormat="1">
      <c r="B28" s="87" t="s">
        <v>766</v>
      </c>
      <c r="C28" s="84" t="s">
        <v>732</v>
      </c>
      <c r="D28" s="97" t="s">
        <v>713</v>
      </c>
      <c r="E28" s="97" t="s">
        <v>161</v>
      </c>
      <c r="F28" s="111">
        <v>43108</v>
      </c>
      <c r="G28" s="94">
        <v>16.429999999999996</v>
      </c>
      <c r="H28" s="96">
        <v>996.60429999999997</v>
      </c>
      <c r="I28" s="94">
        <v>-0.26935999999999993</v>
      </c>
      <c r="J28" s="95">
        <v>4.6052915031893037E-3</v>
      </c>
      <c r="K28" s="95">
        <f>I28/'סכום נכסי הקרן'!$C$42</f>
        <v>-1.1357412879874451E-5</v>
      </c>
    </row>
    <row r="29" spans="2:51">
      <c r="B29" s="83"/>
      <c r="C29" s="84"/>
      <c r="D29" s="84"/>
      <c r="E29" s="84"/>
      <c r="F29" s="84"/>
      <c r="G29" s="94"/>
      <c r="H29" s="96"/>
      <c r="I29" s="84"/>
      <c r="J29" s="95"/>
      <c r="K29" s="84"/>
    </row>
    <row r="30" spans="2:51">
      <c r="B30" s="102"/>
      <c r="C30" s="102"/>
      <c r="D30" s="102"/>
      <c r="E30" s="102"/>
      <c r="F30" s="102"/>
      <c r="G30" s="102"/>
      <c r="H30" s="102"/>
      <c r="I30" s="102"/>
      <c r="J30" s="102"/>
      <c r="K30" s="102"/>
    </row>
    <row r="31" spans="2:51">
      <c r="B31" s="102"/>
      <c r="C31" s="102"/>
      <c r="D31" s="102"/>
      <c r="E31" s="102"/>
      <c r="F31" s="102"/>
      <c r="G31" s="102"/>
      <c r="H31" s="102"/>
      <c r="I31" s="102"/>
      <c r="J31" s="102"/>
      <c r="K31" s="102"/>
    </row>
    <row r="32" spans="2:51">
      <c r="B32" s="99" t="s">
        <v>245</v>
      </c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99" t="s">
        <v>109</v>
      </c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99" t="s">
        <v>228</v>
      </c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99" t="s">
        <v>236</v>
      </c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</row>
    <row r="111" spans="2:11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</row>
    <row r="112" spans="2:11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</row>
    <row r="113" spans="2:11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</row>
    <row r="114" spans="2:11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</row>
    <row r="115" spans="2:11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</row>
    <row r="116" spans="2:11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</row>
    <row r="117" spans="2:11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</row>
    <row r="118" spans="2:11"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</row>
    <row r="119" spans="2:11"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</row>
    <row r="120" spans="2:11"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</row>
    <row r="121" spans="2:11"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</row>
    <row r="122" spans="2:11"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</row>
    <row r="123" spans="2:11"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</row>
    <row r="124" spans="2:11"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</row>
    <row r="125" spans="2:11"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</row>
    <row r="126" spans="2:11"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</row>
    <row r="127" spans="2:11"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</row>
    <row r="128" spans="2:11"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H41:XFD44 A1:B1048576 D45:XFD1048576 D41:AF44 D1:XFD40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176</v>
      </c>
      <c r="C1" s="78" t="s" vm="1">
        <v>246</v>
      </c>
    </row>
    <row r="2" spans="2:78">
      <c r="B2" s="57" t="s">
        <v>175</v>
      </c>
      <c r="C2" s="78" t="s">
        <v>247</v>
      </c>
    </row>
    <row r="3" spans="2:78">
      <c r="B3" s="57" t="s">
        <v>177</v>
      </c>
      <c r="C3" s="78" t="s">
        <v>248</v>
      </c>
    </row>
    <row r="4" spans="2:78">
      <c r="B4" s="57" t="s">
        <v>178</v>
      </c>
      <c r="C4" s="78">
        <v>9455</v>
      </c>
    </row>
    <row r="6" spans="2:78" ht="26.25" customHeight="1">
      <c r="B6" s="164" t="s">
        <v>207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6"/>
    </row>
    <row r="7" spans="2:78" ht="26.25" customHeight="1">
      <c r="B7" s="164" t="s">
        <v>97</v>
      </c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6"/>
    </row>
    <row r="8" spans="2:78" s="3" customFormat="1" ht="47.25">
      <c r="B8" s="23" t="s">
        <v>113</v>
      </c>
      <c r="C8" s="31" t="s">
        <v>42</v>
      </c>
      <c r="D8" s="31" t="s">
        <v>46</v>
      </c>
      <c r="E8" s="31" t="s">
        <v>15</v>
      </c>
      <c r="F8" s="31" t="s">
        <v>59</v>
      </c>
      <c r="G8" s="31" t="s">
        <v>99</v>
      </c>
      <c r="H8" s="31" t="s">
        <v>18</v>
      </c>
      <c r="I8" s="31" t="s">
        <v>98</v>
      </c>
      <c r="J8" s="31" t="s">
        <v>17</v>
      </c>
      <c r="K8" s="31" t="s">
        <v>19</v>
      </c>
      <c r="L8" s="31" t="s">
        <v>230</v>
      </c>
      <c r="M8" s="31" t="s">
        <v>229</v>
      </c>
      <c r="N8" s="31" t="s">
        <v>107</v>
      </c>
      <c r="O8" s="31" t="s">
        <v>54</v>
      </c>
      <c r="P8" s="31" t="s">
        <v>179</v>
      </c>
      <c r="Q8" s="32" t="s">
        <v>181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237</v>
      </c>
      <c r="M9" s="17"/>
      <c r="N9" s="17" t="s">
        <v>233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110</v>
      </c>
      <c r="R10" s="1"/>
      <c r="S10" s="1"/>
      <c r="T10" s="1"/>
      <c r="U10" s="1"/>
      <c r="V10" s="1"/>
    </row>
    <row r="11" spans="2:78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"/>
      <c r="S11" s="1"/>
      <c r="T11" s="1"/>
      <c r="U11" s="1"/>
      <c r="V11" s="1"/>
      <c r="BZ11" s="1"/>
    </row>
    <row r="12" spans="2:78" ht="18" customHeight="1">
      <c r="B12" s="99" t="s">
        <v>245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</row>
    <row r="13" spans="2:78">
      <c r="B13" s="99" t="s">
        <v>109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</row>
    <row r="14" spans="2:78">
      <c r="B14" s="99" t="s">
        <v>228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</row>
    <row r="15" spans="2:78">
      <c r="B15" s="99" t="s">
        <v>236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</row>
    <row r="16" spans="2:7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</row>
    <row r="17" spans="2:17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</row>
    <row r="18" spans="2:17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</row>
    <row r="19" spans="2:17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</row>
    <row r="20" spans="2:17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</row>
    <row r="21" spans="2:17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</row>
    <row r="22" spans="2:17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</row>
    <row r="23" spans="2:17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</row>
    <row r="24" spans="2:17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</row>
    <row r="25" spans="2:17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</row>
    <row r="26" spans="2:17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</row>
    <row r="27" spans="2:17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</row>
    <row r="28" spans="2:17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</row>
    <row r="29" spans="2:17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</row>
    <row r="30" spans="2:17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</row>
    <row r="31" spans="2:17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</row>
    <row r="32" spans="2:17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</row>
    <row r="33" spans="2:17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</row>
    <row r="34" spans="2:17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</row>
    <row r="35" spans="2:17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</row>
    <row r="36" spans="2:17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</row>
    <row r="37" spans="2:17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</row>
    <row r="38" spans="2:17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</row>
    <row r="39" spans="2:17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</row>
    <row r="40" spans="2:17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</row>
    <row r="41" spans="2:17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</row>
    <row r="42" spans="2:17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</row>
    <row r="43" spans="2:17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</row>
    <row r="44" spans="2:17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</row>
    <row r="45" spans="2:17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</row>
    <row r="46" spans="2:17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</row>
    <row r="47" spans="2:17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</row>
    <row r="48" spans="2:17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</row>
    <row r="49" spans="2:17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</row>
    <row r="50" spans="2:17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</row>
    <row r="51" spans="2:17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</row>
    <row r="52" spans="2:17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</row>
    <row r="53" spans="2:17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</row>
    <row r="54" spans="2:17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</row>
    <row r="55" spans="2:17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</row>
    <row r="56" spans="2:17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</row>
    <row r="57" spans="2:17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</row>
    <row r="58" spans="2:17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</row>
    <row r="59" spans="2:17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</row>
    <row r="60" spans="2:17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</row>
    <row r="61" spans="2:17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</row>
    <row r="62" spans="2:17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</row>
    <row r="63" spans="2:17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</row>
    <row r="64" spans="2:17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</row>
    <row r="65" spans="2:17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</row>
    <row r="66" spans="2:17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</row>
    <row r="67" spans="2:17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</row>
    <row r="68" spans="2:17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</row>
    <row r="69" spans="2:17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</row>
    <row r="70" spans="2:17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</row>
    <row r="71" spans="2:17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</row>
    <row r="72" spans="2:17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</row>
    <row r="73" spans="2:17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</row>
    <row r="74" spans="2:17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</row>
    <row r="75" spans="2:17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</row>
    <row r="76" spans="2:17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</row>
    <row r="77" spans="2:17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</row>
    <row r="78" spans="2:17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</row>
    <row r="79" spans="2:17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</row>
    <row r="80" spans="2:17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</row>
    <row r="81" spans="2:17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</row>
    <row r="82" spans="2:17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</row>
    <row r="83" spans="2:17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</row>
    <row r="84" spans="2:17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</row>
    <row r="85" spans="2:17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</row>
    <row r="86" spans="2:17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</row>
    <row r="87" spans="2:17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</row>
    <row r="88" spans="2:17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</row>
    <row r="89" spans="2:17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</row>
    <row r="90" spans="2:17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</row>
    <row r="91" spans="2:17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</row>
    <row r="92" spans="2:17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</row>
    <row r="93" spans="2:17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</row>
    <row r="94" spans="2:17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</row>
    <row r="95" spans="2:17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</row>
    <row r="96" spans="2:17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</row>
    <row r="97" spans="2:17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</row>
    <row r="98" spans="2:17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</row>
    <row r="99" spans="2:17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</row>
    <row r="100" spans="2:17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</row>
    <row r="101" spans="2:17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</row>
    <row r="102" spans="2:17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</row>
    <row r="103" spans="2:17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</row>
    <row r="104" spans="2:17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</row>
    <row r="105" spans="2:17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</row>
    <row r="106" spans="2:17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</row>
    <row r="107" spans="2:17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</row>
    <row r="108" spans="2:17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</row>
    <row r="109" spans="2:17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</row>
    <row r="110" spans="2:17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3" type="noConversion"/>
  <conditionalFormatting sqref="B16:B110">
    <cfRule type="cellIs" dxfId="3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AZ55"/>
  <sheetViews>
    <sheetView rightToLeft="1" zoomScale="90" zoomScaleNormal="90" workbookViewId="0">
      <selection activeCell="C20" sqref="C20"/>
    </sheetView>
  </sheetViews>
  <sheetFormatPr defaultColWidth="9.140625" defaultRowHeight="18"/>
  <cols>
    <col min="1" max="1" width="10.28515625" style="1" customWidth="1"/>
    <col min="2" max="2" width="52.85546875" style="2" bestFit="1" customWidth="1"/>
    <col min="3" max="3" width="46.28515625" style="2" bestFit="1" customWidth="1"/>
    <col min="4" max="4" width="10.140625" style="2" bestFit="1" customWidth="1"/>
    <col min="5" max="5" width="12.42578125" style="2" bestFit="1" customWidth="1"/>
    <col min="6" max="6" width="5.7109375" style="1" bestFit="1" customWidth="1"/>
    <col min="7" max="7" width="11.28515625" style="1" bestFit="1" customWidth="1"/>
    <col min="8" max="8" width="11.140625" style="1" bestFit="1" customWidth="1"/>
    <col min="9" max="9" width="6.85546875" style="1" bestFit="1" customWidth="1"/>
    <col min="10" max="10" width="12" style="1" bestFit="1" customWidth="1"/>
    <col min="11" max="11" width="6.85546875" style="1" bestFit="1" customWidth="1"/>
    <col min="12" max="12" width="7.5703125" style="1" customWidth="1"/>
    <col min="13" max="13" width="10.140625" style="1" bestFit="1" customWidth="1"/>
    <col min="14" max="14" width="7.28515625" style="1" bestFit="1" customWidth="1"/>
    <col min="15" max="15" width="8" style="1" bestFit="1" customWidth="1"/>
    <col min="16" max="16" width="9.140625" style="1" bestFit="1" customWidth="1"/>
    <col min="17" max="17" width="10.42578125" style="1" bestFit="1" customWidth="1"/>
    <col min="18" max="18" width="8.7109375" style="1" customWidth="1"/>
    <col min="19" max="19" width="10" style="1" customWidth="1"/>
    <col min="20" max="20" width="9.5703125" style="1" customWidth="1"/>
    <col min="21" max="21" width="6.140625" style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9" width="5.7109375" style="1" customWidth="1"/>
    <col min="40" max="16384" width="9.140625" style="1"/>
  </cols>
  <sheetData>
    <row r="1" spans="2:52">
      <c r="B1" s="57" t="s">
        <v>176</v>
      </c>
      <c r="C1" s="78" t="s" vm="1">
        <v>246</v>
      </c>
    </row>
    <row r="2" spans="2:52">
      <c r="B2" s="57" t="s">
        <v>175</v>
      </c>
      <c r="C2" s="78" t="s">
        <v>247</v>
      </c>
    </row>
    <row r="3" spans="2:52">
      <c r="B3" s="57" t="s">
        <v>177</v>
      </c>
      <c r="C3" s="78" t="s">
        <v>248</v>
      </c>
    </row>
    <row r="4" spans="2:52">
      <c r="B4" s="57" t="s">
        <v>178</v>
      </c>
      <c r="C4" s="78">
        <v>9455</v>
      </c>
    </row>
    <row r="6" spans="2:52" ht="26.25" customHeight="1">
      <c r="B6" s="164" t="s">
        <v>208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6"/>
    </row>
    <row r="7" spans="2:52" s="3" customFormat="1" ht="63">
      <c r="B7" s="23" t="s">
        <v>113</v>
      </c>
      <c r="C7" s="31" t="s">
        <v>220</v>
      </c>
      <c r="D7" s="31" t="s">
        <v>42</v>
      </c>
      <c r="E7" s="31" t="s">
        <v>114</v>
      </c>
      <c r="F7" s="31" t="s">
        <v>15</v>
      </c>
      <c r="G7" s="31" t="s">
        <v>99</v>
      </c>
      <c r="H7" s="31" t="s">
        <v>59</v>
      </c>
      <c r="I7" s="31" t="s">
        <v>18</v>
      </c>
      <c r="J7" s="31" t="s">
        <v>98</v>
      </c>
      <c r="K7" s="14" t="s">
        <v>33</v>
      </c>
      <c r="L7" s="71" t="s">
        <v>19</v>
      </c>
      <c r="M7" s="31" t="s">
        <v>230</v>
      </c>
      <c r="N7" s="31" t="s">
        <v>229</v>
      </c>
      <c r="O7" s="31" t="s">
        <v>107</v>
      </c>
      <c r="P7" s="31" t="s">
        <v>179</v>
      </c>
      <c r="Q7" s="32" t="s">
        <v>181</v>
      </c>
      <c r="AY7" s="3" t="s">
        <v>159</v>
      </c>
      <c r="AZ7" s="3" t="s">
        <v>161</v>
      </c>
    </row>
    <row r="8" spans="2:52" s="3" customFormat="1" ht="24" customHeight="1">
      <c r="B8" s="16"/>
      <c r="C8" s="70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237</v>
      </c>
      <c r="N8" s="17"/>
      <c r="O8" s="17" t="s">
        <v>233</v>
      </c>
      <c r="P8" s="33" t="s">
        <v>20</v>
      </c>
      <c r="Q8" s="18" t="s">
        <v>20</v>
      </c>
      <c r="AY8" s="3" t="s">
        <v>157</v>
      </c>
      <c r="AZ8" s="3" t="s">
        <v>160</v>
      </c>
    </row>
    <row r="9" spans="2:52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110</v>
      </c>
      <c r="AY9" s="4" t="s">
        <v>158</v>
      </c>
      <c r="AZ9" s="4" t="s">
        <v>162</v>
      </c>
    </row>
    <row r="10" spans="2:52" s="139" customFormat="1" ht="18" customHeight="1">
      <c r="B10" s="79" t="s">
        <v>38</v>
      </c>
      <c r="C10" s="80"/>
      <c r="D10" s="80"/>
      <c r="E10" s="80"/>
      <c r="F10" s="80"/>
      <c r="G10" s="80"/>
      <c r="H10" s="80"/>
      <c r="I10" s="88">
        <v>6.033206687585845</v>
      </c>
      <c r="J10" s="80"/>
      <c r="K10" s="80"/>
      <c r="L10" s="104">
        <v>3.7550299322254149E-2</v>
      </c>
      <c r="M10" s="88"/>
      <c r="N10" s="90"/>
      <c r="O10" s="88">
        <v>388.88712000000004</v>
      </c>
      <c r="P10" s="89">
        <v>1</v>
      </c>
      <c r="Q10" s="89">
        <f>O10/'סכום נכסי הקרן'!$C$42</f>
        <v>1.639720665839502E-2</v>
      </c>
      <c r="AY10" s="141" t="s">
        <v>27</v>
      </c>
      <c r="AZ10" s="139" t="s">
        <v>163</v>
      </c>
    </row>
    <row r="11" spans="2:52" s="141" customFormat="1" ht="21.75" customHeight="1">
      <c r="B11" s="81" t="s">
        <v>36</v>
      </c>
      <c r="C11" s="82"/>
      <c r="D11" s="82"/>
      <c r="E11" s="82"/>
      <c r="F11" s="82"/>
      <c r="G11" s="82"/>
      <c r="H11" s="82"/>
      <c r="I11" s="91">
        <v>5.9360863583474472</v>
      </c>
      <c r="J11" s="82"/>
      <c r="K11" s="82"/>
      <c r="L11" s="105">
        <v>3.5041555982741827E-2</v>
      </c>
      <c r="M11" s="91"/>
      <c r="N11" s="93"/>
      <c r="O11" s="91">
        <v>327.36569000000009</v>
      </c>
      <c r="P11" s="92">
        <v>0.84180131756485033</v>
      </c>
      <c r="Q11" s="92">
        <f>O11/'סכום נכסי הקרן'!$C$42</f>
        <v>1.3803190169420066E-2</v>
      </c>
      <c r="AZ11" s="141" t="s">
        <v>169</v>
      </c>
    </row>
    <row r="12" spans="2:52" s="141" customFormat="1">
      <c r="B12" s="103" t="s">
        <v>34</v>
      </c>
      <c r="C12" s="82"/>
      <c r="D12" s="82"/>
      <c r="E12" s="82"/>
      <c r="F12" s="82"/>
      <c r="G12" s="82"/>
      <c r="H12" s="82"/>
      <c r="I12" s="91">
        <v>9.0032406153763027</v>
      </c>
      <c r="J12" s="82"/>
      <c r="K12" s="82"/>
      <c r="L12" s="105">
        <v>3.200253713434021E-2</v>
      </c>
      <c r="M12" s="91"/>
      <c r="N12" s="93"/>
      <c r="O12" s="91">
        <v>165.82763999999997</v>
      </c>
      <c r="P12" s="92">
        <v>0.42641587101161887</v>
      </c>
      <c r="Q12" s="92">
        <f>O12/'סכום נכסי הקרן'!$C$42</f>
        <v>6.9920291593970297E-3</v>
      </c>
      <c r="AZ12" s="141" t="s">
        <v>164</v>
      </c>
    </row>
    <row r="13" spans="2:52" s="141" customFormat="1">
      <c r="B13" s="87" t="s">
        <v>767</v>
      </c>
      <c r="C13" s="97" t="s">
        <v>749</v>
      </c>
      <c r="D13" s="84">
        <v>6028</v>
      </c>
      <c r="E13" s="84"/>
      <c r="F13" s="84" t="s">
        <v>748</v>
      </c>
      <c r="G13" s="111">
        <v>43100</v>
      </c>
      <c r="H13" s="84"/>
      <c r="I13" s="94">
        <v>9.44</v>
      </c>
      <c r="J13" s="97" t="s">
        <v>161</v>
      </c>
      <c r="K13" s="98">
        <v>4.4400000000000002E-2</v>
      </c>
      <c r="L13" s="98">
        <v>4.4400000000000002E-2</v>
      </c>
      <c r="M13" s="94">
        <v>11721.429999999998</v>
      </c>
      <c r="N13" s="96">
        <v>102.13</v>
      </c>
      <c r="O13" s="94">
        <v>11.971099999999998</v>
      </c>
      <c r="P13" s="95">
        <v>3.0782968589959978E-2</v>
      </c>
      <c r="Q13" s="95">
        <f>O13/'סכום נכסי הקרן'!$C$42</f>
        <v>5.047546975284566E-4</v>
      </c>
      <c r="AZ13" s="141" t="s">
        <v>165</v>
      </c>
    </row>
    <row r="14" spans="2:52" s="141" customFormat="1">
      <c r="B14" s="87" t="s">
        <v>767</v>
      </c>
      <c r="C14" s="97" t="s">
        <v>749</v>
      </c>
      <c r="D14" s="84">
        <v>6027</v>
      </c>
      <c r="E14" s="84"/>
      <c r="F14" s="84" t="s">
        <v>748</v>
      </c>
      <c r="G14" s="111">
        <v>43100</v>
      </c>
      <c r="H14" s="84"/>
      <c r="I14" s="94">
        <v>9.8800000000000008</v>
      </c>
      <c r="J14" s="97" t="s">
        <v>161</v>
      </c>
      <c r="K14" s="98">
        <v>3.1699999999999999E-2</v>
      </c>
      <c r="L14" s="98">
        <v>3.1699999999999999E-2</v>
      </c>
      <c r="M14" s="94">
        <v>43881.87999999999</v>
      </c>
      <c r="N14" s="96">
        <v>100.84</v>
      </c>
      <c r="O14" s="94">
        <v>44.250489999999992</v>
      </c>
      <c r="P14" s="95">
        <v>0.11378749185624865</v>
      </c>
      <c r="Q14" s="95">
        <f>O14/'סכום נכסי הקרן'!$C$42</f>
        <v>1.8657970191073496E-3</v>
      </c>
      <c r="AZ14" s="141" t="s">
        <v>166</v>
      </c>
    </row>
    <row r="15" spans="2:52" s="141" customFormat="1">
      <c r="B15" s="87" t="s">
        <v>767</v>
      </c>
      <c r="C15" s="97" t="s">
        <v>749</v>
      </c>
      <c r="D15" s="84">
        <v>6026</v>
      </c>
      <c r="E15" s="84"/>
      <c r="F15" s="84" t="s">
        <v>748</v>
      </c>
      <c r="G15" s="111">
        <v>43100</v>
      </c>
      <c r="H15" s="84"/>
      <c r="I15" s="94">
        <v>7.8800000000000008</v>
      </c>
      <c r="J15" s="97" t="s">
        <v>161</v>
      </c>
      <c r="K15" s="98">
        <v>3.4699999999999995E-2</v>
      </c>
      <c r="L15" s="98">
        <v>3.4699999999999995E-2</v>
      </c>
      <c r="M15" s="94">
        <v>60581.719999999994</v>
      </c>
      <c r="N15" s="96">
        <v>102.53</v>
      </c>
      <c r="O15" s="94">
        <v>62.114439999999988</v>
      </c>
      <c r="P15" s="95">
        <v>0.15972357222836278</v>
      </c>
      <c r="Q15" s="95">
        <f>O15/'סכום נכסי הקרן'!$C$42</f>
        <v>2.6190204220455484E-3</v>
      </c>
      <c r="AZ15" s="141" t="s">
        <v>168</v>
      </c>
    </row>
    <row r="16" spans="2:52" s="141" customFormat="1">
      <c r="B16" s="87" t="s">
        <v>767</v>
      </c>
      <c r="C16" s="97" t="s">
        <v>749</v>
      </c>
      <c r="D16" s="84">
        <v>6025</v>
      </c>
      <c r="E16" s="84"/>
      <c r="F16" s="84" t="s">
        <v>748</v>
      </c>
      <c r="G16" s="111">
        <v>43100</v>
      </c>
      <c r="H16" s="84"/>
      <c r="I16" s="94">
        <v>9.9400000000000031</v>
      </c>
      <c r="J16" s="97" t="s">
        <v>161</v>
      </c>
      <c r="K16" s="98">
        <v>2.9800000000000004E-2</v>
      </c>
      <c r="L16" s="98">
        <v>2.9800000000000004E-2</v>
      </c>
      <c r="M16" s="94">
        <v>24918.109999999997</v>
      </c>
      <c r="N16" s="96">
        <v>106.07</v>
      </c>
      <c r="O16" s="94">
        <v>26.430629999999994</v>
      </c>
      <c r="P16" s="95">
        <v>6.7964786285542172E-2</v>
      </c>
      <c r="Q16" s="95">
        <f>O16/'סכום נכסי הקרן'!$C$42</f>
        <v>1.1144326462176866E-3</v>
      </c>
      <c r="AZ16" s="141" t="s">
        <v>167</v>
      </c>
    </row>
    <row r="17" spans="1:52" s="141" customFormat="1">
      <c r="B17" s="87" t="s">
        <v>767</v>
      </c>
      <c r="C17" s="97" t="s">
        <v>749</v>
      </c>
      <c r="D17" s="84">
        <v>6024</v>
      </c>
      <c r="E17" s="84"/>
      <c r="F17" s="84" t="s">
        <v>748</v>
      </c>
      <c r="G17" s="111">
        <v>43100</v>
      </c>
      <c r="H17" s="84"/>
      <c r="I17" s="94">
        <v>9.0500000000000007</v>
      </c>
      <c r="J17" s="97" t="s">
        <v>161</v>
      </c>
      <c r="K17" s="98">
        <v>2.0400000000000001E-2</v>
      </c>
      <c r="L17" s="98">
        <v>2.0400000000000001E-2</v>
      </c>
      <c r="M17" s="94">
        <v>19679.479999999996</v>
      </c>
      <c r="N17" s="96">
        <v>107.02</v>
      </c>
      <c r="O17" s="94">
        <v>21.060979999999997</v>
      </c>
      <c r="P17" s="95">
        <v>5.4157052051505318E-2</v>
      </c>
      <c r="Q17" s="95">
        <f>O17/'סכום נכסי הקרן'!$C$42</f>
        <v>8.8802437449798878E-4</v>
      </c>
      <c r="AZ17" s="141" t="s">
        <v>170</v>
      </c>
    </row>
    <row r="18" spans="1:52" s="141" customFormat="1">
      <c r="B18" s="83"/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94"/>
      <c r="N18" s="96"/>
      <c r="O18" s="84"/>
      <c r="P18" s="95"/>
      <c r="Q18" s="84"/>
      <c r="AZ18" s="141" t="s">
        <v>171</v>
      </c>
    </row>
    <row r="19" spans="1:52" s="141" customFormat="1">
      <c r="B19" s="103" t="s">
        <v>35</v>
      </c>
      <c r="C19" s="82"/>
      <c r="D19" s="82"/>
      <c r="E19" s="82"/>
      <c r="F19" s="82"/>
      <c r="G19" s="82"/>
      <c r="H19" s="82"/>
      <c r="I19" s="91">
        <v>2.7874848247827684</v>
      </c>
      <c r="J19" s="82"/>
      <c r="K19" s="82"/>
      <c r="L19" s="105">
        <v>3.8161150419853358E-2</v>
      </c>
      <c r="M19" s="91"/>
      <c r="N19" s="93"/>
      <c r="O19" s="91">
        <v>161.53804999999994</v>
      </c>
      <c r="P19" s="92">
        <v>0.41538544655323101</v>
      </c>
      <c r="Q19" s="92">
        <f>O19/'סכום נכסי הקרן'!$C$42</f>
        <v>6.8111610100230289E-3</v>
      </c>
      <c r="AZ19" s="141" t="s">
        <v>172</v>
      </c>
    </row>
    <row r="20" spans="1:52" s="141" customFormat="1">
      <c r="A20" s="149"/>
      <c r="B20" s="87" t="s">
        <v>768</v>
      </c>
      <c r="C20" s="97" t="s">
        <v>749</v>
      </c>
      <c r="D20" s="84">
        <v>507852</v>
      </c>
      <c r="E20" s="84"/>
      <c r="F20" s="84" t="s">
        <v>750</v>
      </c>
      <c r="G20" s="111">
        <v>43185</v>
      </c>
      <c r="H20" s="84" t="s">
        <v>751</v>
      </c>
      <c r="I20" s="94">
        <v>1.45</v>
      </c>
      <c r="J20" s="97" t="s">
        <v>160</v>
      </c>
      <c r="K20" s="98">
        <v>3.4861000000000003E-2</v>
      </c>
      <c r="L20" s="98">
        <v>3.7400000000000003E-2</v>
      </c>
      <c r="M20" s="94">
        <v>26629.999999999996</v>
      </c>
      <c r="N20" s="96">
        <v>99.78</v>
      </c>
      <c r="O20" s="94">
        <v>96.374549999999985</v>
      </c>
      <c r="P20" s="95">
        <v>0.2478213986619047</v>
      </c>
      <c r="Q20" s="95">
        <f>O20/'סכום נכסי הקרן'!$C$42</f>
        <v>4.0635786882317511E-3</v>
      </c>
      <c r="AZ20" s="141" t="s">
        <v>173</v>
      </c>
    </row>
    <row r="21" spans="1:52" s="141" customFormat="1">
      <c r="A21" s="149"/>
      <c r="B21" s="87" t="s">
        <v>769</v>
      </c>
      <c r="C21" s="97" t="s">
        <v>752</v>
      </c>
      <c r="D21" s="84">
        <v>90840002</v>
      </c>
      <c r="E21" s="84"/>
      <c r="F21" s="84" t="s">
        <v>456</v>
      </c>
      <c r="G21" s="111">
        <v>43011</v>
      </c>
      <c r="H21" s="84" t="s">
        <v>157</v>
      </c>
      <c r="I21" s="94">
        <v>9.67</v>
      </c>
      <c r="J21" s="97" t="s">
        <v>161</v>
      </c>
      <c r="K21" s="98">
        <v>3.9E-2</v>
      </c>
      <c r="L21" s="98">
        <v>3.6600000000000001E-2</v>
      </c>
      <c r="M21" s="94">
        <v>434.78999999999991</v>
      </c>
      <c r="N21" s="96">
        <v>104.08</v>
      </c>
      <c r="O21" s="94">
        <v>0.45252999999999993</v>
      </c>
      <c r="P21" s="95">
        <v>1.1636538643912914E-3</v>
      </c>
      <c r="Q21" s="95">
        <f>O21/'סכום נכסי הקרן'!$C$42</f>
        <v>1.908067289326398E-5</v>
      </c>
      <c r="AZ21" s="141" t="s">
        <v>174</v>
      </c>
    </row>
    <row r="22" spans="1:52" s="141" customFormat="1">
      <c r="A22" s="149"/>
      <c r="B22" s="87" t="s">
        <v>769</v>
      </c>
      <c r="C22" s="97" t="s">
        <v>752</v>
      </c>
      <c r="D22" s="84">
        <v>90840004</v>
      </c>
      <c r="E22" s="84"/>
      <c r="F22" s="84" t="s">
        <v>456</v>
      </c>
      <c r="G22" s="111">
        <v>43104</v>
      </c>
      <c r="H22" s="84" t="s">
        <v>157</v>
      </c>
      <c r="I22" s="94">
        <v>9.6799999999999962</v>
      </c>
      <c r="J22" s="97" t="s">
        <v>161</v>
      </c>
      <c r="K22" s="98">
        <v>3.8199999999999998E-2</v>
      </c>
      <c r="L22" s="98">
        <v>3.9399999999999991E-2</v>
      </c>
      <c r="M22" s="94">
        <v>774.5899999999998</v>
      </c>
      <c r="N22" s="96">
        <v>98.56</v>
      </c>
      <c r="O22" s="94">
        <v>0.76344000000000001</v>
      </c>
      <c r="P22" s="95">
        <v>1.9631403580555712E-3</v>
      </c>
      <c r="Q22" s="95">
        <f>O22/'סכום נכסי הקרן'!$C$42</f>
        <v>3.2190018150472799E-5</v>
      </c>
      <c r="AZ22" s="141" t="s">
        <v>27</v>
      </c>
    </row>
    <row r="23" spans="1:52" s="141" customFormat="1">
      <c r="A23" s="149"/>
      <c r="B23" s="87" t="s">
        <v>769</v>
      </c>
      <c r="C23" s="97" t="s">
        <v>752</v>
      </c>
      <c r="D23" s="84">
        <v>90840006</v>
      </c>
      <c r="E23" s="84"/>
      <c r="F23" s="84" t="s">
        <v>456</v>
      </c>
      <c r="G23" s="111">
        <v>43194</v>
      </c>
      <c r="H23" s="84" t="s">
        <v>157</v>
      </c>
      <c r="I23" s="94">
        <v>9.7299999999999986</v>
      </c>
      <c r="J23" s="97" t="s">
        <v>161</v>
      </c>
      <c r="K23" s="98">
        <v>3.7900000000000003E-2</v>
      </c>
      <c r="L23" s="98">
        <v>3.5400000000000001E-2</v>
      </c>
      <c r="M23" s="94">
        <v>500.2299999999999</v>
      </c>
      <c r="N23" s="96">
        <v>102.33</v>
      </c>
      <c r="O23" s="94">
        <v>0.51188999999999996</v>
      </c>
      <c r="P23" s="95">
        <v>1.3162945586883924E-3</v>
      </c>
      <c r="Q23" s="95">
        <f>O23/'סכום נכסי הקרן'!$C$42</f>
        <v>2.1583553902134445E-5</v>
      </c>
    </row>
    <row r="24" spans="1:52" s="141" customFormat="1">
      <c r="A24" s="149"/>
      <c r="B24" s="87" t="s">
        <v>769</v>
      </c>
      <c r="C24" s="97" t="s">
        <v>752</v>
      </c>
      <c r="D24" s="84">
        <v>90840008</v>
      </c>
      <c r="E24" s="84"/>
      <c r="F24" s="84" t="s">
        <v>456</v>
      </c>
      <c r="G24" s="111">
        <v>43285</v>
      </c>
      <c r="H24" s="84" t="s">
        <v>157</v>
      </c>
      <c r="I24" s="94">
        <v>9.7000000000000011</v>
      </c>
      <c r="J24" s="97" t="s">
        <v>161</v>
      </c>
      <c r="K24" s="98">
        <v>4.0099999999999997E-2</v>
      </c>
      <c r="L24" s="98">
        <v>3.5499999999999997E-2</v>
      </c>
      <c r="M24" s="94">
        <v>662.64999999999986</v>
      </c>
      <c r="N24" s="96">
        <v>103.19</v>
      </c>
      <c r="O24" s="94">
        <v>0.6837899999999999</v>
      </c>
      <c r="P24" s="95">
        <v>1.7583251407246397E-3</v>
      </c>
      <c r="Q24" s="95">
        <f>O24/'סכום נכסי הקרן'!$C$42</f>
        <v>2.8831620705113426E-5</v>
      </c>
    </row>
    <row r="25" spans="1:52" s="141" customFormat="1">
      <c r="A25" s="149"/>
      <c r="B25" s="87" t="s">
        <v>769</v>
      </c>
      <c r="C25" s="97" t="s">
        <v>752</v>
      </c>
      <c r="D25" s="84">
        <v>90840000</v>
      </c>
      <c r="E25" s="84"/>
      <c r="F25" s="84" t="s">
        <v>456</v>
      </c>
      <c r="G25" s="111">
        <v>42935</v>
      </c>
      <c r="H25" s="84" t="s">
        <v>157</v>
      </c>
      <c r="I25" s="94">
        <v>11.189999999999998</v>
      </c>
      <c r="J25" s="97" t="s">
        <v>161</v>
      </c>
      <c r="K25" s="98">
        <v>4.0800000000000003E-2</v>
      </c>
      <c r="L25" s="98">
        <v>3.3899999999999986E-2</v>
      </c>
      <c r="M25" s="94">
        <v>2024.8399999999997</v>
      </c>
      <c r="N25" s="96">
        <v>107.27</v>
      </c>
      <c r="O25" s="94">
        <v>2.17205</v>
      </c>
      <c r="P25" s="95">
        <v>5.5852968336930261E-3</v>
      </c>
      <c r="Q25" s="95">
        <f>O25/'סכום נכסי הקרן'!$C$42</f>
        <v>9.1583266430543921E-5</v>
      </c>
    </row>
    <row r="26" spans="1:52" s="141" customFormat="1">
      <c r="A26" s="149"/>
      <c r="B26" s="87" t="s">
        <v>770</v>
      </c>
      <c r="C26" s="97" t="s">
        <v>749</v>
      </c>
      <c r="D26" s="84">
        <v>523632</v>
      </c>
      <c r="E26" s="84"/>
      <c r="F26" s="84" t="s">
        <v>753</v>
      </c>
      <c r="G26" s="111">
        <v>43321</v>
      </c>
      <c r="H26" s="84" t="s">
        <v>751</v>
      </c>
      <c r="I26" s="94">
        <v>1.92</v>
      </c>
      <c r="J26" s="97" t="s">
        <v>161</v>
      </c>
      <c r="K26" s="98">
        <v>2.4E-2</v>
      </c>
      <c r="L26" s="98">
        <v>2.2000000000000002E-2</v>
      </c>
      <c r="M26" s="94">
        <v>10069.299999999997</v>
      </c>
      <c r="N26" s="96">
        <v>100.77</v>
      </c>
      <c r="O26" s="94">
        <v>10.146829999999998</v>
      </c>
      <c r="P26" s="95">
        <v>2.6091967252605323E-2</v>
      </c>
      <c r="Q26" s="95">
        <f>O26/'סכום נכסי הקרן'!$C$42</f>
        <v>4.2783537916504485E-4</v>
      </c>
    </row>
    <row r="27" spans="1:52" s="141" customFormat="1">
      <c r="A27" s="149"/>
      <c r="B27" s="87" t="s">
        <v>770</v>
      </c>
      <c r="C27" s="97" t="s">
        <v>749</v>
      </c>
      <c r="D27" s="84">
        <v>524747</v>
      </c>
      <c r="E27" s="84"/>
      <c r="F27" s="84" t="s">
        <v>753</v>
      </c>
      <c r="G27" s="111">
        <v>43343</v>
      </c>
      <c r="H27" s="84" t="s">
        <v>751</v>
      </c>
      <c r="I27" s="94">
        <v>1.9799999999999998</v>
      </c>
      <c r="J27" s="97" t="s">
        <v>161</v>
      </c>
      <c r="K27" s="98">
        <v>2.3789999999999999E-2</v>
      </c>
      <c r="L27" s="98">
        <v>2.2800000000000008E-2</v>
      </c>
      <c r="M27" s="94">
        <v>10069.299999999997</v>
      </c>
      <c r="N27" s="96">
        <v>100.42</v>
      </c>
      <c r="O27" s="94">
        <v>10.111589999999998</v>
      </c>
      <c r="P27" s="95">
        <v>2.600134969756776E-2</v>
      </c>
      <c r="Q27" s="95">
        <f>O27/'סכום נכסי הקרן'!$C$42</f>
        <v>4.2634950438821546E-4</v>
      </c>
    </row>
    <row r="28" spans="1:52" s="141" customFormat="1">
      <c r="A28" s="149"/>
      <c r="B28" s="87" t="s">
        <v>771</v>
      </c>
      <c r="C28" s="97" t="s">
        <v>752</v>
      </c>
      <c r="D28" s="84">
        <v>91102700</v>
      </c>
      <c r="E28" s="84"/>
      <c r="F28" s="84" t="s">
        <v>754</v>
      </c>
      <c r="G28" s="111">
        <v>43093</v>
      </c>
      <c r="H28" s="84" t="s">
        <v>751</v>
      </c>
      <c r="I28" s="94">
        <v>4.5599999999999996</v>
      </c>
      <c r="J28" s="97" t="s">
        <v>161</v>
      </c>
      <c r="K28" s="98">
        <v>2.6089999999999999E-2</v>
      </c>
      <c r="L28" s="98">
        <v>2.7699999999999995E-2</v>
      </c>
      <c r="M28" s="94">
        <v>2680.9999999999995</v>
      </c>
      <c r="N28" s="96">
        <v>102.35</v>
      </c>
      <c r="O28" s="94">
        <v>2.7440100000000003</v>
      </c>
      <c r="P28" s="95">
        <v>7.0560578092686635E-3</v>
      </c>
      <c r="Q28" s="95">
        <f>O28/'סכום נכסי הקרן'!$C$42</f>
        <v>1.1569963809216032E-4</v>
      </c>
    </row>
    <row r="29" spans="1:52" s="141" customFormat="1">
      <c r="A29" s="149"/>
      <c r="B29" s="87" t="s">
        <v>771</v>
      </c>
      <c r="C29" s="97" t="s">
        <v>752</v>
      </c>
      <c r="D29" s="84">
        <v>525458</v>
      </c>
      <c r="E29" s="84"/>
      <c r="F29" s="84" t="s">
        <v>754</v>
      </c>
      <c r="G29" s="111">
        <v>43363</v>
      </c>
      <c r="H29" s="84" t="s">
        <v>751</v>
      </c>
      <c r="I29" s="94">
        <v>4.6499999999999995</v>
      </c>
      <c r="J29" s="97" t="s">
        <v>161</v>
      </c>
      <c r="K29" s="98">
        <v>2.6849999999999999E-2</v>
      </c>
      <c r="L29" s="98">
        <v>2.3899999999999998E-2</v>
      </c>
      <c r="M29" s="94">
        <v>3753.3999999999996</v>
      </c>
      <c r="N29" s="96">
        <v>101.41</v>
      </c>
      <c r="O29" s="94">
        <v>3.8063299999999995</v>
      </c>
      <c r="P29" s="95">
        <v>9.7877502345667788E-3</v>
      </c>
      <c r="Q29" s="95">
        <f>O29/'סכום נכסי הקרן'!$C$42</f>
        <v>1.6049176331694583E-4</v>
      </c>
    </row>
    <row r="30" spans="1:52" s="141" customFormat="1">
      <c r="A30" s="149"/>
      <c r="B30" s="87" t="s">
        <v>772</v>
      </c>
      <c r="C30" s="97" t="s">
        <v>752</v>
      </c>
      <c r="D30" s="84">
        <v>91040003</v>
      </c>
      <c r="E30" s="84"/>
      <c r="F30" s="84" t="s">
        <v>472</v>
      </c>
      <c r="G30" s="111">
        <v>43301</v>
      </c>
      <c r="H30" s="84" t="s">
        <v>302</v>
      </c>
      <c r="I30" s="94">
        <v>2.21</v>
      </c>
      <c r="J30" s="97" t="s">
        <v>160</v>
      </c>
      <c r="K30" s="98">
        <v>6.0975000000000001E-2</v>
      </c>
      <c r="L30" s="98">
        <v>6.7000000000000004E-2</v>
      </c>
      <c r="M30" s="94">
        <v>3266.8799999999992</v>
      </c>
      <c r="N30" s="96">
        <v>101.17</v>
      </c>
      <c r="O30" s="94">
        <v>11.987589999999999</v>
      </c>
      <c r="P30" s="95">
        <v>3.0825371639976139E-2</v>
      </c>
      <c r="Q30" s="95">
        <f>O30/'סכום נכסי הקרן'!$C$42</f>
        <v>5.0544998910251782E-4</v>
      </c>
    </row>
    <row r="31" spans="1:52" s="141" customFormat="1">
      <c r="A31" s="149"/>
      <c r="B31" s="87" t="s">
        <v>772</v>
      </c>
      <c r="C31" s="97" t="s">
        <v>752</v>
      </c>
      <c r="D31" s="84">
        <v>91040004</v>
      </c>
      <c r="E31" s="84"/>
      <c r="F31" s="84" t="s">
        <v>472</v>
      </c>
      <c r="G31" s="111">
        <v>43301</v>
      </c>
      <c r="H31" s="84" t="s">
        <v>302</v>
      </c>
      <c r="I31" s="94">
        <v>2.21</v>
      </c>
      <c r="J31" s="97" t="s">
        <v>160</v>
      </c>
      <c r="K31" s="98">
        <v>6.0975000000000001E-2</v>
      </c>
      <c r="L31" s="98">
        <v>6.7000000000000004E-2</v>
      </c>
      <c r="M31" s="94">
        <v>949.00999999999988</v>
      </c>
      <c r="N31" s="96">
        <v>101.17</v>
      </c>
      <c r="O31" s="94">
        <v>3.4823099999999996</v>
      </c>
      <c r="P31" s="95">
        <v>8.9545521589915328E-3</v>
      </c>
      <c r="Q31" s="95">
        <f>O31/'סכום נכסי הקרן'!$C$42</f>
        <v>1.4682964228436148E-4</v>
      </c>
    </row>
    <row r="32" spans="1:52" s="141" customFormat="1">
      <c r="A32" s="149"/>
      <c r="B32" s="87" t="s">
        <v>772</v>
      </c>
      <c r="C32" s="97" t="s">
        <v>752</v>
      </c>
      <c r="D32" s="84">
        <v>91050020</v>
      </c>
      <c r="E32" s="84"/>
      <c r="F32" s="84" t="s">
        <v>472</v>
      </c>
      <c r="G32" s="111">
        <v>43301</v>
      </c>
      <c r="H32" s="84" t="s">
        <v>302</v>
      </c>
      <c r="I32" s="94">
        <v>2.2099999999999995</v>
      </c>
      <c r="J32" s="97" t="s">
        <v>160</v>
      </c>
      <c r="K32" s="98">
        <v>6.0975000000000001E-2</v>
      </c>
      <c r="L32" s="98">
        <v>6.6699999999999995E-2</v>
      </c>
      <c r="M32" s="94">
        <v>548.66999999999985</v>
      </c>
      <c r="N32" s="96">
        <v>101.22</v>
      </c>
      <c r="O32" s="94">
        <v>2.0143299999999997</v>
      </c>
      <c r="P32" s="95">
        <v>5.1797292746542994E-3</v>
      </c>
      <c r="Q32" s="95">
        <f>O32/'סכום נכסי הקרן'!$C$42</f>
        <v>8.4933091351045091E-5</v>
      </c>
    </row>
    <row r="33" spans="1:17" s="141" customFormat="1">
      <c r="A33" s="149"/>
      <c r="B33" s="87" t="s">
        <v>772</v>
      </c>
      <c r="C33" s="97" t="s">
        <v>752</v>
      </c>
      <c r="D33" s="84">
        <v>91050021</v>
      </c>
      <c r="E33" s="84"/>
      <c r="F33" s="84" t="s">
        <v>472</v>
      </c>
      <c r="G33" s="111">
        <v>43340</v>
      </c>
      <c r="H33" s="84" t="s">
        <v>302</v>
      </c>
      <c r="I33" s="94">
        <v>2.2299999999999995</v>
      </c>
      <c r="J33" s="97" t="s">
        <v>160</v>
      </c>
      <c r="K33" s="98">
        <v>6.0975000000000001E-2</v>
      </c>
      <c r="L33" s="98">
        <v>6.6799999999999984E-2</v>
      </c>
      <c r="M33" s="94">
        <v>320.60999999999996</v>
      </c>
      <c r="N33" s="96">
        <v>100.54</v>
      </c>
      <c r="O33" s="94">
        <v>1.16913</v>
      </c>
      <c r="P33" s="95">
        <v>3.0063479603027218E-3</v>
      </c>
      <c r="Q33" s="95">
        <f>O33/'סכום נכסי הקרן'!$C$42</f>
        <v>4.9295708792128087E-5</v>
      </c>
    </row>
    <row r="34" spans="1:17" s="141" customFormat="1">
      <c r="A34" s="149"/>
      <c r="B34" s="87" t="s">
        <v>772</v>
      </c>
      <c r="C34" s="97" t="s">
        <v>752</v>
      </c>
      <c r="D34" s="84">
        <v>91050022</v>
      </c>
      <c r="E34" s="84"/>
      <c r="F34" s="84" t="s">
        <v>472</v>
      </c>
      <c r="G34" s="111">
        <v>43360</v>
      </c>
      <c r="H34" s="84" t="s">
        <v>302</v>
      </c>
      <c r="I34" s="94">
        <v>2.2300000000000004</v>
      </c>
      <c r="J34" s="97" t="s">
        <v>160</v>
      </c>
      <c r="K34" s="98">
        <v>6.0975000000000001E-2</v>
      </c>
      <c r="L34" s="98">
        <v>6.6700000000000009E-2</v>
      </c>
      <c r="M34" s="94">
        <v>211.05999999999997</v>
      </c>
      <c r="N34" s="96">
        <v>100.22</v>
      </c>
      <c r="O34" s="94">
        <v>0.76717999999999986</v>
      </c>
      <c r="P34" s="95">
        <v>1.9727575446571739E-3</v>
      </c>
      <c r="Q34" s="95">
        <f>O34/'סכום נכסי הקרן'!$C$42</f>
        <v>3.234771314665163E-5</v>
      </c>
    </row>
    <row r="35" spans="1:17" s="141" customFormat="1">
      <c r="A35" s="149"/>
      <c r="B35" s="87" t="s">
        <v>773</v>
      </c>
      <c r="C35" s="97" t="s">
        <v>752</v>
      </c>
      <c r="D35" s="84">
        <v>90320002</v>
      </c>
      <c r="E35" s="84"/>
      <c r="F35" s="84" t="s">
        <v>472</v>
      </c>
      <c r="G35" s="111">
        <v>43227</v>
      </c>
      <c r="H35" s="84" t="s">
        <v>157</v>
      </c>
      <c r="I35" s="94">
        <v>9.9999999999999992E-2</v>
      </c>
      <c r="J35" s="97" t="s">
        <v>161</v>
      </c>
      <c r="K35" s="98">
        <v>2.6000000000000002E-2</v>
      </c>
      <c r="L35" s="98">
        <v>2.2799999999999997E-2</v>
      </c>
      <c r="M35" s="94">
        <v>15.059999999999997</v>
      </c>
      <c r="N35" s="96">
        <v>100.18</v>
      </c>
      <c r="O35" s="94">
        <v>1.5089999999999998E-2</v>
      </c>
      <c r="P35" s="95">
        <v>3.8803033641227297E-5</v>
      </c>
      <c r="Q35" s="95">
        <f>O35/'סכום נכסי הקרן'!$C$42</f>
        <v>6.362613615878582E-7</v>
      </c>
    </row>
    <row r="36" spans="1:17" s="141" customFormat="1">
      <c r="A36" s="149"/>
      <c r="B36" s="87" t="s">
        <v>773</v>
      </c>
      <c r="C36" s="97" t="s">
        <v>752</v>
      </c>
      <c r="D36" s="84">
        <v>90320003</v>
      </c>
      <c r="E36" s="84"/>
      <c r="F36" s="84" t="s">
        <v>472</v>
      </c>
      <c r="G36" s="111">
        <v>43279</v>
      </c>
      <c r="H36" s="84" t="s">
        <v>157</v>
      </c>
      <c r="I36" s="94">
        <v>8.0000000000000016E-2</v>
      </c>
      <c r="J36" s="97" t="s">
        <v>161</v>
      </c>
      <c r="K36" s="98">
        <v>2.6000000000000002E-2</v>
      </c>
      <c r="L36" s="98">
        <v>2.4800000000000003E-2</v>
      </c>
      <c r="M36" s="94">
        <v>65.079999999999984</v>
      </c>
      <c r="N36" s="96">
        <v>100.24</v>
      </c>
      <c r="O36" s="94">
        <v>6.5239999999999979E-2</v>
      </c>
      <c r="P36" s="95">
        <v>1.6776076307181367E-4</v>
      </c>
      <c r="Q36" s="95">
        <f>O36/'סכום נכסי הקרן'!$C$42</f>
        <v>2.7508079012585726E-6</v>
      </c>
    </row>
    <row r="37" spans="1:17" s="141" customFormat="1">
      <c r="A37" s="149"/>
      <c r="B37" s="87" t="s">
        <v>773</v>
      </c>
      <c r="C37" s="97" t="s">
        <v>752</v>
      </c>
      <c r="D37" s="84">
        <v>90320004</v>
      </c>
      <c r="E37" s="84"/>
      <c r="F37" s="84" t="s">
        <v>472</v>
      </c>
      <c r="G37" s="111">
        <v>43321</v>
      </c>
      <c r="H37" s="84" t="s">
        <v>157</v>
      </c>
      <c r="I37" s="94">
        <v>0.03</v>
      </c>
      <c r="J37" s="97" t="s">
        <v>161</v>
      </c>
      <c r="K37" s="98">
        <v>2.6000000000000002E-2</v>
      </c>
      <c r="L37" s="98">
        <v>2.6800000000000001E-2</v>
      </c>
      <c r="M37" s="94">
        <v>287.32999999999993</v>
      </c>
      <c r="N37" s="96">
        <v>100.36</v>
      </c>
      <c r="O37" s="94">
        <v>0.28836999999999996</v>
      </c>
      <c r="P37" s="95">
        <v>7.4152623002788037E-4</v>
      </c>
      <c r="Q37" s="95">
        <f>O37/'סכום נכסי הקרן'!$C$42</f>
        <v>1.2158958836387718E-5</v>
      </c>
    </row>
    <row r="38" spans="1:17" s="141" customFormat="1">
      <c r="A38" s="149"/>
      <c r="B38" s="87" t="s">
        <v>773</v>
      </c>
      <c r="C38" s="97" t="s">
        <v>752</v>
      </c>
      <c r="D38" s="84">
        <v>90320001</v>
      </c>
      <c r="E38" s="84"/>
      <c r="F38" s="84" t="s">
        <v>472</v>
      </c>
      <c r="G38" s="111">
        <v>43138</v>
      </c>
      <c r="H38" s="84" t="s">
        <v>157</v>
      </c>
      <c r="I38" s="94">
        <v>0.02</v>
      </c>
      <c r="J38" s="97" t="s">
        <v>161</v>
      </c>
      <c r="K38" s="98">
        <v>2.6000000000000002E-2</v>
      </c>
      <c r="L38" s="98">
        <v>4.1799999999999997E-2</v>
      </c>
      <c r="M38" s="94">
        <v>61.839999999999989</v>
      </c>
      <c r="N38" s="96">
        <v>100.36</v>
      </c>
      <c r="O38" s="94">
        <v>6.205999999999999E-2</v>
      </c>
      <c r="P38" s="95">
        <v>1.595835830201833E-4</v>
      </c>
      <c r="Q38" s="95">
        <f>O38/'סכום נכסי הקרן'!$C$42</f>
        <v>2.6167249900690841E-6</v>
      </c>
    </row>
    <row r="39" spans="1:17" s="141" customFormat="1">
      <c r="A39" s="149"/>
      <c r="B39" s="87" t="s">
        <v>773</v>
      </c>
      <c r="C39" s="97" t="s">
        <v>752</v>
      </c>
      <c r="D39" s="84">
        <v>90310002</v>
      </c>
      <c r="E39" s="84"/>
      <c r="F39" s="84" t="s">
        <v>472</v>
      </c>
      <c r="G39" s="111">
        <v>43227</v>
      </c>
      <c r="H39" s="84" t="s">
        <v>157</v>
      </c>
      <c r="I39" s="94">
        <v>9.9600000000000009</v>
      </c>
      <c r="J39" s="97" t="s">
        <v>161</v>
      </c>
      <c r="K39" s="98">
        <v>2.9805999999999999E-2</v>
      </c>
      <c r="L39" s="98">
        <v>2.8600000000000004E-2</v>
      </c>
      <c r="M39" s="94">
        <v>328.37999999999994</v>
      </c>
      <c r="N39" s="96">
        <v>101.2</v>
      </c>
      <c r="O39" s="94">
        <v>0.33230999999999994</v>
      </c>
      <c r="P39" s="95">
        <v>8.5451531539537716E-4</v>
      </c>
      <c r="Q39" s="95">
        <f>O39/'סכום נכסי הקרן'!$C$42</f>
        <v>1.40116642193016E-5</v>
      </c>
    </row>
    <row r="40" spans="1:17" s="141" customFormat="1">
      <c r="A40" s="149"/>
      <c r="B40" s="87" t="s">
        <v>773</v>
      </c>
      <c r="C40" s="97" t="s">
        <v>752</v>
      </c>
      <c r="D40" s="84">
        <v>90310003</v>
      </c>
      <c r="E40" s="84"/>
      <c r="F40" s="84" t="s">
        <v>472</v>
      </c>
      <c r="G40" s="111">
        <v>43279</v>
      </c>
      <c r="H40" s="84" t="s">
        <v>157</v>
      </c>
      <c r="I40" s="94">
        <v>9.99</v>
      </c>
      <c r="J40" s="97" t="s">
        <v>161</v>
      </c>
      <c r="K40" s="98">
        <v>2.9796999999999997E-2</v>
      </c>
      <c r="L40" s="98">
        <v>2.7499999999999997E-2</v>
      </c>
      <c r="M40" s="94">
        <v>384.04999999999995</v>
      </c>
      <c r="N40" s="96">
        <v>101.32</v>
      </c>
      <c r="O40" s="94">
        <v>0.38911999999999997</v>
      </c>
      <c r="P40" s="95">
        <v>1.000598837009567E-3</v>
      </c>
      <c r="Q40" s="95">
        <f>O40/'סכום נכסי הקרן'!$C$42</f>
        <v>1.6407025912595587E-5</v>
      </c>
    </row>
    <row r="41" spans="1:17" s="141" customFormat="1">
      <c r="A41" s="149"/>
      <c r="B41" s="87" t="s">
        <v>773</v>
      </c>
      <c r="C41" s="97" t="s">
        <v>752</v>
      </c>
      <c r="D41" s="84">
        <v>90310004</v>
      </c>
      <c r="E41" s="84"/>
      <c r="F41" s="84" t="s">
        <v>472</v>
      </c>
      <c r="G41" s="111">
        <v>43321</v>
      </c>
      <c r="H41" s="84" t="s">
        <v>157</v>
      </c>
      <c r="I41" s="94">
        <v>9.9999999999999982</v>
      </c>
      <c r="J41" s="97" t="s">
        <v>161</v>
      </c>
      <c r="K41" s="98">
        <v>3.0529000000000001E-2</v>
      </c>
      <c r="L41" s="98">
        <v>2.6799999999999997E-2</v>
      </c>
      <c r="M41" s="94">
        <v>2149.83</v>
      </c>
      <c r="N41" s="96">
        <v>102.64</v>
      </c>
      <c r="O41" s="94">
        <v>2.2065799999999998</v>
      </c>
      <c r="P41" s="95">
        <v>5.6740886661404456E-3</v>
      </c>
      <c r="Q41" s="95">
        <f>O41/'סכום נכסי הקרן'!$C$42</f>
        <v>9.3039204456761852E-5</v>
      </c>
    </row>
    <row r="42" spans="1:17" s="141" customFormat="1">
      <c r="A42" s="149"/>
      <c r="B42" s="87" t="s">
        <v>773</v>
      </c>
      <c r="C42" s="97" t="s">
        <v>752</v>
      </c>
      <c r="D42" s="84">
        <v>90310001</v>
      </c>
      <c r="E42" s="84"/>
      <c r="F42" s="84" t="s">
        <v>472</v>
      </c>
      <c r="G42" s="111">
        <v>43138</v>
      </c>
      <c r="H42" s="84" t="s">
        <v>157</v>
      </c>
      <c r="I42" s="94">
        <v>9.9300000000000015</v>
      </c>
      <c r="J42" s="97" t="s">
        <v>161</v>
      </c>
      <c r="K42" s="98">
        <v>2.8239999999999998E-2</v>
      </c>
      <c r="L42" s="98">
        <v>3.1099999999999999E-2</v>
      </c>
      <c r="M42" s="94">
        <v>2062.1299999999997</v>
      </c>
      <c r="N42" s="96">
        <v>97.13</v>
      </c>
      <c r="O42" s="94">
        <v>2.0029399999999997</v>
      </c>
      <c r="P42" s="95">
        <v>5.1504405700039625E-3</v>
      </c>
      <c r="Q42" s="95">
        <f>O42/'סכום נכסי הקרן'!$C$42</f>
        <v>8.4452838408136832E-5</v>
      </c>
    </row>
    <row r="43" spans="1:17" s="141" customFormat="1">
      <c r="A43" s="149"/>
      <c r="B43" s="87" t="s">
        <v>774</v>
      </c>
      <c r="C43" s="97" t="s">
        <v>752</v>
      </c>
      <c r="D43" s="84">
        <v>11898601</v>
      </c>
      <c r="E43" s="84"/>
      <c r="F43" s="84" t="s">
        <v>748</v>
      </c>
      <c r="G43" s="111">
        <v>43276</v>
      </c>
      <c r="H43" s="84"/>
      <c r="I43" s="94">
        <v>11.209999999999999</v>
      </c>
      <c r="J43" s="97" t="s">
        <v>161</v>
      </c>
      <c r="K43" s="98">
        <v>3.56E-2</v>
      </c>
      <c r="L43" s="98">
        <v>3.5800000000000005E-2</v>
      </c>
      <c r="M43" s="94">
        <v>1541.7899999999997</v>
      </c>
      <c r="N43" s="96">
        <v>100.54</v>
      </c>
      <c r="O43" s="94">
        <v>1.5501199999999997</v>
      </c>
      <c r="P43" s="95">
        <v>3.986040987935007E-3</v>
      </c>
      <c r="Q43" s="95">
        <f>O43/'סכום נכסי הקרן'!$C$42</f>
        <v>6.5359937828003361E-5</v>
      </c>
    </row>
    <row r="44" spans="1:17" s="141" customFormat="1">
      <c r="A44" s="149"/>
      <c r="B44" s="87" t="s">
        <v>774</v>
      </c>
      <c r="C44" s="97" t="s">
        <v>752</v>
      </c>
      <c r="D44" s="84">
        <v>11898600</v>
      </c>
      <c r="E44" s="84"/>
      <c r="F44" s="84" t="s">
        <v>748</v>
      </c>
      <c r="G44" s="111">
        <v>43222</v>
      </c>
      <c r="H44" s="84"/>
      <c r="I44" s="94">
        <v>11.209999999999999</v>
      </c>
      <c r="J44" s="97" t="s">
        <v>161</v>
      </c>
      <c r="K44" s="98">
        <v>3.5200000000000002E-2</v>
      </c>
      <c r="L44" s="98">
        <v>3.5799999999999998E-2</v>
      </c>
      <c r="M44" s="94">
        <v>7374.329999999999</v>
      </c>
      <c r="N44" s="96">
        <v>100.96</v>
      </c>
      <c r="O44" s="94">
        <v>7.4451199999999993</v>
      </c>
      <c r="P44" s="95">
        <v>1.9144681366664956E-2</v>
      </c>
      <c r="Q44" s="95">
        <f>O44/'סכום נכסי הקרן'!$C$42</f>
        <v>3.1391929677832974E-4</v>
      </c>
    </row>
    <row r="45" spans="1:17" s="141" customFormat="1">
      <c r="A45" s="149"/>
      <c r="B45" s="83"/>
      <c r="C45" s="84"/>
      <c r="D45" s="84"/>
      <c r="E45" s="84"/>
      <c r="F45" s="84"/>
      <c r="G45" s="84"/>
      <c r="H45" s="84"/>
      <c r="I45" s="84"/>
      <c r="J45" s="84"/>
      <c r="K45" s="84"/>
      <c r="L45" s="84"/>
      <c r="M45" s="94"/>
      <c r="N45" s="96"/>
      <c r="O45" s="84"/>
      <c r="P45" s="95"/>
      <c r="Q45" s="84"/>
    </row>
    <row r="46" spans="1:17" s="141" customFormat="1">
      <c r="A46" s="149"/>
      <c r="B46" s="81" t="s">
        <v>37</v>
      </c>
      <c r="C46" s="82"/>
      <c r="D46" s="82"/>
      <c r="E46" s="82"/>
      <c r="F46" s="82"/>
      <c r="G46" s="82"/>
      <c r="H46" s="82"/>
      <c r="I46" s="91">
        <v>6.5499999999999989</v>
      </c>
      <c r="J46" s="82"/>
      <c r="K46" s="82"/>
      <c r="L46" s="105">
        <v>5.0900000000000001E-2</v>
      </c>
      <c r="M46" s="91"/>
      <c r="N46" s="93"/>
      <c r="O46" s="91">
        <v>61.521429999999995</v>
      </c>
      <c r="P46" s="92">
        <v>0.15819868243514978</v>
      </c>
      <c r="Q46" s="92">
        <f>O46/'סכום נכסי הקרן'!$C$42</f>
        <v>2.5940164889749575E-3</v>
      </c>
    </row>
    <row r="47" spans="1:17" s="141" customFormat="1">
      <c r="A47" s="149"/>
      <c r="B47" s="103" t="s">
        <v>35</v>
      </c>
      <c r="C47" s="82"/>
      <c r="D47" s="82"/>
      <c r="E47" s="82"/>
      <c r="F47" s="82"/>
      <c r="G47" s="82"/>
      <c r="H47" s="82"/>
      <c r="I47" s="91">
        <v>6.5499999999999989</v>
      </c>
      <c r="J47" s="82"/>
      <c r="K47" s="82"/>
      <c r="L47" s="105">
        <v>5.0900000000000001E-2</v>
      </c>
      <c r="M47" s="91"/>
      <c r="N47" s="93"/>
      <c r="O47" s="91">
        <v>61.521429999999995</v>
      </c>
      <c r="P47" s="92">
        <v>0.15819868243514978</v>
      </c>
      <c r="Q47" s="92">
        <f>O47/'סכום נכסי הקרן'!$C$42</f>
        <v>2.5940164889749575E-3</v>
      </c>
    </row>
    <row r="48" spans="1:17" s="141" customFormat="1">
      <c r="A48" s="149"/>
      <c r="B48" s="87" t="s">
        <v>775</v>
      </c>
      <c r="C48" s="97" t="s">
        <v>749</v>
      </c>
      <c r="D48" s="84">
        <v>508506</v>
      </c>
      <c r="E48" s="84"/>
      <c r="F48" s="84" t="s">
        <v>755</v>
      </c>
      <c r="G48" s="111">
        <v>43186</v>
      </c>
      <c r="H48" s="84" t="s">
        <v>751</v>
      </c>
      <c r="I48" s="94">
        <v>6.5499999999999989</v>
      </c>
      <c r="J48" s="97" t="s">
        <v>160</v>
      </c>
      <c r="K48" s="98">
        <v>4.8000000000000001E-2</v>
      </c>
      <c r="L48" s="98">
        <v>5.0900000000000001E-2</v>
      </c>
      <c r="M48" s="94">
        <v>17181.999999999996</v>
      </c>
      <c r="N48" s="96">
        <v>98.72</v>
      </c>
      <c r="O48" s="94">
        <v>61.521429999999995</v>
      </c>
      <c r="P48" s="95">
        <v>0.15819868243514978</v>
      </c>
      <c r="Q48" s="95">
        <f>O48/'סכום נכסי הקרן'!$C$42</f>
        <v>2.5940164889749575E-3</v>
      </c>
    </row>
    <row r="49" spans="2:5" s="141" customFormat="1">
      <c r="B49" s="144"/>
      <c r="C49" s="144"/>
      <c r="D49" s="144"/>
      <c r="E49" s="144"/>
    </row>
    <row r="50" spans="2:5" s="141" customFormat="1">
      <c r="B50" s="144"/>
      <c r="C50" s="144"/>
      <c r="D50" s="144"/>
      <c r="E50" s="144"/>
    </row>
    <row r="51" spans="2:5" s="141" customFormat="1">
      <c r="B51" s="144"/>
      <c r="C51" s="144"/>
      <c r="D51" s="144"/>
      <c r="E51" s="144"/>
    </row>
    <row r="52" spans="2:5" s="141" customFormat="1">
      <c r="B52" s="145" t="s">
        <v>245</v>
      </c>
      <c r="C52" s="144"/>
      <c r="D52" s="144"/>
      <c r="E52" s="144"/>
    </row>
    <row r="53" spans="2:5">
      <c r="B53" s="99" t="s">
        <v>109</v>
      </c>
    </row>
    <row r="54" spans="2:5">
      <c r="B54" s="99" t="s">
        <v>228</v>
      </c>
    </row>
    <row r="55" spans="2:5">
      <c r="B55" s="99" t="s">
        <v>236</v>
      </c>
    </row>
  </sheetData>
  <sheetProtection sheet="1" objects="1" scenarios="1"/>
  <mergeCells count="1">
    <mergeCell ref="B6:Q6"/>
  </mergeCells>
  <phoneticPr fontId="3" type="noConversion"/>
  <conditionalFormatting sqref="B11:B12 B18:B43">
    <cfRule type="cellIs" dxfId="2" priority="7" operator="equal">
      <formula>"NR3"</formula>
    </cfRule>
  </conditionalFormatting>
  <conditionalFormatting sqref="B13:B17">
    <cfRule type="cellIs" dxfId="1" priority="6" operator="equal">
      <formula>"NR3"</formula>
    </cfRule>
  </conditionalFormatting>
  <dataValidations count="1">
    <dataValidation allowBlank="1" showInputMessage="1" showErrorMessage="1" sqref="D1:Q9 C5:C9 B1:B9 B49:Q1048576 A1:A1048576 R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176</v>
      </c>
      <c r="C1" s="78" t="s" vm="1">
        <v>246</v>
      </c>
    </row>
    <row r="2" spans="2:64">
      <c r="B2" s="57" t="s">
        <v>175</v>
      </c>
      <c r="C2" s="78" t="s">
        <v>247</v>
      </c>
    </row>
    <row r="3" spans="2:64">
      <c r="B3" s="57" t="s">
        <v>177</v>
      </c>
      <c r="C3" s="78" t="s">
        <v>248</v>
      </c>
    </row>
    <row r="4" spans="2:64">
      <c r="B4" s="57" t="s">
        <v>178</v>
      </c>
      <c r="C4" s="78">
        <v>9455</v>
      </c>
    </row>
    <row r="6" spans="2:64" ht="26.25" customHeight="1">
      <c r="B6" s="164" t="s">
        <v>209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6"/>
    </row>
    <row r="7" spans="2:64" s="3" customFormat="1" ht="78.75">
      <c r="B7" s="60" t="s">
        <v>113</v>
      </c>
      <c r="C7" s="61" t="s">
        <v>42</v>
      </c>
      <c r="D7" s="61" t="s">
        <v>114</v>
      </c>
      <c r="E7" s="61" t="s">
        <v>15</v>
      </c>
      <c r="F7" s="61" t="s">
        <v>59</v>
      </c>
      <c r="G7" s="61" t="s">
        <v>18</v>
      </c>
      <c r="H7" s="61" t="s">
        <v>98</v>
      </c>
      <c r="I7" s="61" t="s">
        <v>48</v>
      </c>
      <c r="J7" s="61" t="s">
        <v>19</v>
      </c>
      <c r="K7" s="61" t="s">
        <v>230</v>
      </c>
      <c r="L7" s="61" t="s">
        <v>229</v>
      </c>
      <c r="M7" s="61" t="s">
        <v>107</v>
      </c>
      <c r="N7" s="61" t="s">
        <v>179</v>
      </c>
      <c r="O7" s="63" t="s">
        <v>181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237</v>
      </c>
      <c r="L8" s="33"/>
      <c r="M8" s="33" t="s">
        <v>233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"/>
      <c r="Q10" s="1"/>
      <c r="R10" s="1"/>
      <c r="S10" s="1"/>
      <c r="T10" s="1"/>
      <c r="U10" s="1"/>
      <c r="BL10" s="1"/>
    </row>
    <row r="11" spans="2:64" ht="20.25" customHeight="1">
      <c r="B11" s="99" t="s">
        <v>245</v>
      </c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</row>
    <row r="12" spans="2:64">
      <c r="B12" s="99" t="s">
        <v>109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</row>
    <row r="13" spans="2:64">
      <c r="B13" s="99" t="s">
        <v>228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</row>
    <row r="14" spans="2:64">
      <c r="B14" s="99" t="s">
        <v>236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</row>
    <row r="15" spans="2:64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</row>
    <row r="16" spans="2:64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</row>
    <row r="17" spans="2:15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</row>
    <row r="18" spans="2:15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</row>
    <row r="19" spans="2:15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</row>
    <row r="20" spans="2:15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</row>
    <row r="21" spans="2:15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</row>
    <row r="22" spans="2:15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</row>
    <row r="23" spans="2:15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</row>
    <row r="24" spans="2:15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</row>
    <row r="25" spans="2:15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</row>
    <row r="26" spans="2:15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</row>
    <row r="27" spans="2:15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</row>
    <row r="28" spans="2:15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</row>
    <row r="29" spans="2:15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</row>
    <row r="30" spans="2:15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</row>
    <row r="31" spans="2:15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</row>
    <row r="32" spans="2:15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</row>
    <row r="33" spans="2:15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</row>
    <row r="34" spans="2:15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</row>
    <row r="35" spans="2:15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</row>
    <row r="36" spans="2:15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</row>
    <row r="37" spans="2:15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</row>
    <row r="38" spans="2:15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</row>
    <row r="39" spans="2:15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</row>
    <row r="40" spans="2:15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</row>
    <row r="41" spans="2:15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</row>
    <row r="42" spans="2:15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</row>
    <row r="43" spans="2:15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</row>
    <row r="44" spans="2:15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</row>
    <row r="45" spans="2:15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</row>
    <row r="46" spans="2:15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</row>
    <row r="47" spans="2:15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</row>
    <row r="48" spans="2:15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</row>
    <row r="49" spans="2:15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</row>
    <row r="50" spans="2:15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</row>
    <row r="51" spans="2:15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</row>
    <row r="52" spans="2:15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</row>
    <row r="53" spans="2:15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</row>
    <row r="54" spans="2:15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</row>
    <row r="55" spans="2:15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</row>
    <row r="56" spans="2:15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</row>
    <row r="57" spans="2:15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</row>
    <row r="58" spans="2:15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</row>
    <row r="59" spans="2:15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</row>
    <row r="60" spans="2:15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</row>
    <row r="61" spans="2:15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</row>
    <row r="62" spans="2:15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</row>
    <row r="63" spans="2:15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</row>
    <row r="64" spans="2:15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</row>
    <row r="65" spans="2:15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</row>
    <row r="66" spans="2:15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</row>
    <row r="67" spans="2:15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</row>
    <row r="68" spans="2:15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</row>
    <row r="69" spans="2:15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</row>
    <row r="70" spans="2:15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</row>
    <row r="71" spans="2:15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</row>
    <row r="72" spans="2:15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</row>
    <row r="73" spans="2:15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</row>
    <row r="74" spans="2:15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</row>
    <row r="75" spans="2:15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</row>
    <row r="76" spans="2:15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</row>
    <row r="77" spans="2:15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</row>
    <row r="78" spans="2:15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</row>
    <row r="79" spans="2:15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</row>
    <row r="80" spans="2:15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</row>
    <row r="81" spans="2:15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</row>
    <row r="82" spans="2:15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</row>
    <row r="83" spans="2:15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</row>
    <row r="84" spans="2:15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</row>
    <row r="85" spans="2:15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</row>
    <row r="86" spans="2:15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</row>
    <row r="87" spans="2:15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</row>
    <row r="88" spans="2:15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</row>
    <row r="89" spans="2:15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</row>
    <row r="90" spans="2:15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</row>
    <row r="91" spans="2:15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</row>
    <row r="92" spans="2:15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</row>
    <row r="93" spans="2:15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</row>
    <row r="94" spans="2:15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</row>
    <row r="95" spans="2:15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</row>
    <row r="96" spans="2:15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</row>
    <row r="97" spans="2:15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</row>
    <row r="98" spans="2:15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</row>
    <row r="99" spans="2:15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</row>
    <row r="100" spans="2:15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</row>
    <row r="101" spans="2:15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</row>
    <row r="102" spans="2:15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</row>
    <row r="103" spans="2:15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</row>
    <row r="104" spans="2:15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</row>
    <row r="105" spans="2:15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</row>
    <row r="106" spans="2:15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</row>
    <row r="107" spans="2:15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</row>
    <row r="108" spans="2:15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</row>
    <row r="109" spans="2:15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</row>
  </sheetData>
  <sheetProtection sheet="1" objects="1" scenarios="1"/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176</v>
      </c>
      <c r="C1" s="78" t="s" vm="1">
        <v>246</v>
      </c>
    </row>
    <row r="2" spans="2:56">
      <c r="B2" s="57" t="s">
        <v>175</v>
      </c>
      <c r="C2" s="78" t="s">
        <v>247</v>
      </c>
    </row>
    <row r="3" spans="2:56">
      <c r="B3" s="57" t="s">
        <v>177</v>
      </c>
      <c r="C3" s="78" t="s">
        <v>248</v>
      </c>
    </row>
    <row r="4" spans="2:56">
      <c r="B4" s="57" t="s">
        <v>178</v>
      </c>
      <c r="C4" s="78">
        <v>9455</v>
      </c>
    </row>
    <row r="6" spans="2:56" ht="26.25" customHeight="1">
      <c r="B6" s="164" t="s">
        <v>210</v>
      </c>
      <c r="C6" s="165"/>
      <c r="D6" s="165"/>
      <c r="E6" s="165"/>
      <c r="F6" s="165"/>
      <c r="G6" s="165"/>
      <c r="H6" s="165"/>
      <c r="I6" s="165"/>
      <c r="J6" s="166"/>
    </row>
    <row r="7" spans="2:56" s="3" customFormat="1" ht="78.75">
      <c r="B7" s="60" t="s">
        <v>113</v>
      </c>
      <c r="C7" s="62" t="s">
        <v>50</v>
      </c>
      <c r="D7" s="62" t="s">
        <v>82</v>
      </c>
      <c r="E7" s="62" t="s">
        <v>51</v>
      </c>
      <c r="F7" s="62" t="s">
        <v>98</v>
      </c>
      <c r="G7" s="62" t="s">
        <v>221</v>
      </c>
      <c r="H7" s="62" t="s">
        <v>179</v>
      </c>
      <c r="I7" s="64" t="s">
        <v>180</v>
      </c>
      <c r="J7" s="77" t="s">
        <v>240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234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15"/>
      <c r="C11" s="102"/>
      <c r="D11" s="102"/>
      <c r="E11" s="102"/>
      <c r="F11" s="102"/>
      <c r="G11" s="102"/>
      <c r="H11" s="102"/>
      <c r="I11" s="102"/>
      <c r="J11" s="102"/>
    </row>
    <row r="12" spans="2:56">
      <c r="B12" s="115"/>
      <c r="C12" s="102"/>
      <c r="D12" s="102"/>
      <c r="E12" s="102"/>
      <c r="F12" s="102"/>
      <c r="G12" s="102"/>
      <c r="H12" s="102"/>
      <c r="I12" s="102"/>
      <c r="J12" s="102"/>
    </row>
    <row r="13" spans="2:56">
      <c r="B13" s="102"/>
      <c r="C13" s="102"/>
      <c r="D13" s="102"/>
      <c r="E13" s="102"/>
      <c r="F13" s="102"/>
      <c r="G13" s="102"/>
      <c r="H13" s="102"/>
      <c r="I13" s="102"/>
      <c r="J13" s="102"/>
    </row>
    <row r="14" spans="2:56">
      <c r="B14" s="102"/>
      <c r="C14" s="102"/>
      <c r="D14" s="102"/>
      <c r="E14" s="102"/>
      <c r="F14" s="102"/>
      <c r="G14" s="102"/>
      <c r="H14" s="102"/>
      <c r="I14" s="102"/>
      <c r="J14" s="102"/>
    </row>
    <row r="15" spans="2:56">
      <c r="B15" s="102"/>
      <c r="C15" s="102"/>
      <c r="D15" s="102"/>
      <c r="E15" s="102"/>
      <c r="F15" s="102"/>
      <c r="G15" s="102"/>
      <c r="H15" s="102"/>
      <c r="I15" s="102"/>
      <c r="J15" s="102"/>
    </row>
    <row r="16" spans="2:56">
      <c r="B16" s="102"/>
      <c r="C16" s="102"/>
      <c r="D16" s="102"/>
      <c r="E16" s="102"/>
      <c r="F16" s="102"/>
      <c r="G16" s="102"/>
      <c r="H16" s="102"/>
      <c r="I16" s="102"/>
      <c r="J16" s="102"/>
    </row>
    <row r="17" spans="2:10">
      <c r="B17" s="102"/>
      <c r="C17" s="102"/>
      <c r="D17" s="102"/>
      <c r="E17" s="102"/>
      <c r="F17" s="102"/>
      <c r="G17" s="102"/>
      <c r="H17" s="102"/>
      <c r="I17" s="102"/>
      <c r="J17" s="102"/>
    </row>
    <row r="18" spans="2:10">
      <c r="B18" s="102"/>
      <c r="C18" s="102"/>
      <c r="D18" s="102"/>
      <c r="E18" s="102"/>
      <c r="F18" s="102"/>
      <c r="G18" s="102"/>
      <c r="H18" s="102"/>
      <c r="I18" s="102"/>
      <c r="J18" s="102"/>
    </row>
    <row r="19" spans="2:10">
      <c r="B19" s="102"/>
      <c r="C19" s="102"/>
      <c r="D19" s="102"/>
      <c r="E19" s="102"/>
      <c r="F19" s="102"/>
      <c r="G19" s="102"/>
      <c r="H19" s="102"/>
      <c r="I19" s="102"/>
      <c r="J19" s="102"/>
    </row>
    <row r="20" spans="2:10">
      <c r="B20" s="102"/>
      <c r="C20" s="102"/>
      <c r="D20" s="102"/>
      <c r="E20" s="102"/>
      <c r="F20" s="102"/>
      <c r="G20" s="102"/>
      <c r="H20" s="102"/>
      <c r="I20" s="102"/>
      <c r="J20" s="102"/>
    </row>
    <row r="21" spans="2:10">
      <c r="B21" s="102"/>
      <c r="C21" s="102"/>
      <c r="D21" s="102"/>
      <c r="E21" s="102"/>
      <c r="F21" s="102"/>
      <c r="G21" s="102"/>
      <c r="H21" s="102"/>
      <c r="I21" s="102"/>
      <c r="J21" s="102"/>
    </row>
    <row r="22" spans="2:10">
      <c r="B22" s="102"/>
      <c r="C22" s="102"/>
      <c r="D22" s="102"/>
      <c r="E22" s="102"/>
      <c r="F22" s="102"/>
      <c r="G22" s="102"/>
      <c r="H22" s="102"/>
      <c r="I22" s="102"/>
      <c r="J22" s="102"/>
    </row>
    <row r="23" spans="2:10">
      <c r="B23" s="102"/>
      <c r="C23" s="102"/>
      <c r="D23" s="102"/>
      <c r="E23" s="102"/>
      <c r="F23" s="102"/>
      <c r="G23" s="102"/>
      <c r="H23" s="102"/>
      <c r="I23" s="102"/>
      <c r="J23" s="102"/>
    </row>
    <row r="24" spans="2:10">
      <c r="B24" s="102"/>
      <c r="C24" s="102"/>
      <c r="D24" s="102"/>
      <c r="E24" s="102"/>
      <c r="F24" s="102"/>
      <c r="G24" s="102"/>
      <c r="H24" s="102"/>
      <c r="I24" s="102"/>
      <c r="J24" s="102"/>
    </row>
    <row r="25" spans="2:10">
      <c r="B25" s="102"/>
      <c r="C25" s="102"/>
      <c r="D25" s="102"/>
      <c r="E25" s="102"/>
      <c r="F25" s="102"/>
      <c r="G25" s="102"/>
      <c r="H25" s="102"/>
      <c r="I25" s="102"/>
      <c r="J25" s="102"/>
    </row>
    <row r="26" spans="2:10">
      <c r="B26" s="102"/>
      <c r="C26" s="102"/>
      <c r="D26" s="102"/>
      <c r="E26" s="102"/>
      <c r="F26" s="102"/>
      <c r="G26" s="102"/>
      <c r="H26" s="102"/>
      <c r="I26" s="102"/>
      <c r="J26" s="102"/>
    </row>
    <row r="27" spans="2:10">
      <c r="B27" s="102"/>
      <c r="C27" s="102"/>
      <c r="D27" s="102"/>
      <c r="E27" s="102"/>
      <c r="F27" s="102"/>
      <c r="G27" s="102"/>
      <c r="H27" s="102"/>
      <c r="I27" s="102"/>
      <c r="J27" s="102"/>
    </row>
    <row r="28" spans="2:10">
      <c r="B28" s="102"/>
      <c r="C28" s="102"/>
      <c r="D28" s="102"/>
      <c r="E28" s="102"/>
      <c r="F28" s="102"/>
      <c r="G28" s="102"/>
      <c r="H28" s="102"/>
      <c r="I28" s="102"/>
      <c r="J28" s="102"/>
    </row>
    <row r="29" spans="2:10">
      <c r="B29" s="102"/>
      <c r="C29" s="102"/>
      <c r="D29" s="102"/>
      <c r="E29" s="102"/>
      <c r="F29" s="102"/>
      <c r="G29" s="102"/>
      <c r="H29" s="102"/>
      <c r="I29" s="102"/>
      <c r="J29" s="102"/>
    </row>
    <row r="30" spans="2:10">
      <c r="B30" s="102"/>
      <c r="C30" s="102"/>
      <c r="D30" s="102"/>
      <c r="E30" s="102"/>
      <c r="F30" s="102"/>
      <c r="G30" s="102"/>
      <c r="H30" s="102"/>
      <c r="I30" s="102"/>
      <c r="J30" s="102"/>
    </row>
    <row r="31" spans="2:10">
      <c r="B31" s="102"/>
      <c r="C31" s="102"/>
      <c r="D31" s="102"/>
      <c r="E31" s="102"/>
      <c r="F31" s="102"/>
      <c r="G31" s="102"/>
      <c r="H31" s="102"/>
      <c r="I31" s="102"/>
      <c r="J31" s="102"/>
    </row>
    <row r="32" spans="2:10">
      <c r="B32" s="102"/>
      <c r="C32" s="102"/>
      <c r="D32" s="102"/>
      <c r="E32" s="102"/>
      <c r="F32" s="102"/>
      <c r="G32" s="102"/>
      <c r="H32" s="102"/>
      <c r="I32" s="102"/>
      <c r="J32" s="102"/>
    </row>
    <row r="33" spans="2:10">
      <c r="B33" s="102"/>
      <c r="C33" s="102"/>
      <c r="D33" s="102"/>
      <c r="E33" s="102"/>
      <c r="F33" s="102"/>
      <c r="G33" s="102"/>
      <c r="H33" s="102"/>
      <c r="I33" s="102"/>
      <c r="J33" s="102"/>
    </row>
    <row r="34" spans="2:10">
      <c r="B34" s="102"/>
      <c r="C34" s="102"/>
      <c r="D34" s="102"/>
      <c r="E34" s="102"/>
      <c r="F34" s="102"/>
      <c r="G34" s="102"/>
      <c r="H34" s="102"/>
      <c r="I34" s="102"/>
      <c r="J34" s="102"/>
    </row>
    <row r="35" spans="2:10">
      <c r="B35" s="102"/>
      <c r="C35" s="102"/>
      <c r="D35" s="102"/>
      <c r="E35" s="102"/>
      <c r="F35" s="102"/>
      <c r="G35" s="102"/>
      <c r="H35" s="102"/>
      <c r="I35" s="102"/>
      <c r="J35" s="102"/>
    </row>
    <row r="36" spans="2:10">
      <c r="B36" s="102"/>
      <c r="C36" s="102"/>
      <c r="D36" s="102"/>
      <c r="E36" s="102"/>
      <c r="F36" s="102"/>
      <c r="G36" s="102"/>
      <c r="H36" s="102"/>
      <c r="I36" s="102"/>
      <c r="J36" s="102"/>
    </row>
    <row r="37" spans="2:10">
      <c r="B37" s="102"/>
      <c r="C37" s="102"/>
      <c r="D37" s="102"/>
      <c r="E37" s="102"/>
      <c r="F37" s="102"/>
      <c r="G37" s="102"/>
      <c r="H37" s="102"/>
      <c r="I37" s="102"/>
      <c r="J37" s="102"/>
    </row>
    <row r="38" spans="2:10">
      <c r="B38" s="102"/>
      <c r="C38" s="102"/>
      <c r="D38" s="102"/>
      <c r="E38" s="102"/>
      <c r="F38" s="102"/>
      <c r="G38" s="102"/>
      <c r="H38" s="102"/>
      <c r="I38" s="102"/>
      <c r="J38" s="102"/>
    </row>
    <row r="39" spans="2:10">
      <c r="B39" s="102"/>
      <c r="C39" s="102"/>
      <c r="D39" s="102"/>
      <c r="E39" s="102"/>
      <c r="F39" s="102"/>
      <c r="G39" s="102"/>
      <c r="H39" s="102"/>
      <c r="I39" s="102"/>
      <c r="J39" s="102"/>
    </row>
    <row r="40" spans="2:10">
      <c r="B40" s="102"/>
      <c r="C40" s="102"/>
      <c r="D40" s="102"/>
      <c r="E40" s="102"/>
      <c r="F40" s="102"/>
      <c r="G40" s="102"/>
      <c r="H40" s="102"/>
      <c r="I40" s="102"/>
      <c r="J40" s="102"/>
    </row>
    <row r="41" spans="2:10">
      <c r="B41" s="102"/>
      <c r="C41" s="102"/>
      <c r="D41" s="102"/>
      <c r="E41" s="102"/>
      <c r="F41" s="102"/>
      <c r="G41" s="102"/>
      <c r="H41" s="102"/>
      <c r="I41" s="102"/>
      <c r="J41" s="102"/>
    </row>
    <row r="42" spans="2:10">
      <c r="B42" s="102"/>
      <c r="C42" s="102"/>
      <c r="D42" s="102"/>
      <c r="E42" s="102"/>
      <c r="F42" s="102"/>
      <c r="G42" s="102"/>
      <c r="H42" s="102"/>
      <c r="I42" s="102"/>
      <c r="J42" s="102"/>
    </row>
    <row r="43" spans="2:10">
      <c r="B43" s="102"/>
      <c r="C43" s="102"/>
      <c r="D43" s="102"/>
      <c r="E43" s="102"/>
      <c r="F43" s="102"/>
      <c r="G43" s="102"/>
      <c r="H43" s="102"/>
      <c r="I43" s="102"/>
      <c r="J43" s="102"/>
    </row>
    <row r="44" spans="2:10">
      <c r="B44" s="102"/>
      <c r="C44" s="102"/>
      <c r="D44" s="102"/>
      <c r="E44" s="102"/>
      <c r="F44" s="102"/>
      <c r="G44" s="102"/>
      <c r="H44" s="102"/>
      <c r="I44" s="102"/>
      <c r="J44" s="102"/>
    </row>
    <row r="45" spans="2:10">
      <c r="B45" s="102"/>
      <c r="C45" s="102"/>
      <c r="D45" s="102"/>
      <c r="E45" s="102"/>
      <c r="F45" s="102"/>
      <c r="G45" s="102"/>
      <c r="H45" s="102"/>
      <c r="I45" s="102"/>
      <c r="J45" s="102"/>
    </row>
    <row r="46" spans="2:10">
      <c r="B46" s="102"/>
      <c r="C46" s="102"/>
      <c r="D46" s="102"/>
      <c r="E46" s="102"/>
      <c r="F46" s="102"/>
      <c r="G46" s="102"/>
      <c r="H46" s="102"/>
      <c r="I46" s="102"/>
      <c r="J46" s="102"/>
    </row>
    <row r="47" spans="2:10">
      <c r="B47" s="102"/>
      <c r="C47" s="102"/>
      <c r="D47" s="102"/>
      <c r="E47" s="102"/>
      <c r="F47" s="102"/>
      <c r="G47" s="102"/>
      <c r="H47" s="102"/>
      <c r="I47" s="102"/>
      <c r="J47" s="102"/>
    </row>
    <row r="48" spans="2:10">
      <c r="B48" s="102"/>
      <c r="C48" s="102"/>
      <c r="D48" s="102"/>
      <c r="E48" s="102"/>
      <c r="F48" s="102"/>
      <c r="G48" s="102"/>
      <c r="H48" s="102"/>
      <c r="I48" s="102"/>
      <c r="J48" s="102"/>
    </row>
    <row r="49" spans="2:10">
      <c r="B49" s="102"/>
      <c r="C49" s="102"/>
      <c r="D49" s="102"/>
      <c r="E49" s="102"/>
      <c r="F49" s="102"/>
      <c r="G49" s="102"/>
      <c r="H49" s="102"/>
      <c r="I49" s="102"/>
      <c r="J49" s="102"/>
    </row>
    <row r="50" spans="2:10">
      <c r="B50" s="102"/>
      <c r="C50" s="102"/>
      <c r="D50" s="102"/>
      <c r="E50" s="102"/>
      <c r="F50" s="102"/>
      <c r="G50" s="102"/>
      <c r="H50" s="102"/>
      <c r="I50" s="102"/>
      <c r="J50" s="102"/>
    </row>
    <row r="51" spans="2:10">
      <c r="B51" s="102"/>
      <c r="C51" s="102"/>
      <c r="D51" s="102"/>
      <c r="E51" s="102"/>
      <c r="F51" s="102"/>
      <c r="G51" s="102"/>
      <c r="H51" s="102"/>
      <c r="I51" s="102"/>
      <c r="J51" s="102"/>
    </row>
    <row r="52" spans="2:10">
      <c r="B52" s="102"/>
      <c r="C52" s="102"/>
      <c r="D52" s="102"/>
      <c r="E52" s="102"/>
      <c r="F52" s="102"/>
      <c r="G52" s="102"/>
      <c r="H52" s="102"/>
      <c r="I52" s="102"/>
      <c r="J52" s="102"/>
    </row>
    <row r="53" spans="2:10">
      <c r="B53" s="102"/>
      <c r="C53" s="102"/>
      <c r="D53" s="102"/>
      <c r="E53" s="102"/>
      <c r="F53" s="102"/>
      <c r="G53" s="102"/>
      <c r="H53" s="102"/>
      <c r="I53" s="102"/>
      <c r="J53" s="102"/>
    </row>
    <row r="54" spans="2:10">
      <c r="B54" s="102"/>
      <c r="C54" s="102"/>
      <c r="D54" s="102"/>
      <c r="E54" s="102"/>
      <c r="F54" s="102"/>
      <c r="G54" s="102"/>
      <c r="H54" s="102"/>
      <c r="I54" s="102"/>
      <c r="J54" s="102"/>
    </row>
    <row r="55" spans="2:10">
      <c r="B55" s="102"/>
      <c r="C55" s="102"/>
      <c r="D55" s="102"/>
      <c r="E55" s="102"/>
      <c r="F55" s="102"/>
      <c r="G55" s="102"/>
      <c r="H55" s="102"/>
      <c r="I55" s="102"/>
      <c r="J55" s="102"/>
    </row>
    <row r="56" spans="2:10">
      <c r="B56" s="102"/>
      <c r="C56" s="102"/>
      <c r="D56" s="102"/>
      <c r="E56" s="102"/>
      <c r="F56" s="102"/>
      <c r="G56" s="102"/>
      <c r="H56" s="102"/>
      <c r="I56" s="102"/>
      <c r="J56" s="102"/>
    </row>
    <row r="57" spans="2:10">
      <c r="B57" s="102"/>
      <c r="C57" s="102"/>
      <c r="D57" s="102"/>
      <c r="E57" s="102"/>
      <c r="F57" s="102"/>
      <c r="G57" s="102"/>
      <c r="H57" s="102"/>
      <c r="I57" s="102"/>
      <c r="J57" s="102"/>
    </row>
    <row r="58" spans="2:10">
      <c r="B58" s="102"/>
      <c r="C58" s="102"/>
      <c r="D58" s="102"/>
      <c r="E58" s="102"/>
      <c r="F58" s="102"/>
      <c r="G58" s="102"/>
      <c r="H58" s="102"/>
      <c r="I58" s="102"/>
      <c r="J58" s="102"/>
    </row>
    <row r="59" spans="2:10">
      <c r="B59" s="102"/>
      <c r="C59" s="102"/>
      <c r="D59" s="102"/>
      <c r="E59" s="102"/>
      <c r="F59" s="102"/>
      <c r="G59" s="102"/>
      <c r="H59" s="102"/>
      <c r="I59" s="102"/>
      <c r="J59" s="102"/>
    </row>
    <row r="60" spans="2:10">
      <c r="B60" s="102"/>
      <c r="C60" s="102"/>
      <c r="D60" s="102"/>
      <c r="E60" s="102"/>
      <c r="F60" s="102"/>
      <c r="G60" s="102"/>
      <c r="H60" s="102"/>
      <c r="I60" s="102"/>
      <c r="J60" s="102"/>
    </row>
    <row r="61" spans="2:10">
      <c r="B61" s="102"/>
      <c r="C61" s="102"/>
      <c r="D61" s="102"/>
      <c r="E61" s="102"/>
      <c r="F61" s="102"/>
      <c r="G61" s="102"/>
      <c r="H61" s="102"/>
      <c r="I61" s="102"/>
      <c r="J61" s="102"/>
    </row>
    <row r="62" spans="2:10">
      <c r="B62" s="102"/>
      <c r="C62" s="102"/>
      <c r="D62" s="102"/>
      <c r="E62" s="102"/>
      <c r="F62" s="102"/>
      <c r="G62" s="102"/>
      <c r="H62" s="102"/>
      <c r="I62" s="102"/>
      <c r="J62" s="102"/>
    </row>
    <row r="63" spans="2:10">
      <c r="B63" s="102"/>
      <c r="C63" s="102"/>
      <c r="D63" s="102"/>
      <c r="E63" s="102"/>
      <c r="F63" s="102"/>
      <c r="G63" s="102"/>
      <c r="H63" s="102"/>
      <c r="I63" s="102"/>
      <c r="J63" s="102"/>
    </row>
    <row r="64" spans="2:10">
      <c r="B64" s="102"/>
      <c r="C64" s="102"/>
      <c r="D64" s="102"/>
      <c r="E64" s="102"/>
      <c r="F64" s="102"/>
      <c r="G64" s="102"/>
      <c r="H64" s="102"/>
      <c r="I64" s="102"/>
      <c r="J64" s="102"/>
    </row>
    <row r="65" spans="2:10">
      <c r="B65" s="102"/>
      <c r="C65" s="102"/>
      <c r="D65" s="102"/>
      <c r="E65" s="102"/>
      <c r="F65" s="102"/>
      <c r="G65" s="102"/>
      <c r="H65" s="102"/>
      <c r="I65" s="102"/>
      <c r="J65" s="102"/>
    </row>
    <row r="66" spans="2:10">
      <c r="B66" s="102"/>
      <c r="C66" s="102"/>
      <c r="D66" s="102"/>
      <c r="E66" s="102"/>
      <c r="F66" s="102"/>
      <c r="G66" s="102"/>
      <c r="H66" s="102"/>
      <c r="I66" s="102"/>
      <c r="J66" s="102"/>
    </row>
    <row r="67" spans="2:10">
      <c r="B67" s="102"/>
      <c r="C67" s="102"/>
      <c r="D67" s="102"/>
      <c r="E67" s="102"/>
      <c r="F67" s="102"/>
      <c r="G67" s="102"/>
      <c r="H67" s="102"/>
      <c r="I67" s="102"/>
      <c r="J67" s="102"/>
    </row>
    <row r="68" spans="2:10">
      <c r="B68" s="102"/>
      <c r="C68" s="102"/>
      <c r="D68" s="102"/>
      <c r="E68" s="102"/>
      <c r="F68" s="102"/>
      <c r="G68" s="102"/>
      <c r="H68" s="102"/>
      <c r="I68" s="102"/>
      <c r="J68" s="102"/>
    </row>
    <row r="69" spans="2:10">
      <c r="B69" s="102"/>
      <c r="C69" s="102"/>
      <c r="D69" s="102"/>
      <c r="E69" s="102"/>
      <c r="F69" s="102"/>
      <c r="G69" s="102"/>
      <c r="H69" s="102"/>
      <c r="I69" s="102"/>
      <c r="J69" s="102"/>
    </row>
    <row r="70" spans="2:10">
      <c r="B70" s="102"/>
      <c r="C70" s="102"/>
      <c r="D70" s="102"/>
      <c r="E70" s="102"/>
      <c r="F70" s="102"/>
      <c r="G70" s="102"/>
      <c r="H70" s="102"/>
      <c r="I70" s="102"/>
      <c r="J70" s="102"/>
    </row>
    <row r="71" spans="2:10">
      <c r="B71" s="102"/>
      <c r="C71" s="102"/>
      <c r="D71" s="102"/>
      <c r="E71" s="102"/>
      <c r="F71" s="102"/>
      <c r="G71" s="102"/>
      <c r="H71" s="102"/>
      <c r="I71" s="102"/>
      <c r="J71" s="102"/>
    </row>
    <row r="72" spans="2:10">
      <c r="B72" s="102"/>
      <c r="C72" s="102"/>
      <c r="D72" s="102"/>
      <c r="E72" s="102"/>
      <c r="F72" s="102"/>
      <c r="G72" s="102"/>
      <c r="H72" s="102"/>
      <c r="I72" s="102"/>
      <c r="J72" s="102"/>
    </row>
    <row r="73" spans="2:10">
      <c r="B73" s="102"/>
      <c r="C73" s="102"/>
      <c r="D73" s="102"/>
      <c r="E73" s="102"/>
      <c r="F73" s="102"/>
      <c r="G73" s="102"/>
      <c r="H73" s="102"/>
      <c r="I73" s="102"/>
      <c r="J73" s="102"/>
    </row>
    <row r="74" spans="2:10">
      <c r="B74" s="102"/>
      <c r="C74" s="102"/>
      <c r="D74" s="102"/>
      <c r="E74" s="102"/>
      <c r="F74" s="102"/>
      <c r="G74" s="102"/>
      <c r="H74" s="102"/>
      <c r="I74" s="102"/>
      <c r="J74" s="102"/>
    </row>
    <row r="75" spans="2:10">
      <c r="B75" s="102"/>
      <c r="C75" s="102"/>
      <c r="D75" s="102"/>
      <c r="E75" s="102"/>
      <c r="F75" s="102"/>
      <c r="G75" s="102"/>
      <c r="H75" s="102"/>
      <c r="I75" s="102"/>
      <c r="J75" s="102"/>
    </row>
    <row r="76" spans="2:10">
      <c r="B76" s="102"/>
      <c r="C76" s="102"/>
      <c r="D76" s="102"/>
      <c r="E76" s="102"/>
      <c r="F76" s="102"/>
      <c r="G76" s="102"/>
      <c r="H76" s="102"/>
      <c r="I76" s="102"/>
      <c r="J76" s="102"/>
    </row>
    <row r="77" spans="2:10">
      <c r="B77" s="102"/>
      <c r="C77" s="102"/>
      <c r="D77" s="102"/>
      <c r="E77" s="102"/>
      <c r="F77" s="102"/>
      <c r="G77" s="102"/>
      <c r="H77" s="102"/>
      <c r="I77" s="102"/>
      <c r="J77" s="102"/>
    </row>
    <row r="78" spans="2:10">
      <c r="B78" s="102"/>
      <c r="C78" s="102"/>
      <c r="D78" s="102"/>
      <c r="E78" s="102"/>
      <c r="F78" s="102"/>
      <c r="G78" s="102"/>
      <c r="H78" s="102"/>
      <c r="I78" s="102"/>
      <c r="J78" s="102"/>
    </row>
    <row r="79" spans="2:10">
      <c r="B79" s="102"/>
      <c r="C79" s="102"/>
      <c r="D79" s="102"/>
      <c r="E79" s="102"/>
      <c r="F79" s="102"/>
      <c r="G79" s="102"/>
      <c r="H79" s="102"/>
      <c r="I79" s="102"/>
      <c r="J79" s="102"/>
    </row>
    <row r="80" spans="2:10">
      <c r="B80" s="102"/>
      <c r="C80" s="102"/>
      <c r="D80" s="102"/>
      <c r="E80" s="102"/>
      <c r="F80" s="102"/>
      <c r="G80" s="102"/>
      <c r="H80" s="102"/>
      <c r="I80" s="102"/>
      <c r="J80" s="102"/>
    </row>
    <row r="81" spans="2:10">
      <c r="B81" s="102"/>
      <c r="C81" s="102"/>
      <c r="D81" s="102"/>
      <c r="E81" s="102"/>
      <c r="F81" s="102"/>
      <c r="G81" s="102"/>
      <c r="H81" s="102"/>
      <c r="I81" s="102"/>
      <c r="J81" s="102"/>
    </row>
    <row r="82" spans="2:10">
      <c r="B82" s="102"/>
      <c r="C82" s="102"/>
      <c r="D82" s="102"/>
      <c r="E82" s="102"/>
      <c r="F82" s="102"/>
      <c r="G82" s="102"/>
      <c r="H82" s="102"/>
      <c r="I82" s="102"/>
      <c r="J82" s="102"/>
    </row>
    <row r="83" spans="2:10">
      <c r="B83" s="102"/>
      <c r="C83" s="102"/>
      <c r="D83" s="102"/>
      <c r="E83" s="102"/>
      <c r="F83" s="102"/>
      <c r="G83" s="102"/>
      <c r="H83" s="102"/>
      <c r="I83" s="102"/>
      <c r="J83" s="102"/>
    </row>
    <row r="84" spans="2:10">
      <c r="B84" s="102"/>
      <c r="C84" s="102"/>
      <c r="D84" s="102"/>
      <c r="E84" s="102"/>
      <c r="F84" s="102"/>
      <c r="G84" s="102"/>
      <c r="H84" s="102"/>
      <c r="I84" s="102"/>
      <c r="J84" s="102"/>
    </row>
    <row r="85" spans="2:10">
      <c r="B85" s="102"/>
      <c r="C85" s="102"/>
      <c r="D85" s="102"/>
      <c r="E85" s="102"/>
      <c r="F85" s="102"/>
      <c r="G85" s="102"/>
      <c r="H85" s="102"/>
      <c r="I85" s="102"/>
      <c r="J85" s="102"/>
    </row>
    <row r="86" spans="2:10">
      <c r="B86" s="102"/>
      <c r="C86" s="102"/>
      <c r="D86" s="102"/>
      <c r="E86" s="102"/>
      <c r="F86" s="102"/>
      <c r="G86" s="102"/>
      <c r="H86" s="102"/>
      <c r="I86" s="102"/>
      <c r="J86" s="102"/>
    </row>
    <row r="87" spans="2:10">
      <c r="B87" s="102"/>
      <c r="C87" s="102"/>
      <c r="D87" s="102"/>
      <c r="E87" s="102"/>
      <c r="F87" s="102"/>
      <c r="G87" s="102"/>
      <c r="H87" s="102"/>
      <c r="I87" s="102"/>
      <c r="J87" s="102"/>
    </row>
    <row r="88" spans="2:10">
      <c r="B88" s="102"/>
      <c r="C88" s="102"/>
      <c r="D88" s="102"/>
      <c r="E88" s="102"/>
      <c r="F88" s="102"/>
      <c r="G88" s="102"/>
      <c r="H88" s="102"/>
      <c r="I88" s="102"/>
      <c r="J88" s="102"/>
    </row>
    <row r="89" spans="2:10">
      <c r="B89" s="102"/>
      <c r="C89" s="102"/>
      <c r="D89" s="102"/>
      <c r="E89" s="102"/>
      <c r="F89" s="102"/>
      <c r="G89" s="102"/>
      <c r="H89" s="102"/>
      <c r="I89" s="102"/>
      <c r="J89" s="102"/>
    </row>
    <row r="90" spans="2:10">
      <c r="B90" s="102"/>
      <c r="C90" s="102"/>
      <c r="D90" s="102"/>
      <c r="E90" s="102"/>
      <c r="F90" s="102"/>
      <c r="G90" s="102"/>
      <c r="H90" s="102"/>
      <c r="I90" s="102"/>
      <c r="J90" s="102"/>
    </row>
    <row r="91" spans="2:10">
      <c r="B91" s="102"/>
      <c r="C91" s="102"/>
      <c r="D91" s="102"/>
      <c r="E91" s="102"/>
      <c r="F91" s="102"/>
      <c r="G91" s="102"/>
      <c r="H91" s="102"/>
      <c r="I91" s="102"/>
      <c r="J91" s="102"/>
    </row>
    <row r="92" spans="2:10">
      <c r="B92" s="102"/>
      <c r="C92" s="102"/>
      <c r="D92" s="102"/>
      <c r="E92" s="102"/>
      <c r="F92" s="102"/>
      <c r="G92" s="102"/>
      <c r="H92" s="102"/>
      <c r="I92" s="102"/>
      <c r="J92" s="102"/>
    </row>
    <row r="93" spans="2:10">
      <c r="B93" s="102"/>
      <c r="C93" s="102"/>
      <c r="D93" s="102"/>
      <c r="E93" s="102"/>
      <c r="F93" s="102"/>
      <c r="G93" s="102"/>
      <c r="H93" s="102"/>
      <c r="I93" s="102"/>
      <c r="J93" s="102"/>
    </row>
    <row r="94" spans="2:10">
      <c r="B94" s="102"/>
      <c r="C94" s="102"/>
      <c r="D94" s="102"/>
      <c r="E94" s="102"/>
      <c r="F94" s="102"/>
      <c r="G94" s="102"/>
      <c r="H94" s="102"/>
      <c r="I94" s="102"/>
      <c r="J94" s="102"/>
    </row>
    <row r="95" spans="2:10">
      <c r="B95" s="102"/>
      <c r="C95" s="102"/>
      <c r="D95" s="102"/>
      <c r="E95" s="102"/>
      <c r="F95" s="102"/>
      <c r="G95" s="102"/>
      <c r="H95" s="102"/>
      <c r="I95" s="102"/>
      <c r="J95" s="102"/>
    </row>
    <row r="96" spans="2:10">
      <c r="B96" s="102"/>
      <c r="C96" s="102"/>
      <c r="D96" s="102"/>
      <c r="E96" s="102"/>
      <c r="F96" s="102"/>
      <c r="G96" s="102"/>
      <c r="H96" s="102"/>
      <c r="I96" s="102"/>
      <c r="J96" s="102"/>
    </row>
    <row r="97" spans="2:10">
      <c r="B97" s="102"/>
      <c r="C97" s="102"/>
      <c r="D97" s="102"/>
      <c r="E97" s="102"/>
      <c r="F97" s="102"/>
      <c r="G97" s="102"/>
      <c r="H97" s="102"/>
      <c r="I97" s="102"/>
      <c r="J97" s="102"/>
    </row>
    <row r="98" spans="2:10">
      <c r="B98" s="102"/>
      <c r="C98" s="102"/>
      <c r="D98" s="102"/>
      <c r="E98" s="102"/>
      <c r="F98" s="102"/>
      <c r="G98" s="102"/>
      <c r="H98" s="102"/>
      <c r="I98" s="102"/>
      <c r="J98" s="102"/>
    </row>
    <row r="99" spans="2:10">
      <c r="B99" s="102"/>
      <c r="C99" s="102"/>
      <c r="D99" s="102"/>
      <c r="E99" s="102"/>
      <c r="F99" s="102"/>
      <c r="G99" s="102"/>
      <c r="H99" s="102"/>
      <c r="I99" s="102"/>
      <c r="J99" s="102"/>
    </row>
    <row r="100" spans="2:10">
      <c r="B100" s="102"/>
      <c r="C100" s="102"/>
      <c r="D100" s="102"/>
      <c r="E100" s="102"/>
      <c r="F100" s="102"/>
      <c r="G100" s="102"/>
      <c r="H100" s="102"/>
      <c r="I100" s="102"/>
      <c r="J100" s="102"/>
    </row>
    <row r="101" spans="2:10">
      <c r="B101" s="102"/>
      <c r="C101" s="102"/>
      <c r="D101" s="102"/>
      <c r="E101" s="102"/>
      <c r="F101" s="102"/>
      <c r="G101" s="102"/>
      <c r="H101" s="102"/>
      <c r="I101" s="102"/>
      <c r="J101" s="102"/>
    </row>
    <row r="102" spans="2:10">
      <c r="B102" s="102"/>
      <c r="C102" s="102"/>
      <c r="D102" s="102"/>
      <c r="E102" s="102"/>
      <c r="F102" s="102"/>
      <c r="G102" s="102"/>
      <c r="H102" s="102"/>
      <c r="I102" s="102"/>
      <c r="J102" s="102"/>
    </row>
    <row r="103" spans="2:10">
      <c r="B103" s="102"/>
      <c r="C103" s="102"/>
      <c r="D103" s="102"/>
      <c r="E103" s="102"/>
      <c r="F103" s="102"/>
      <c r="G103" s="102"/>
      <c r="H103" s="102"/>
      <c r="I103" s="102"/>
      <c r="J103" s="102"/>
    </row>
    <row r="104" spans="2:10">
      <c r="B104" s="102"/>
      <c r="C104" s="102"/>
      <c r="D104" s="102"/>
      <c r="E104" s="102"/>
      <c r="F104" s="102"/>
      <c r="G104" s="102"/>
      <c r="H104" s="102"/>
      <c r="I104" s="102"/>
      <c r="J104" s="102"/>
    </row>
    <row r="105" spans="2:10">
      <c r="B105" s="102"/>
      <c r="C105" s="102"/>
      <c r="D105" s="102"/>
      <c r="E105" s="102"/>
      <c r="F105" s="102"/>
      <c r="G105" s="102"/>
      <c r="H105" s="102"/>
      <c r="I105" s="102"/>
      <c r="J105" s="102"/>
    </row>
    <row r="106" spans="2:10">
      <c r="B106" s="102"/>
      <c r="C106" s="102"/>
      <c r="D106" s="102"/>
      <c r="E106" s="102"/>
      <c r="F106" s="102"/>
      <c r="G106" s="102"/>
      <c r="H106" s="102"/>
      <c r="I106" s="102"/>
      <c r="J106" s="102"/>
    </row>
    <row r="107" spans="2:10">
      <c r="B107" s="102"/>
      <c r="C107" s="102"/>
      <c r="D107" s="102"/>
      <c r="E107" s="102"/>
      <c r="F107" s="102"/>
      <c r="G107" s="102"/>
      <c r="H107" s="102"/>
      <c r="I107" s="102"/>
      <c r="J107" s="102"/>
    </row>
    <row r="108" spans="2:10">
      <c r="B108" s="102"/>
      <c r="C108" s="102"/>
      <c r="D108" s="102"/>
      <c r="E108" s="102"/>
      <c r="F108" s="102"/>
      <c r="G108" s="102"/>
      <c r="H108" s="102"/>
      <c r="I108" s="102"/>
      <c r="J108" s="102"/>
    </row>
    <row r="109" spans="2:10">
      <c r="B109" s="102"/>
      <c r="C109" s="102"/>
      <c r="D109" s="102"/>
      <c r="E109" s="102"/>
      <c r="F109" s="102"/>
      <c r="G109" s="102"/>
      <c r="H109" s="102"/>
      <c r="I109" s="102"/>
      <c r="J109" s="102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3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176</v>
      </c>
      <c r="C1" s="78" t="s" vm="1">
        <v>246</v>
      </c>
    </row>
    <row r="2" spans="2:60">
      <c r="B2" s="57" t="s">
        <v>175</v>
      </c>
      <c r="C2" s="78" t="s">
        <v>247</v>
      </c>
    </row>
    <row r="3" spans="2:60">
      <c r="B3" s="57" t="s">
        <v>177</v>
      </c>
      <c r="C3" s="78" t="s">
        <v>248</v>
      </c>
    </row>
    <row r="4" spans="2:60">
      <c r="B4" s="57" t="s">
        <v>178</v>
      </c>
      <c r="C4" s="78">
        <v>9455</v>
      </c>
    </row>
    <row r="6" spans="2:60" ht="26.25" customHeight="1">
      <c r="B6" s="164" t="s">
        <v>211</v>
      </c>
      <c r="C6" s="165"/>
      <c r="D6" s="165"/>
      <c r="E6" s="165"/>
      <c r="F6" s="165"/>
      <c r="G6" s="165"/>
      <c r="H6" s="165"/>
      <c r="I6" s="165"/>
      <c r="J6" s="165"/>
      <c r="K6" s="166"/>
    </row>
    <row r="7" spans="2:60" s="3" customFormat="1" ht="66">
      <c r="B7" s="60" t="s">
        <v>113</v>
      </c>
      <c r="C7" s="60" t="s">
        <v>114</v>
      </c>
      <c r="D7" s="60" t="s">
        <v>15</v>
      </c>
      <c r="E7" s="60" t="s">
        <v>16</v>
      </c>
      <c r="F7" s="60" t="s">
        <v>52</v>
      </c>
      <c r="G7" s="60" t="s">
        <v>98</v>
      </c>
      <c r="H7" s="60" t="s">
        <v>49</v>
      </c>
      <c r="I7" s="60" t="s">
        <v>107</v>
      </c>
      <c r="J7" s="60" t="s">
        <v>179</v>
      </c>
      <c r="K7" s="60" t="s">
        <v>180</v>
      </c>
    </row>
    <row r="8" spans="2:60" s="3" customFormat="1" ht="21.75" customHeight="1">
      <c r="B8" s="16"/>
      <c r="C8" s="70"/>
      <c r="D8" s="17"/>
      <c r="E8" s="17"/>
      <c r="F8" s="17" t="s">
        <v>20</v>
      </c>
      <c r="G8" s="17"/>
      <c r="H8" s="17" t="s">
        <v>20</v>
      </c>
      <c r="I8" s="17" t="s">
        <v>233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5"/>
      <c r="C11" s="102"/>
      <c r="D11" s="102"/>
      <c r="E11" s="102"/>
      <c r="F11" s="102"/>
      <c r="G11" s="102"/>
      <c r="H11" s="102"/>
      <c r="I11" s="102"/>
      <c r="J11" s="102"/>
      <c r="K11" s="102"/>
    </row>
    <row r="12" spans="2:60">
      <c r="B12" s="115"/>
      <c r="C12" s="102"/>
      <c r="D12" s="102"/>
      <c r="E12" s="102"/>
      <c r="F12" s="102"/>
      <c r="G12" s="102"/>
      <c r="H12" s="102"/>
      <c r="I12" s="102"/>
      <c r="J12" s="102"/>
      <c r="K12" s="102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2"/>
      <c r="C14" s="102"/>
      <c r="D14" s="102"/>
      <c r="E14" s="102"/>
      <c r="F14" s="102"/>
      <c r="G14" s="102"/>
      <c r="H14" s="102"/>
      <c r="I14" s="102"/>
      <c r="J14" s="102"/>
      <c r="K14" s="102"/>
    </row>
    <row r="15" spans="2:60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2"/>
      <c r="C17" s="102"/>
      <c r="D17" s="102"/>
      <c r="E17" s="102"/>
      <c r="F17" s="102"/>
      <c r="G17" s="102"/>
      <c r="H17" s="102"/>
      <c r="I17" s="102"/>
      <c r="J17" s="102"/>
      <c r="K17" s="102"/>
    </row>
    <row r="18" spans="2:11">
      <c r="B18" s="102"/>
      <c r="C18" s="102"/>
      <c r="D18" s="102"/>
      <c r="E18" s="102"/>
      <c r="F18" s="102"/>
      <c r="G18" s="102"/>
      <c r="H18" s="102"/>
      <c r="I18" s="102"/>
      <c r="J18" s="102"/>
      <c r="K18" s="102"/>
    </row>
    <row r="19" spans="2:11">
      <c r="B19" s="102"/>
      <c r="C19" s="102"/>
      <c r="D19" s="102"/>
      <c r="E19" s="102"/>
      <c r="F19" s="102"/>
      <c r="G19" s="102"/>
      <c r="H19" s="102"/>
      <c r="I19" s="102"/>
      <c r="J19" s="102"/>
      <c r="K19" s="102"/>
    </row>
    <row r="20" spans="2:11">
      <c r="B20" s="102"/>
      <c r="C20" s="102"/>
      <c r="D20" s="102"/>
      <c r="E20" s="102"/>
      <c r="F20" s="102"/>
      <c r="G20" s="102"/>
      <c r="H20" s="102"/>
      <c r="I20" s="102"/>
      <c r="J20" s="102"/>
      <c r="K20" s="102"/>
    </row>
    <row r="21" spans="2:11">
      <c r="B21" s="102"/>
      <c r="C21" s="102"/>
      <c r="D21" s="102"/>
      <c r="E21" s="102"/>
      <c r="F21" s="102"/>
      <c r="G21" s="102"/>
      <c r="H21" s="102"/>
      <c r="I21" s="102"/>
      <c r="J21" s="102"/>
      <c r="K21" s="102"/>
    </row>
    <row r="22" spans="2:11">
      <c r="B22" s="102"/>
      <c r="C22" s="102"/>
      <c r="D22" s="102"/>
      <c r="E22" s="102"/>
      <c r="F22" s="102"/>
      <c r="G22" s="102"/>
      <c r="H22" s="102"/>
      <c r="I22" s="102"/>
      <c r="J22" s="102"/>
      <c r="K22" s="102"/>
    </row>
    <row r="23" spans="2:11">
      <c r="B23" s="102"/>
      <c r="C23" s="102"/>
      <c r="D23" s="102"/>
      <c r="E23" s="102"/>
      <c r="F23" s="102"/>
      <c r="G23" s="102"/>
      <c r="H23" s="102"/>
      <c r="I23" s="102"/>
      <c r="J23" s="102"/>
      <c r="K23" s="102"/>
    </row>
    <row r="24" spans="2:11">
      <c r="B24" s="102"/>
      <c r="C24" s="102"/>
      <c r="D24" s="102"/>
      <c r="E24" s="102"/>
      <c r="F24" s="102"/>
      <c r="G24" s="102"/>
      <c r="H24" s="102"/>
      <c r="I24" s="102"/>
      <c r="J24" s="102"/>
      <c r="K24" s="102"/>
    </row>
    <row r="25" spans="2:11">
      <c r="B25" s="102"/>
      <c r="C25" s="102"/>
      <c r="D25" s="102"/>
      <c r="E25" s="102"/>
      <c r="F25" s="102"/>
      <c r="G25" s="102"/>
      <c r="H25" s="102"/>
      <c r="I25" s="102"/>
      <c r="J25" s="102"/>
      <c r="K25" s="102"/>
    </row>
    <row r="26" spans="2:11">
      <c r="B26" s="102"/>
      <c r="C26" s="102"/>
      <c r="D26" s="102"/>
      <c r="E26" s="102"/>
      <c r="F26" s="102"/>
      <c r="G26" s="102"/>
      <c r="H26" s="102"/>
      <c r="I26" s="102"/>
      <c r="J26" s="102"/>
      <c r="K26" s="102"/>
    </row>
    <row r="27" spans="2:11">
      <c r="B27" s="102"/>
      <c r="C27" s="102"/>
      <c r="D27" s="102"/>
      <c r="E27" s="102"/>
      <c r="F27" s="102"/>
      <c r="G27" s="102"/>
      <c r="H27" s="102"/>
      <c r="I27" s="102"/>
      <c r="J27" s="102"/>
      <c r="K27" s="102"/>
    </row>
    <row r="28" spans="2:11">
      <c r="B28" s="102"/>
      <c r="C28" s="102"/>
      <c r="D28" s="102"/>
      <c r="E28" s="102"/>
      <c r="F28" s="102"/>
      <c r="G28" s="102"/>
      <c r="H28" s="102"/>
      <c r="I28" s="102"/>
      <c r="J28" s="102"/>
      <c r="K28" s="102"/>
    </row>
    <row r="29" spans="2:11">
      <c r="B29" s="102"/>
      <c r="C29" s="102"/>
      <c r="D29" s="102"/>
      <c r="E29" s="102"/>
      <c r="F29" s="102"/>
      <c r="G29" s="102"/>
      <c r="H29" s="102"/>
      <c r="I29" s="102"/>
      <c r="J29" s="102"/>
      <c r="K29" s="102"/>
    </row>
    <row r="30" spans="2:11">
      <c r="B30" s="102"/>
      <c r="C30" s="102"/>
      <c r="D30" s="102"/>
      <c r="E30" s="102"/>
      <c r="F30" s="102"/>
      <c r="G30" s="102"/>
      <c r="H30" s="102"/>
      <c r="I30" s="102"/>
      <c r="J30" s="102"/>
      <c r="K30" s="102"/>
    </row>
    <row r="31" spans="2:11">
      <c r="B31" s="102"/>
      <c r="C31" s="102"/>
      <c r="D31" s="102"/>
      <c r="E31" s="102"/>
      <c r="F31" s="102"/>
      <c r="G31" s="102"/>
      <c r="H31" s="102"/>
      <c r="I31" s="102"/>
      <c r="J31" s="102"/>
      <c r="K31" s="102"/>
    </row>
    <row r="32" spans="2:11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176</v>
      </c>
      <c r="C1" s="78" t="s" vm="1">
        <v>246</v>
      </c>
    </row>
    <row r="2" spans="2:60">
      <c r="B2" s="57" t="s">
        <v>175</v>
      </c>
      <c r="C2" s="78" t="s">
        <v>247</v>
      </c>
    </row>
    <row r="3" spans="2:60">
      <c r="B3" s="57" t="s">
        <v>177</v>
      </c>
      <c r="C3" s="78" t="s">
        <v>248</v>
      </c>
    </row>
    <row r="4" spans="2:60">
      <c r="B4" s="57" t="s">
        <v>178</v>
      </c>
      <c r="C4" s="78">
        <v>9455</v>
      </c>
    </row>
    <row r="6" spans="2:60" ht="26.25" customHeight="1">
      <c r="B6" s="164" t="s">
        <v>212</v>
      </c>
      <c r="C6" s="165"/>
      <c r="D6" s="165"/>
      <c r="E6" s="165"/>
      <c r="F6" s="165"/>
      <c r="G6" s="165"/>
      <c r="H6" s="165"/>
      <c r="I6" s="165"/>
      <c r="J6" s="165"/>
      <c r="K6" s="166"/>
    </row>
    <row r="7" spans="2:60" s="3" customFormat="1" ht="78.75">
      <c r="B7" s="60" t="s">
        <v>113</v>
      </c>
      <c r="C7" s="62" t="s">
        <v>42</v>
      </c>
      <c r="D7" s="62" t="s">
        <v>15</v>
      </c>
      <c r="E7" s="62" t="s">
        <v>16</v>
      </c>
      <c r="F7" s="62" t="s">
        <v>52</v>
      </c>
      <c r="G7" s="62" t="s">
        <v>98</v>
      </c>
      <c r="H7" s="62" t="s">
        <v>49</v>
      </c>
      <c r="I7" s="62" t="s">
        <v>107</v>
      </c>
      <c r="J7" s="62" t="s">
        <v>179</v>
      </c>
      <c r="K7" s="64" t="s">
        <v>180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233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5"/>
      <c r="C11" s="102"/>
      <c r="D11" s="102"/>
      <c r="E11" s="102"/>
      <c r="F11" s="102"/>
      <c r="G11" s="102"/>
      <c r="H11" s="102"/>
      <c r="I11" s="102"/>
      <c r="J11" s="102"/>
      <c r="K11" s="102"/>
    </row>
    <row r="12" spans="2:60">
      <c r="B12" s="115"/>
      <c r="C12" s="102"/>
      <c r="D12" s="102"/>
      <c r="E12" s="102"/>
      <c r="F12" s="102"/>
      <c r="G12" s="102"/>
      <c r="H12" s="102"/>
      <c r="I12" s="102"/>
      <c r="J12" s="102"/>
      <c r="K12" s="102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2"/>
      <c r="C14" s="102"/>
      <c r="D14" s="102"/>
      <c r="E14" s="102"/>
      <c r="F14" s="102"/>
      <c r="G14" s="102"/>
      <c r="H14" s="102"/>
      <c r="I14" s="102"/>
      <c r="J14" s="102"/>
      <c r="K14" s="102"/>
    </row>
    <row r="15" spans="2:60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2"/>
      <c r="C17" s="102"/>
      <c r="D17" s="102"/>
      <c r="E17" s="102"/>
      <c r="F17" s="102"/>
      <c r="G17" s="102"/>
      <c r="H17" s="102"/>
      <c r="I17" s="102"/>
      <c r="J17" s="102"/>
      <c r="K17" s="102"/>
    </row>
    <row r="18" spans="2:11">
      <c r="B18" s="102"/>
      <c r="C18" s="102"/>
      <c r="D18" s="102"/>
      <c r="E18" s="102"/>
      <c r="F18" s="102"/>
      <c r="G18" s="102"/>
      <c r="H18" s="102"/>
      <c r="I18" s="102"/>
      <c r="J18" s="102"/>
      <c r="K18" s="102"/>
    </row>
    <row r="19" spans="2:11">
      <c r="B19" s="102"/>
      <c r="C19" s="102"/>
      <c r="D19" s="102"/>
      <c r="E19" s="102"/>
      <c r="F19" s="102"/>
      <c r="G19" s="102"/>
      <c r="H19" s="102"/>
      <c r="I19" s="102"/>
      <c r="J19" s="102"/>
      <c r="K19" s="102"/>
    </row>
    <row r="20" spans="2:11">
      <c r="B20" s="102"/>
      <c r="C20" s="102"/>
      <c r="D20" s="102"/>
      <c r="E20" s="102"/>
      <c r="F20" s="102"/>
      <c r="G20" s="102"/>
      <c r="H20" s="102"/>
      <c r="I20" s="102"/>
      <c r="J20" s="102"/>
      <c r="K20" s="102"/>
    </row>
    <row r="21" spans="2:11">
      <c r="B21" s="102"/>
      <c r="C21" s="102"/>
      <c r="D21" s="102"/>
      <c r="E21" s="102"/>
      <c r="F21" s="102"/>
      <c r="G21" s="102"/>
      <c r="H21" s="102"/>
      <c r="I21" s="102"/>
      <c r="J21" s="102"/>
      <c r="K21" s="102"/>
    </row>
    <row r="22" spans="2:11">
      <c r="B22" s="102"/>
      <c r="C22" s="102"/>
      <c r="D22" s="102"/>
      <c r="E22" s="102"/>
      <c r="F22" s="102"/>
      <c r="G22" s="102"/>
      <c r="H22" s="102"/>
      <c r="I22" s="102"/>
      <c r="J22" s="102"/>
      <c r="K22" s="102"/>
    </row>
    <row r="23" spans="2:11">
      <c r="B23" s="102"/>
      <c r="C23" s="102"/>
      <c r="D23" s="102"/>
      <c r="E23" s="102"/>
      <c r="F23" s="102"/>
      <c r="G23" s="102"/>
      <c r="H23" s="102"/>
      <c r="I23" s="102"/>
      <c r="J23" s="102"/>
      <c r="K23" s="102"/>
    </row>
    <row r="24" spans="2:11">
      <c r="B24" s="102"/>
      <c r="C24" s="102"/>
      <c r="D24" s="102"/>
      <c r="E24" s="102"/>
      <c r="F24" s="102"/>
      <c r="G24" s="102"/>
      <c r="H24" s="102"/>
      <c r="I24" s="102"/>
      <c r="J24" s="102"/>
      <c r="K24" s="102"/>
    </row>
    <row r="25" spans="2:11">
      <c r="B25" s="102"/>
      <c r="C25" s="102"/>
      <c r="D25" s="102"/>
      <c r="E25" s="102"/>
      <c r="F25" s="102"/>
      <c r="G25" s="102"/>
      <c r="H25" s="102"/>
      <c r="I25" s="102"/>
      <c r="J25" s="102"/>
      <c r="K25" s="102"/>
    </row>
    <row r="26" spans="2:11">
      <c r="B26" s="102"/>
      <c r="C26" s="102"/>
      <c r="D26" s="102"/>
      <c r="E26" s="102"/>
      <c r="F26" s="102"/>
      <c r="G26" s="102"/>
      <c r="H26" s="102"/>
      <c r="I26" s="102"/>
      <c r="J26" s="102"/>
      <c r="K26" s="102"/>
    </row>
    <row r="27" spans="2:11">
      <c r="B27" s="102"/>
      <c r="C27" s="102"/>
      <c r="D27" s="102"/>
      <c r="E27" s="102"/>
      <c r="F27" s="102"/>
      <c r="G27" s="102"/>
      <c r="H27" s="102"/>
      <c r="I27" s="102"/>
      <c r="J27" s="102"/>
      <c r="K27" s="102"/>
    </row>
    <row r="28" spans="2:11">
      <c r="B28" s="102"/>
      <c r="C28" s="102"/>
      <c r="D28" s="102"/>
      <c r="E28" s="102"/>
      <c r="F28" s="102"/>
      <c r="G28" s="102"/>
      <c r="H28" s="102"/>
      <c r="I28" s="102"/>
      <c r="J28" s="102"/>
      <c r="K28" s="102"/>
    </row>
    <row r="29" spans="2:11">
      <c r="B29" s="102"/>
      <c r="C29" s="102"/>
      <c r="D29" s="102"/>
      <c r="E29" s="102"/>
      <c r="F29" s="102"/>
      <c r="G29" s="102"/>
      <c r="H29" s="102"/>
      <c r="I29" s="102"/>
      <c r="J29" s="102"/>
      <c r="K29" s="102"/>
    </row>
    <row r="30" spans="2:11">
      <c r="B30" s="102"/>
      <c r="C30" s="102"/>
      <c r="D30" s="102"/>
      <c r="E30" s="102"/>
      <c r="F30" s="102"/>
      <c r="G30" s="102"/>
      <c r="H30" s="102"/>
      <c r="I30" s="102"/>
      <c r="J30" s="102"/>
      <c r="K30" s="102"/>
    </row>
    <row r="31" spans="2:11">
      <c r="B31" s="102"/>
      <c r="C31" s="102"/>
      <c r="D31" s="102"/>
      <c r="E31" s="102"/>
      <c r="F31" s="102"/>
      <c r="G31" s="102"/>
      <c r="H31" s="102"/>
      <c r="I31" s="102"/>
      <c r="J31" s="102"/>
      <c r="K31" s="102"/>
    </row>
    <row r="32" spans="2:11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G109"/>
  <sheetViews>
    <sheetView rightToLeft="1" workbookViewId="0">
      <selection activeCell="C22" sqref="C22"/>
    </sheetView>
  </sheetViews>
  <sheetFormatPr defaultColWidth="9.140625" defaultRowHeight="18"/>
  <cols>
    <col min="1" max="1" width="6.28515625" style="1" customWidth="1"/>
    <col min="2" max="2" width="33.140625" style="2" customWidth="1"/>
    <col min="3" max="3" width="46.28515625" style="1" bestFit="1" customWidth="1"/>
    <col min="4" max="4" width="11.85546875" style="1" customWidth="1"/>
    <col min="5" max="5" width="7.140625" style="3" customWidth="1"/>
    <col min="6" max="6" width="7.28515625" style="1" customWidth="1"/>
    <col min="7" max="18" width="5.7109375" style="1" customWidth="1"/>
    <col min="19" max="16384" width="9.140625" style="1"/>
  </cols>
  <sheetData>
    <row r="1" spans="2:33">
      <c r="B1" s="57" t="s">
        <v>176</v>
      </c>
      <c r="C1" s="78" t="s" vm="1">
        <v>246</v>
      </c>
    </row>
    <row r="2" spans="2:33">
      <c r="B2" s="57" t="s">
        <v>175</v>
      </c>
      <c r="C2" s="78" t="s">
        <v>247</v>
      </c>
    </row>
    <row r="3" spans="2:33">
      <c r="B3" s="57" t="s">
        <v>177</v>
      </c>
      <c r="C3" s="78" t="s">
        <v>248</v>
      </c>
    </row>
    <row r="4" spans="2:33">
      <c r="B4" s="57" t="s">
        <v>178</v>
      </c>
      <c r="C4" s="78">
        <v>9455</v>
      </c>
    </row>
    <row r="6" spans="2:33" ht="26.25" customHeight="1">
      <c r="B6" s="164" t="s">
        <v>213</v>
      </c>
      <c r="C6" s="165"/>
      <c r="D6" s="166"/>
    </row>
    <row r="7" spans="2:33" s="3" customFormat="1" ht="31.5">
      <c r="B7" s="60" t="s">
        <v>113</v>
      </c>
      <c r="C7" s="65" t="s">
        <v>104</v>
      </c>
      <c r="D7" s="66" t="s">
        <v>103</v>
      </c>
    </row>
    <row r="8" spans="2:33" s="3" customFormat="1">
      <c r="B8" s="16"/>
      <c r="C8" s="33" t="s">
        <v>233</v>
      </c>
      <c r="D8" s="18" t="s">
        <v>22</v>
      </c>
    </row>
    <row r="9" spans="2:33" s="4" customFormat="1" ht="18" customHeight="1">
      <c r="B9" s="19"/>
      <c r="C9" s="20" t="s">
        <v>1</v>
      </c>
      <c r="D9" s="21" t="s">
        <v>2</v>
      </c>
      <c r="E9" s="3"/>
    </row>
    <row r="10" spans="2:33" s="4" customFormat="1" ht="18" customHeight="1">
      <c r="B10" s="128" t="s">
        <v>764</v>
      </c>
      <c r="C10" s="129">
        <f>C11</f>
        <v>103.10208676545925</v>
      </c>
      <c r="D10" s="130"/>
      <c r="E10" s="3"/>
    </row>
    <row r="11" spans="2:33">
      <c r="B11" s="131" t="s">
        <v>765</v>
      </c>
      <c r="C11" s="132">
        <f>SUM(C12:C16)</f>
        <v>103.10208676545925</v>
      </c>
      <c r="D11" s="133"/>
    </row>
    <row r="12" spans="2:33" s="141" customFormat="1">
      <c r="B12" s="134" t="s">
        <v>760</v>
      </c>
      <c r="C12" s="135">
        <v>11.95271</v>
      </c>
      <c r="D12" s="136">
        <v>44246</v>
      </c>
      <c r="E12" s="143"/>
      <c r="F12" s="143"/>
      <c r="G12" s="143"/>
      <c r="H12" s="143"/>
      <c r="I12" s="143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3"/>
      <c r="AD12" s="143"/>
      <c r="AE12" s="143"/>
      <c r="AF12" s="143"/>
      <c r="AG12" s="143"/>
    </row>
    <row r="13" spans="2:33" s="141" customFormat="1">
      <c r="B13" s="134" t="s">
        <v>761</v>
      </c>
      <c r="C13" s="135">
        <v>21.486020888757718</v>
      </c>
      <c r="D13" s="136">
        <v>46100</v>
      </c>
      <c r="E13" s="143"/>
      <c r="F13" s="143"/>
      <c r="G13" s="143"/>
      <c r="H13" s="143"/>
      <c r="I13" s="143"/>
      <c r="J13" s="143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  <c r="W13" s="143"/>
      <c r="X13" s="143"/>
      <c r="Y13" s="143"/>
      <c r="Z13" s="143"/>
      <c r="AA13" s="143"/>
      <c r="AB13" s="143"/>
      <c r="AC13" s="143"/>
      <c r="AD13" s="143"/>
      <c r="AE13" s="143"/>
      <c r="AF13" s="143"/>
      <c r="AG13" s="143"/>
    </row>
    <row r="14" spans="2:33" s="141" customFormat="1">
      <c r="B14" s="134" t="s">
        <v>762</v>
      </c>
      <c r="C14" s="135">
        <v>16.641999999999999</v>
      </c>
      <c r="D14" s="136">
        <v>43800</v>
      </c>
      <c r="E14" s="143"/>
    </row>
    <row r="15" spans="2:33" s="141" customFormat="1">
      <c r="B15" s="134" t="s">
        <v>763</v>
      </c>
      <c r="C15" s="135">
        <v>13.567820000000001</v>
      </c>
      <c r="D15" s="136">
        <v>44739</v>
      </c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  <c r="W15" s="143"/>
      <c r="X15" s="143"/>
      <c r="Y15" s="143"/>
      <c r="Z15" s="143"/>
      <c r="AA15" s="143"/>
      <c r="AB15" s="143"/>
      <c r="AC15" s="143"/>
      <c r="AD15" s="143"/>
      <c r="AE15" s="143"/>
      <c r="AF15" s="143"/>
      <c r="AG15" s="143"/>
    </row>
    <row r="16" spans="2:33" s="141" customFormat="1">
      <c r="B16" s="134" t="s">
        <v>759</v>
      </c>
      <c r="C16" s="135">
        <v>39.453535876701537</v>
      </c>
      <c r="D16" s="136">
        <v>44255</v>
      </c>
      <c r="E16" s="143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  <c r="W16" s="143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</row>
    <row r="18" spans="2:4">
      <c r="B18" s="102"/>
      <c r="C18" s="102"/>
      <c r="D18" s="102"/>
    </row>
    <row r="19" spans="2:4">
      <c r="B19" s="102"/>
      <c r="C19" s="102"/>
      <c r="D19" s="102"/>
    </row>
    <row r="20" spans="2:4">
      <c r="B20" s="102"/>
      <c r="C20" s="102"/>
      <c r="D20" s="102"/>
    </row>
    <row r="21" spans="2:4">
      <c r="B21" s="102"/>
      <c r="C21" s="102"/>
      <c r="D21" s="102"/>
    </row>
    <row r="22" spans="2:4">
      <c r="B22" s="102"/>
      <c r="C22" s="102"/>
      <c r="D22" s="102"/>
    </row>
    <row r="23" spans="2:4">
      <c r="B23" s="102"/>
      <c r="C23" s="102"/>
      <c r="D23" s="102"/>
    </row>
    <row r="24" spans="2:4">
      <c r="B24" s="102"/>
      <c r="C24" s="102"/>
      <c r="D24" s="102"/>
    </row>
    <row r="25" spans="2:4">
      <c r="B25" s="102"/>
      <c r="C25" s="102"/>
      <c r="D25" s="102"/>
    </row>
    <row r="26" spans="2:4">
      <c r="B26" s="102"/>
      <c r="C26" s="102"/>
      <c r="D26" s="102"/>
    </row>
    <row r="27" spans="2:4">
      <c r="B27" s="102"/>
      <c r="C27" s="102"/>
      <c r="D27" s="102"/>
    </row>
    <row r="28" spans="2:4">
      <c r="B28" s="102"/>
      <c r="C28" s="102"/>
      <c r="D28" s="102"/>
    </row>
    <row r="29" spans="2:4">
      <c r="B29" s="102"/>
      <c r="C29" s="102"/>
      <c r="D29" s="102"/>
    </row>
    <row r="30" spans="2:4">
      <c r="B30" s="102"/>
      <c r="C30" s="102"/>
      <c r="D30" s="102"/>
    </row>
    <row r="31" spans="2:4">
      <c r="B31" s="102"/>
      <c r="C31" s="102"/>
      <c r="D31" s="102"/>
    </row>
    <row r="32" spans="2:4">
      <c r="B32" s="102"/>
      <c r="C32" s="102"/>
      <c r="D32" s="102"/>
    </row>
    <row r="33" spans="2:4">
      <c r="B33" s="102"/>
      <c r="C33" s="102"/>
      <c r="D33" s="102"/>
    </row>
    <row r="34" spans="2:4">
      <c r="B34" s="102"/>
      <c r="C34" s="102"/>
      <c r="D34" s="102"/>
    </row>
    <row r="35" spans="2:4">
      <c r="B35" s="102"/>
      <c r="C35" s="102"/>
      <c r="D35" s="102"/>
    </row>
    <row r="36" spans="2:4">
      <c r="B36" s="102"/>
      <c r="C36" s="102"/>
      <c r="D36" s="102"/>
    </row>
    <row r="37" spans="2:4">
      <c r="B37" s="102"/>
      <c r="C37" s="102"/>
      <c r="D37" s="102"/>
    </row>
    <row r="38" spans="2:4">
      <c r="B38" s="102"/>
      <c r="C38" s="102"/>
      <c r="D38" s="102"/>
    </row>
    <row r="39" spans="2:4">
      <c r="B39" s="102"/>
      <c r="C39" s="102"/>
      <c r="D39" s="102"/>
    </row>
    <row r="40" spans="2:4">
      <c r="B40" s="102"/>
      <c r="C40" s="102"/>
      <c r="D40" s="102"/>
    </row>
    <row r="41" spans="2:4">
      <c r="B41" s="102"/>
      <c r="C41" s="102"/>
      <c r="D41" s="102"/>
    </row>
    <row r="42" spans="2:4">
      <c r="B42" s="102"/>
      <c r="C42" s="102"/>
      <c r="D42" s="102"/>
    </row>
    <row r="43" spans="2:4">
      <c r="B43" s="102"/>
      <c r="C43" s="102"/>
      <c r="D43" s="102"/>
    </row>
    <row r="44" spans="2:4">
      <c r="B44" s="102"/>
      <c r="C44" s="102"/>
      <c r="D44" s="102"/>
    </row>
    <row r="45" spans="2:4">
      <c r="B45" s="102"/>
      <c r="C45" s="102"/>
      <c r="D45" s="102"/>
    </row>
    <row r="46" spans="2:4">
      <c r="B46" s="102"/>
      <c r="C46" s="102"/>
      <c r="D46" s="102"/>
    </row>
    <row r="47" spans="2:4">
      <c r="B47" s="102"/>
      <c r="C47" s="102"/>
      <c r="D47" s="102"/>
    </row>
    <row r="48" spans="2:4">
      <c r="B48" s="102"/>
      <c r="C48" s="102"/>
      <c r="D48" s="102"/>
    </row>
    <row r="49" spans="2:4">
      <c r="B49" s="102"/>
      <c r="C49" s="102"/>
      <c r="D49" s="102"/>
    </row>
    <row r="50" spans="2:4">
      <c r="B50" s="102"/>
      <c r="C50" s="102"/>
      <c r="D50" s="102"/>
    </row>
    <row r="51" spans="2:4">
      <c r="B51" s="102"/>
      <c r="C51" s="102"/>
      <c r="D51" s="102"/>
    </row>
    <row r="52" spans="2:4">
      <c r="B52" s="102"/>
      <c r="C52" s="102"/>
      <c r="D52" s="102"/>
    </row>
    <row r="53" spans="2:4">
      <c r="B53" s="102"/>
      <c r="C53" s="102"/>
      <c r="D53" s="102"/>
    </row>
    <row r="54" spans="2:4">
      <c r="B54" s="102"/>
      <c r="C54" s="102"/>
      <c r="D54" s="102"/>
    </row>
    <row r="55" spans="2:4">
      <c r="B55" s="102"/>
      <c r="C55" s="102"/>
      <c r="D55" s="102"/>
    </row>
    <row r="56" spans="2:4">
      <c r="B56" s="102"/>
      <c r="C56" s="102"/>
      <c r="D56" s="102"/>
    </row>
    <row r="57" spans="2:4">
      <c r="B57" s="102"/>
      <c r="C57" s="102"/>
      <c r="D57" s="102"/>
    </row>
    <row r="58" spans="2:4">
      <c r="B58" s="102"/>
      <c r="C58" s="102"/>
      <c r="D58" s="102"/>
    </row>
    <row r="59" spans="2:4">
      <c r="B59" s="102"/>
      <c r="C59" s="102"/>
      <c r="D59" s="102"/>
    </row>
    <row r="60" spans="2:4">
      <c r="B60" s="102"/>
      <c r="C60" s="102"/>
      <c r="D60" s="102"/>
    </row>
    <row r="61" spans="2:4">
      <c r="B61" s="102"/>
      <c r="C61" s="102"/>
      <c r="D61" s="102"/>
    </row>
    <row r="62" spans="2:4">
      <c r="B62" s="102"/>
      <c r="C62" s="102"/>
      <c r="D62" s="102"/>
    </row>
    <row r="63" spans="2:4">
      <c r="B63" s="102"/>
      <c r="C63" s="102"/>
      <c r="D63" s="102"/>
    </row>
    <row r="64" spans="2:4">
      <c r="B64" s="102"/>
      <c r="C64" s="102"/>
      <c r="D64" s="102"/>
    </row>
    <row r="65" spans="2:4">
      <c r="B65" s="102"/>
      <c r="C65" s="102"/>
      <c r="D65" s="102"/>
    </row>
    <row r="66" spans="2:4">
      <c r="B66" s="102"/>
      <c r="C66" s="102"/>
      <c r="D66" s="102"/>
    </row>
    <row r="67" spans="2:4">
      <c r="B67" s="102"/>
      <c r="C67" s="102"/>
      <c r="D67" s="102"/>
    </row>
    <row r="68" spans="2:4">
      <c r="B68" s="102"/>
      <c r="C68" s="102"/>
      <c r="D68" s="102"/>
    </row>
    <row r="69" spans="2:4">
      <c r="B69" s="102"/>
      <c r="C69" s="102"/>
      <c r="D69" s="102"/>
    </row>
    <row r="70" spans="2:4">
      <c r="B70" s="102"/>
      <c r="C70" s="102"/>
      <c r="D70" s="102"/>
    </row>
    <row r="71" spans="2:4">
      <c r="B71" s="102"/>
      <c r="C71" s="102"/>
      <c r="D71" s="102"/>
    </row>
    <row r="72" spans="2:4">
      <c r="B72" s="102"/>
      <c r="C72" s="102"/>
      <c r="D72" s="102"/>
    </row>
    <row r="73" spans="2:4">
      <c r="B73" s="102"/>
      <c r="C73" s="102"/>
      <c r="D73" s="102"/>
    </row>
    <row r="74" spans="2:4">
      <c r="B74" s="102"/>
      <c r="C74" s="102"/>
      <c r="D74" s="102"/>
    </row>
    <row r="75" spans="2:4">
      <c r="B75" s="102"/>
      <c r="C75" s="102"/>
      <c r="D75" s="102"/>
    </row>
    <row r="76" spans="2:4">
      <c r="B76" s="102"/>
      <c r="C76" s="102"/>
      <c r="D76" s="102"/>
    </row>
    <row r="77" spans="2:4">
      <c r="B77" s="102"/>
      <c r="C77" s="102"/>
      <c r="D77" s="102"/>
    </row>
    <row r="78" spans="2:4">
      <c r="B78" s="102"/>
      <c r="C78" s="102"/>
      <c r="D78" s="102"/>
    </row>
    <row r="79" spans="2:4">
      <c r="B79" s="102"/>
      <c r="C79" s="102"/>
      <c r="D79" s="102"/>
    </row>
    <row r="80" spans="2:4">
      <c r="B80" s="102"/>
      <c r="C80" s="102"/>
      <c r="D80" s="102"/>
    </row>
    <row r="81" spans="2:4">
      <c r="B81" s="102"/>
      <c r="C81" s="102"/>
      <c r="D81" s="102"/>
    </row>
    <row r="82" spans="2:4">
      <c r="B82" s="102"/>
      <c r="C82" s="102"/>
      <c r="D82" s="102"/>
    </row>
    <row r="83" spans="2:4">
      <c r="B83" s="102"/>
      <c r="C83" s="102"/>
      <c r="D83" s="102"/>
    </row>
    <row r="84" spans="2:4">
      <c r="B84" s="102"/>
      <c r="C84" s="102"/>
      <c r="D84" s="102"/>
    </row>
    <row r="85" spans="2:4">
      <c r="B85" s="102"/>
      <c r="C85" s="102"/>
      <c r="D85" s="102"/>
    </row>
    <row r="86" spans="2:4">
      <c r="B86" s="102"/>
      <c r="C86" s="102"/>
      <c r="D86" s="102"/>
    </row>
    <row r="87" spans="2:4">
      <c r="B87" s="102"/>
      <c r="C87" s="102"/>
      <c r="D87" s="102"/>
    </row>
    <row r="88" spans="2:4">
      <c r="B88" s="102"/>
      <c r="C88" s="102"/>
      <c r="D88" s="102"/>
    </row>
    <row r="89" spans="2:4">
      <c r="B89" s="102"/>
      <c r="C89" s="102"/>
      <c r="D89" s="102"/>
    </row>
    <row r="90" spans="2:4">
      <c r="B90" s="102"/>
      <c r="C90" s="102"/>
      <c r="D90" s="102"/>
    </row>
    <row r="91" spans="2:4">
      <c r="B91" s="102"/>
      <c r="C91" s="102"/>
      <c r="D91" s="102"/>
    </row>
    <row r="92" spans="2:4">
      <c r="B92" s="102"/>
      <c r="C92" s="102"/>
      <c r="D92" s="102"/>
    </row>
    <row r="93" spans="2:4">
      <c r="B93" s="102"/>
      <c r="C93" s="102"/>
      <c r="D93" s="102"/>
    </row>
    <row r="94" spans="2:4">
      <c r="B94" s="102"/>
      <c r="C94" s="102"/>
      <c r="D94" s="102"/>
    </row>
    <row r="95" spans="2:4">
      <c r="B95" s="102"/>
      <c r="C95" s="102"/>
      <c r="D95" s="102"/>
    </row>
    <row r="96" spans="2:4">
      <c r="B96" s="102"/>
      <c r="C96" s="102"/>
      <c r="D96" s="102"/>
    </row>
    <row r="97" spans="2:4">
      <c r="B97" s="102"/>
      <c r="C97" s="102"/>
      <c r="D97" s="102"/>
    </row>
    <row r="98" spans="2:4">
      <c r="B98" s="102"/>
      <c r="C98" s="102"/>
      <c r="D98" s="102"/>
    </row>
    <row r="99" spans="2:4">
      <c r="B99" s="102"/>
      <c r="C99" s="102"/>
      <c r="D99" s="102"/>
    </row>
    <row r="100" spans="2:4">
      <c r="B100" s="102"/>
      <c r="C100" s="102"/>
      <c r="D100" s="102"/>
    </row>
    <row r="101" spans="2:4">
      <c r="B101" s="102"/>
      <c r="C101" s="102"/>
      <c r="D101" s="102"/>
    </row>
    <row r="102" spans="2:4">
      <c r="B102" s="102"/>
      <c r="C102" s="102"/>
      <c r="D102" s="102"/>
    </row>
    <row r="103" spans="2:4">
      <c r="B103" s="102"/>
      <c r="C103" s="102"/>
      <c r="D103" s="102"/>
    </row>
    <row r="104" spans="2:4">
      <c r="B104" s="102"/>
      <c r="C104" s="102"/>
      <c r="D104" s="102"/>
    </row>
    <row r="105" spans="2:4">
      <c r="B105" s="102"/>
      <c r="C105" s="102"/>
      <c r="D105" s="102"/>
    </row>
    <row r="106" spans="2:4">
      <c r="B106" s="102"/>
      <c r="C106" s="102"/>
      <c r="D106" s="102"/>
    </row>
    <row r="107" spans="2:4">
      <c r="B107" s="102"/>
      <c r="C107" s="102"/>
      <c r="D107" s="102"/>
    </row>
    <row r="108" spans="2:4">
      <c r="B108" s="102"/>
      <c r="C108" s="102"/>
      <c r="D108" s="102"/>
    </row>
    <row r="109" spans="2:4">
      <c r="B109" s="102"/>
      <c r="C109" s="102"/>
      <c r="D109" s="102"/>
    </row>
  </sheetData>
  <sheetProtection sheet="1" objects="1" scenarios="1"/>
  <mergeCells count="1">
    <mergeCell ref="B6:D6"/>
  </mergeCells>
  <phoneticPr fontId="3" type="noConversion"/>
  <conditionalFormatting sqref="B10:B11">
    <cfRule type="cellIs" dxfId="0" priority="1" operator="equal">
      <formula>"NR3"</formula>
    </cfRule>
  </conditionalFormatting>
  <dataValidations count="1">
    <dataValidation allowBlank="1" showInputMessage="1" showErrorMessage="1" sqref="T28:XFD29 B18:C1048576 D1:D9 C5:C9 A1:A1048576 B1:B11 B12:D16 D18:D27 E1:XFD27 D28:R29 D30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176</v>
      </c>
      <c r="C1" s="78" t="s" vm="1">
        <v>246</v>
      </c>
    </row>
    <row r="2" spans="2:18">
      <c r="B2" s="57" t="s">
        <v>175</v>
      </c>
      <c r="C2" s="78" t="s">
        <v>247</v>
      </c>
    </row>
    <row r="3" spans="2:18">
      <c r="B3" s="57" t="s">
        <v>177</v>
      </c>
      <c r="C3" s="78" t="s">
        <v>248</v>
      </c>
    </row>
    <row r="4" spans="2:18">
      <c r="B4" s="57" t="s">
        <v>178</v>
      </c>
      <c r="C4" s="78">
        <v>9455</v>
      </c>
    </row>
    <row r="6" spans="2:18" ht="26.25" customHeight="1">
      <c r="B6" s="164" t="s">
        <v>216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6"/>
    </row>
    <row r="7" spans="2:18" s="3" customFormat="1" ht="78.75">
      <c r="B7" s="23" t="s">
        <v>113</v>
      </c>
      <c r="C7" s="31" t="s">
        <v>42</v>
      </c>
      <c r="D7" s="31" t="s">
        <v>58</v>
      </c>
      <c r="E7" s="31" t="s">
        <v>15</v>
      </c>
      <c r="F7" s="31" t="s">
        <v>59</v>
      </c>
      <c r="G7" s="31" t="s">
        <v>99</v>
      </c>
      <c r="H7" s="31" t="s">
        <v>18</v>
      </c>
      <c r="I7" s="31" t="s">
        <v>98</v>
      </c>
      <c r="J7" s="31" t="s">
        <v>17</v>
      </c>
      <c r="K7" s="31" t="s">
        <v>214</v>
      </c>
      <c r="L7" s="31" t="s">
        <v>235</v>
      </c>
      <c r="M7" s="31" t="s">
        <v>215</v>
      </c>
      <c r="N7" s="31" t="s">
        <v>54</v>
      </c>
      <c r="O7" s="31" t="s">
        <v>179</v>
      </c>
      <c r="P7" s="32" t="s">
        <v>181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237</v>
      </c>
      <c r="M8" s="33" t="s">
        <v>233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5"/>
    </row>
    <row r="11" spans="2:18" ht="20.25" customHeight="1">
      <c r="B11" s="99" t="s">
        <v>245</v>
      </c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</row>
    <row r="12" spans="2:18">
      <c r="B12" s="99" t="s">
        <v>109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18">
      <c r="B13" s="99" t="s">
        <v>236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18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1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1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1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1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1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1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1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1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1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1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6"/>
  <sheetViews>
    <sheetView rightToLeft="1" workbookViewId="0">
      <selection activeCell="P16" sqref="P16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6.2851562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9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5">
      <c r="B1" s="57" t="s">
        <v>176</v>
      </c>
      <c r="C1" s="78" t="s" vm="1">
        <v>246</v>
      </c>
    </row>
    <row r="2" spans="2:15">
      <c r="B2" s="57" t="s">
        <v>175</v>
      </c>
      <c r="C2" s="78" t="s">
        <v>247</v>
      </c>
    </row>
    <row r="3" spans="2:15">
      <c r="B3" s="57" t="s">
        <v>177</v>
      </c>
      <c r="C3" s="78" t="s">
        <v>248</v>
      </c>
    </row>
    <row r="4" spans="2:15">
      <c r="B4" s="57" t="s">
        <v>178</v>
      </c>
      <c r="C4" s="78">
        <v>9455</v>
      </c>
    </row>
    <row r="6" spans="2:15" ht="26.25" customHeight="1">
      <c r="B6" s="153" t="s">
        <v>205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</row>
    <row r="7" spans="2:15" s="3" customFormat="1" ht="63">
      <c r="B7" s="13" t="s">
        <v>112</v>
      </c>
      <c r="C7" s="14" t="s">
        <v>42</v>
      </c>
      <c r="D7" s="14" t="s">
        <v>114</v>
      </c>
      <c r="E7" s="14" t="s">
        <v>15</v>
      </c>
      <c r="F7" s="14" t="s">
        <v>59</v>
      </c>
      <c r="G7" s="14" t="s">
        <v>98</v>
      </c>
      <c r="H7" s="14" t="s">
        <v>17</v>
      </c>
      <c r="I7" s="14" t="s">
        <v>19</v>
      </c>
      <c r="J7" s="14" t="s">
        <v>57</v>
      </c>
      <c r="K7" s="14" t="s">
        <v>179</v>
      </c>
      <c r="L7" s="14" t="s">
        <v>180</v>
      </c>
      <c r="M7" s="1"/>
    </row>
    <row r="8" spans="2:15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233</v>
      </c>
      <c r="K8" s="17" t="s">
        <v>20</v>
      </c>
      <c r="L8" s="17" t="s">
        <v>20</v>
      </c>
    </row>
    <row r="9" spans="2:15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5" s="4" customFormat="1" ht="18" customHeight="1">
      <c r="B10" s="118" t="s">
        <v>41</v>
      </c>
      <c r="C10" s="119"/>
      <c r="D10" s="119"/>
      <c r="E10" s="119"/>
      <c r="F10" s="119"/>
      <c r="G10" s="119"/>
      <c r="H10" s="119"/>
      <c r="I10" s="119"/>
      <c r="J10" s="120">
        <f>J11</f>
        <v>1223.5481736090001</v>
      </c>
      <c r="K10" s="121">
        <v>1</v>
      </c>
      <c r="L10" s="121">
        <f>J10/'סכום נכסי הקרן'!$C$42</f>
        <v>5.1590220471093413E-2</v>
      </c>
      <c r="M10" s="139"/>
      <c r="N10" s="139"/>
      <c r="O10" s="139"/>
    </row>
    <row r="11" spans="2:15" s="100" customFormat="1">
      <c r="B11" s="122" t="s">
        <v>227</v>
      </c>
      <c r="C11" s="119"/>
      <c r="D11" s="119"/>
      <c r="E11" s="119"/>
      <c r="F11" s="119"/>
      <c r="G11" s="119"/>
      <c r="H11" s="119"/>
      <c r="I11" s="119"/>
      <c r="J11" s="120">
        <f>J12+J16</f>
        <v>1223.5481736090001</v>
      </c>
      <c r="K11" s="121">
        <v>1</v>
      </c>
      <c r="L11" s="121">
        <f>J11/'סכום נכסי הקרן'!$C$42</f>
        <v>5.1590220471093413E-2</v>
      </c>
      <c r="M11" s="140"/>
      <c r="N11" s="140"/>
      <c r="O11" s="140"/>
    </row>
    <row r="12" spans="2:15">
      <c r="B12" s="103" t="s">
        <v>39</v>
      </c>
      <c r="C12" s="82"/>
      <c r="D12" s="82"/>
      <c r="E12" s="82"/>
      <c r="F12" s="82"/>
      <c r="G12" s="82"/>
      <c r="H12" s="82"/>
      <c r="I12" s="82"/>
      <c r="J12" s="91">
        <f>J13+J14</f>
        <v>1041.3976836090001</v>
      </c>
      <c r="K12" s="92">
        <v>0.8510076076636941</v>
      </c>
      <c r="L12" s="92">
        <f>J12/'סכום נכסי הקרן'!$C$42</f>
        <v>4.390994752336011E-2</v>
      </c>
      <c r="M12" s="141"/>
      <c r="N12" s="141"/>
      <c r="O12" s="141"/>
    </row>
    <row r="13" spans="2:15">
      <c r="B13" s="87" t="s">
        <v>738</v>
      </c>
      <c r="C13" s="84" t="s">
        <v>739</v>
      </c>
      <c r="D13" s="84">
        <v>12</v>
      </c>
      <c r="E13" s="84" t="s">
        <v>301</v>
      </c>
      <c r="F13" s="84" t="s">
        <v>302</v>
      </c>
      <c r="G13" s="97" t="s">
        <v>161</v>
      </c>
      <c r="H13" s="98">
        <v>0</v>
      </c>
      <c r="I13" s="98">
        <v>0</v>
      </c>
      <c r="J13" s="94">
        <v>4.2536836089999985</v>
      </c>
      <c r="K13" s="95">
        <v>3.4774474249514588E-3</v>
      </c>
      <c r="L13" s="95">
        <f>J13/'סכום נכסי הקרן'!$C$42</f>
        <v>1.793541765955132E-4</v>
      </c>
      <c r="M13" s="141"/>
      <c r="N13" s="141"/>
      <c r="O13" s="141"/>
    </row>
    <row r="14" spans="2:15">
      <c r="B14" s="87" t="s">
        <v>740</v>
      </c>
      <c r="C14" s="84" t="s">
        <v>741</v>
      </c>
      <c r="D14" s="84">
        <v>10</v>
      </c>
      <c r="E14" s="84" t="s">
        <v>301</v>
      </c>
      <c r="F14" s="84" t="s">
        <v>302</v>
      </c>
      <c r="G14" s="97" t="s">
        <v>161</v>
      </c>
      <c r="H14" s="98">
        <v>0</v>
      </c>
      <c r="I14" s="98">
        <v>0</v>
      </c>
      <c r="J14" s="94">
        <v>1037.144</v>
      </c>
      <c r="K14" s="95">
        <v>0.8440598912937346</v>
      </c>
      <c r="L14" s="95">
        <f>J14/'סכום נכסי הקרן'!$C$42</f>
        <v>4.3730593346764594E-2</v>
      </c>
      <c r="M14" s="141"/>
      <c r="N14" s="141"/>
      <c r="O14" s="141"/>
    </row>
    <row r="15" spans="2:15">
      <c r="B15" s="83"/>
      <c r="C15" s="84"/>
      <c r="D15" s="84"/>
      <c r="E15" s="84"/>
      <c r="F15" s="84"/>
      <c r="G15" s="84"/>
      <c r="H15" s="84"/>
      <c r="I15" s="84"/>
      <c r="J15" s="84"/>
      <c r="K15" s="95"/>
      <c r="L15" s="84"/>
      <c r="M15" s="141"/>
      <c r="N15" s="141"/>
      <c r="O15" s="141"/>
    </row>
    <row r="16" spans="2:15">
      <c r="B16" s="103" t="s">
        <v>40</v>
      </c>
      <c r="C16" s="82"/>
      <c r="D16" s="82"/>
      <c r="E16" s="82"/>
      <c r="F16" s="82"/>
      <c r="G16" s="82"/>
      <c r="H16" s="82"/>
      <c r="I16" s="82"/>
      <c r="J16" s="91">
        <f>SUM(J17:J22)</f>
        <v>182.15048999999993</v>
      </c>
      <c r="K16" s="92">
        <v>0.1489923923363059</v>
      </c>
      <c r="L16" s="92">
        <f>J16/'סכום נכסי הקרן'!$C$42</f>
        <v>7.6802729477333026E-3</v>
      </c>
      <c r="M16" s="141"/>
      <c r="N16" s="141"/>
      <c r="O16" s="141"/>
    </row>
    <row r="17" spans="2:15">
      <c r="B17" s="87" t="s">
        <v>740</v>
      </c>
      <c r="C17" s="84" t="s">
        <v>742</v>
      </c>
      <c r="D17" s="84">
        <v>10</v>
      </c>
      <c r="E17" s="84" t="s">
        <v>301</v>
      </c>
      <c r="F17" s="84" t="s">
        <v>302</v>
      </c>
      <c r="G17" s="97" t="s">
        <v>164</v>
      </c>
      <c r="H17" s="98">
        <v>0</v>
      </c>
      <c r="I17" s="98">
        <v>0</v>
      </c>
      <c r="J17" s="94">
        <v>6.0956599999999987</v>
      </c>
      <c r="K17" s="95">
        <v>4.9832895717796229E-3</v>
      </c>
      <c r="L17" s="95">
        <f>J17/'סכום נכסי הקרן'!$C$42</f>
        <v>2.5702007497525805E-4</v>
      </c>
      <c r="M17" s="141"/>
      <c r="N17" s="141"/>
      <c r="O17" s="141"/>
    </row>
    <row r="18" spans="2:15">
      <c r="B18" s="87" t="s">
        <v>740</v>
      </c>
      <c r="C18" s="84" t="s">
        <v>743</v>
      </c>
      <c r="D18" s="84">
        <v>10</v>
      </c>
      <c r="E18" s="84" t="s">
        <v>301</v>
      </c>
      <c r="F18" s="84" t="s">
        <v>302</v>
      </c>
      <c r="G18" s="97" t="s">
        <v>169</v>
      </c>
      <c r="H18" s="98">
        <v>0</v>
      </c>
      <c r="I18" s="98">
        <v>0</v>
      </c>
      <c r="J18" s="94">
        <v>1.0729799999999998</v>
      </c>
      <c r="K18" s="95">
        <v>8.7717655589847538E-4</v>
      </c>
      <c r="L18" s="95">
        <f>J18/'סכום נכסי הקרן'!$C$42</f>
        <v>4.524159812833268E-5</v>
      </c>
      <c r="M18" s="141"/>
      <c r="N18" s="141"/>
      <c r="O18" s="141"/>
    </row>
    <row r="19" spans="2:15">
      <c r="B19" s="87" t="s">
        <v>740</v>
      </c>
      <c r="C19" s="84" t="s">
        <v>744</v>
      </c>
      <c r="D19" s="84">
        <v>10</v>
      </c>
      <c r="E19" s="84" t="s">
        <v>301</v>
      </c>
      <c r="F19" s="84" t="s">
        <v>302</v>
      </c>
      <c r="G19" s="97" t="s">
        <v>163</v>
      </c>
      <c r="H19" s="98">
        <v>0</v>
      </c>
      <c r="I19" s="98">
        <v>0</v>
      </c>
      <c r="J19" s="94">
        <v>8.410999999999999E-2</v>
      </c>
      <c r="K19" s="95">
        <v>6.8761132655427659E-5</v>
      </c>
      <c r="L19" s="95">
        <f>J19/'סכום נכסי הקרן'!$C$42</f>
        <v>3.5464508365245034E-6</v>
      </c>
      <c r="M19" s="141"/>
      <c r="N19" s="141"/>
      <c r="O19" s="141"/>
    </row>
    <row r="20" spans="2:15">
      <c r="B20" s="87" t="s">
        <v>740</v>
      </c>
      <c r="C20" s="84" t="s">
        <v>745</v>
      </c>
      <c r="D20" s="84">
        <v>10</v>
      </c>
      <c r="E20" s="84" t="s">
        <v>301</v>
      </c>
      <c r="F20" s="84" t="s">
        <v>302</v>
      </c>
      <c r="G20" s="97" t="s">
        <v>170</v>
      </c>
      <c r="H20" s="98">
        <v>0</v>
      </c>
      <c r="I20" s="98">
        <v>0</v>
      </c>
      <c r="J20" s="94">
        <v>10.76702</v>
      </c>
      <c r="K20" s="95">
        <v>8.8839448791961182E-3</v>
      </c>
      <c r="L20" s="95">
        <f>J20/'סכום נכסי הקרן'!$C$42</f>
        <v>4.5398534164636865E-4</v>
      </c>
      <c r="M20" s="141"/>
      <c r="N20" s="141"/>
      <c r="O20" s="141"/>
    </row>
    <row r="21" spans="2:15">
      <c r="B21" s="87" t="s">
        <v>740</v>
      </c>
      <c r="C21" s="84" t="s">
        <v>746</v>
      </c>
      <c r="D21" s="84">
        <v>10</v>
      </c>
      <c r="E21" s="84" t="s">
        <v>301</v>
      </c>
      <c r="F21" s="84" t="s">
        <v>302</v>
      </c>
      <c r="G21" s="97" t="s">
        <v>160</v>
      </c>
      <c r="H21" s="98">
        <v>0</v>
      </c>
      <c r="I21" s="98">
        <v>0</v>
      </c>
      <c r="J21" s="94">
        <v>158.95758999999995</v>
      </c>
      <c r="K21" s="95">
        <v>0.12995011214572677</v>
      </c>
      <c r="L21" s="95">
        <f>J21/'סכום נכסי הקרן'!$C$42</f>
        <v>6.7023573656808813E-3</v>
      </c>
      <c r="M21" s="141"/>
      <c r="N21" s="141"/>
      <c r="O21" s="141"/>
    </row>
    <row r="22" spans="2:15">
      <c r="B22" s="87" t="s">
        <v>740</v>
      </c>
      <c r="C22" s="84" t="s">
        <v>747</v>
      </c>
      <c r="D22" s="84">
        <v>10</v>
      </c>
      <c r="E22" s="84" t="s">
        <v>301</v>
      </c>
      <c r="F22" s="84" t="s">
        <v>302</v>
      </c>
      <c r="G22" s="97" t="s">
        <v>162</v>
      </c>
      <c r="H22" s="98">
        <v>0</v>
      </c>
      <c r="I22" s="98">
        <v>0</v>
      </c>
      <c r="J22" s="94">
        <v>5.1731299999999996</v>
      </c>
      <c r="K22" s="95">
        <v>4.2291080510494881E-3</v>
      </c>
      <c r="L22" s="95">
        <f>J22/'סכום נכסי הקרן'!$C$42</f>
        <v>2.1812211646593752E-4</v>
      </c>
      <c r="M22" s="141"/>
      <c r="N22" s="141"/>
      <c r="O22" s="141"/>
    </row>
    <row r="23" spans="2:15">
      <c r="B23" s="83"/>
      <c r="C23" s="84"/>
      <c r="D23" s="84"/>
      <c r="E23" s="84"/>
      <c r="F23" s="84"/>
      <c r="G23" s="84"/>
      <c r="H23" s="84"/>
      <c r="I23" s="84"/>
      <c r="J23" s="84"/>
      <c r="K23" s="95"/>
      <c r="L23" s="84"/>
      <c r="M23" s="141"/>
      <c r="N23" s="141"/>
      <c r="O23" s="141"/>
    </row>
    <row r="24" spans="2:15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41"/>
      <c r="N24" s="141"/>
      <c r="O24" s="141"/>
    </row>
    <row r="25" spans="2:15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41"/>
      <c r="N25" s="141"/>
      <c r="O25" s="141"/>
    </row>
    <row r="26" spans="2:15">
      <c r="B26" s="99" t="s">
        <v>245</v>
      </c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15">
      <c r="B27" s="115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15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15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15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15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15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</row>
    <row r="112" spans="2:12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</row>
    <row r="113" spans="2:12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</row>
    <row r="114" spans="2:12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</row>
    <row r="115" spans="2:12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</row>
    <row r="116" spans="2:12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</row>
    <row r="117" spans="2:12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</row>
    <row r="118" spans="2:12"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</row>
    <row r="119" spans="2:12"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</row>
    <row r="120" spans="2:12"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</row>
    <row r="121" spans="2:12"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</row>
    <row r="122" spans="2:12"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</row>
    <row r="123" spans="2:12">
      <c r="D123" s="1"/>
    </row>
    <row r="124" spans="2:12">
      <c r="D124" s="1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sheetProtection sheet="1" objects="1" scenarios="1"/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176</v>
      </c>
      <c r="C1" s="78" t="s" vm="1">
        <v>246</v>
      </c>
    </row>
    <row r="2" spans="2:18">
      <c r="B2" s="57" t="s">
        <v>175</v>
      </c>
      <c r="C2" s="78" t="s">
        <v>247</v>
      </c>
    </row>
    <row r="3" spans="2:18">
      <c r="B3" s="57" t="s">
        <v>177</v>
      </c>
      <c r="C3" s="78" t="s">
        <v>248</v>
      </c>
    </row>
    <row r="4" spans="2:18">
      <c r="B4" s="57" t="s">
        <v>178</v>
      </c>
      <c r="C4" s="78">
        <v>9455</v>
      </c>
    </row>
    <row r="6" spans="2:18" ht="26.25" customHeight="1">
      <c r="B6" s="164" t="s">
        <v>217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6"/>
    </row>
    <row r="7" spans="2:18" s="3" customFormat="1" ht="78.75">
      <c r="B7" s="23" t="s">
        <v>113</v>
      </c>
      <c r="C7" s="31" t="s">
        <v>42</v>
      </c>
      <c r="D7" s="31" t="s">
        <v>58</v>
      </c>
      <c r="E7" s="31" t="s">
        <v>15</v>
      </c>
      <c r="F7" s="31" t="s">
        <v>59</v>
      </c>
      <c r="G7" s="31" t="s">
        <v>99</v>
      </c>
      <c r="H7" s="31" t="s">
        <v>18</v>
      </c>
      <c r="I7" s="31" t="s">
        <v>98</v>
      </c>
      <c r="J7" s="31" t="s">
        <v>17</v>
      </c>
      <c r="K7" s="31" t="s">
        <v>214</v>
      </c>
      <c r="L7" s="31" t="s">
        <v>230</v>
      </c>
      <c r="M7" s="31" t="s">
        <v>215</v>
      </c>
      <c r="N7" s="31" t="s">
        <v>54</v>
      </c>
      <c r="O7" s="31" t="s">
        <v>179</v>
      </c>
      <c r="P7" s="32" t="s">
        <v>181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237</v>
      </c>
      <c r="M8" s="33" t="s">
        <v>233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5"/>
    </row>
    <row r="11" spans="2:18" ht="20.25" customHeight="1">
      <c r="B11" s="99" t="s">
        <v>245</v>
      </c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</row>
    <row r="12" spans="2:18">
      <c r="B12" s="99" t="s">
        <v>109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18">
      <c r="B13" s="99" t="s">
        <v>236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18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1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1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1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1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1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1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1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1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1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1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176</v>
      </c>
      <c r="C1" s="78" t="s" vm="1">
        <v>246</v>
      </c>
    </row>
    <row r="2" spans="2:18">
      <c r="B2" s="57" t="s">
        <v>175</v>
      </c>
      <c r="C2" s="78" t="s">
        <v>247</v>
      </c>
    </row>
    <row r="3" spans="2:18">
      <c r="B3" s="57" t="s">
        <v>177</v>
      </c>
      <c r="C3" s="78" t="s">
        <v>248</v>
      </c>
    </row>
    <row r="4" spans="2:18">
      <c r="B4" s="57" t="s">
        <v>178</v>
      </c>
      <c r="C4" s="78">
        <v>9455</v>
      </c>
    </row>
    <row r="6" spans="2:18" ht="26.25" customHeight="1">
      <c r="B6" s="164" t="s">
        <v>219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6"/>
    </row>
    <row r="7" spans="2:18" s="3" customFormat="1" ht="78.75">
      <c r="B7" s="23" t="s">
        <v>113</v>
      </c>
      <c r="C7" s="31" t="s">
        <v>42</v>
      </c>
      <c r="D7" s="31" t="s">
        <v>58</v>
      </c>
      <c r="E7" s="31" t="s">
        <v>15</v>
      </c>
      <c r="F7" s="31" t="s">
        <v>59</v>
      </c>
      <c r="G7" s="31" t="s">
        <v>99</v>
      </c>
      <c r="H7" s="31" t="s">
        <v>18</v>
      </c>
      <c r="I7" s="31" t="s">
        <v>98</v>
      </c>
      <c r="J7" s="31" t="s">
        <v>17</v>
      </c>
      <c r="K7" s="31" t="s">
        <v>214</v>
      </c>
      <c r="L7" s="31" t="s">
        <v>230</v>
      </c>
      <c r="M7" s="31" t="s">
        <v>215</v>
      </c>
      <c r="N7" s="31" t="s">
        <v>54</v>
      </c>
      <c r="O7" s="31" t="s">
        <v>179</v>
      </c>
      <c r="P7" s="32" t="s">
        <v>181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237</v>
      </c>
      <c r="M8" s="33" t="s">
        <v>233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5"/>
    </row>
    <row r="11" spans="2:18" ht="20.25" customHeight="1">
      <c r="B11" s="99" t="s">
        <v>245</v>
      </c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</row>
    <row r="12" spans="2:18">
      <c r="B12" s="99" t="s">
        <v>109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18">
      <c r="B13" s="99" t="s">
        <v>236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18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1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1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23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23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23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23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23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23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23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23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23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23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23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23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23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23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23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2"/>
      <c r="R31" s="2"/>
      <c r="S31" s="2"/>
      <c r="T31" s="2"/>
      <c r="U31" s="2"/>
      <c r="V31" s="2"/>
      <c r="W31" s="2"/>
    </row>
    <row r="32" spans="2:23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2"/>
      <c r="R32" s="2"/>
      <c r="S32" s="2"/>
      <c r="T32" s="2"/>
      <c r="U32" s="2"/>
      <c r="V32" s="2"/>
      <c r="W32" s="2"/>
    </row>
    <row r="33" spans="2:23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2"/>
      <c r="R33" s="2"/>
      <c r="S33" s="2"/>
      <c r="T33" s="2"/>
      <c r="U33" s="2"/>
      <c r="V33" s="2"/>
      <c r="W33" s="2"/>
    </row>
    <row r="34" spans="2:23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2"/>
      <c r="R34" s="2"/>
      <c r="S34" s="2"/>
      <c r="T34" s="2"/>
      <c r="U34" s="2"/>
      <c r="V34" s="2"/>
      <c r="W34" s="2"/>
    </row>
    <row r="35" spans="2:23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2"/>
      <c r="R35" s="2"/>
      <c r="S35" s="2"/>
      <c r="T35" s="2"/>
      <c r="U35" s="2"/>
      <c r="V35" s="2"/>
      <c r="W35" s="2"/>
    </row>
    <row r="36" spans="2:23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2"/>
      <c r="R36" s="2"/>
      <c r="S36" s="2"/>
      <c r="T36" s="2"/>
      <c r="U36" s="2"/>
      <c r="V36" s="2"/>
      <c r="W36" s="2"/>
    </row>
    <row r="37" spans="2:23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2"/>
      <c r="R37" s="2"/>
      <c r="S37" s="2"/>
      <c r="T37" s="2"/>
      <c r="U37" s="2"/>
      <c r="V37" s="2"/>
      <c r="W37" s="2"/>
    </row>
    <row r="38" spans="2:23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2"/>
      <c r="R38" s="2"/>
      <c r="S38" s="2"/>
      <c r="T38" s="2"/>
      <c r="U38" s="2"/>
      <c r="V38" s="2"/>
      <c r="W38" s="2"/>
    </row>
    <row r="39" spans="2:23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2"/>
      <c r="R39" s="2"/>
      <c r="S39" s="2"/>
      <c r="T39" s="2"/>
      <c r="U39" s="2"/>
      <c r="V39" s="2"/>
      <c r="W39" s="2"/>
    </row>
    <row r="40" spans="2:23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2"/>
      <c r="R40" s="2"/>
      <c r="S40" s="2"/>
      <c r="T40" s="2"/>
      <c r="U40" s="2"/>
      <c r="V40" s="2"/>
      <c r="W40" s="2"/>
    </row>
    <row r="41" spans="2:23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2"/>
      <c r="R41" s="2"/>
      <c r="S41" s="2"/>
      <c r="T41" s="2"/>
      <c r="U41" s="2"/>
      <c r="V41" s="2"/>
      <c r="W41" s="2"/>
    </row>
    <row r="42" spans="2:23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2"/>
      <c r="R42" s="2"/>
      <c r="S42" s="2"/>
      <c r="T42" s="2"/>
      <c r="U42" s="2"/>
      <c r="V42" s="2"/>
      <c r="W42" s="2"/>
    </row>
    <row r="43" spans="2:23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23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23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23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23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23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90" zoomScaleNormal="90" workbookViewId="0">
      <selection activeCell="C20" sqref="C20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46.2851562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1.28515625" style="1" bestFit="1" customWidth="1"/>
    <col min="13" max="13" width="7.28515625" style="1" bestFit="1" customWidth="1"/>
    <col min="14" max="14" width="8.28515625" style="1" bestFit="1" customWidth="1"/>
    <col min="15" max="15" width="9.425781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176</v>
      </c>
      <c r="C1" s="78" t="s" vm="1">
        <v>246</v>
      </c>
    </row>
    <row r="2" spans="2:53">
      <c r="B2" s="57" t="s">
        <v>175</v>
      </c>
      <c r="C2" s="78" t="s">
        <v>247</v>
      </c>
    </row>
    <row r="3" spans="2:53">
      <c r="B3" s="57" t="s">
        <v>177</v>
      </c>
      <c r="C3" s="78" t="s">
        <v>248</v>
      </c>
    </row>
    <row r="4" spans="2:53">
      <c r="B4" s="57" t="s">
        <v>178</v>
      </c>
      <c r="C4" s="78">
        <v>9455</v>
      </c>
    </row>
    <row r="6" spans="2:53" ht="21.75" customHeight="1">
      <c r="B6" s="155" t="s">
        <v>206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7"/>
    </row>
    <row r="7" spans="2:53" ht="27.75" customHeight="1">
      <c r="B7" s="158" t="s">
        <v>83</v>
      </c>
      <c r="C7" s="159"/>
      <c r="D7" s="159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60"/>
      <c r="AU7" s="3"/>
      <c r="AV7" s="3"/>
    </row>
    <row r="8" spans="2:53" s="3" customFormat="1" ht="66" customHeight="1">
      <c r="B8" s="23" t="s">
        <v>112</v>
      </c>
      <c r="C8" s="31" t="s">
        <v>42</v>
      </c>
      <c r="D8" s="31" t="s">
        <v>116</v>
      </c>
      <c r="E8" s="31" t="s">
        <v>15</v>
      </c>
      <c r="F8" s="31" t="s">
        <v>59</v>
      </c>
      <c r="G8" s="31" t="s">
        <v>99</v>
      </c>
      <c r="H8" s="31" t="s">
        <v>18</v>
      </c>
      <c r="I8" s="31" t="s">
        <v>98</v>
      </c>
      <c r="J8" s="31" t="s">
        <v>17</v>
      </c>
      <c r="K8" s="31" t="s">
        <v>19</v>
      </c>
      <c r="L8" s="31" t="s">
        <v>230</v>
      </c>
      <c r="M8" s="31" t="s">
        <v>229</v>
      </c>
      <c r="N8" s="31" t="s">
        <v>244</v>
      </c>
      <c r="O8" s="31" t="s">
        <v>57</v>
      </c>
      <c r="P8" s="31" t="s">
        <v>232</v>
      </c>
      <c r="Q8" s="31" t="s">
        <v>179</v>
      </c>
      <c r="R8" s="72" t="s">
        <v>181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237</v>
      </c>
      <c r="M9" s="33"/>
      <c r="N9" s="17" t="s">
        <v>233</v>
      </c>
      <c r="O9" s="33" t="s">
        <v>238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110</v>
      </c>
      <c r="R10" s="21" t="s">
        <v>111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139" customFormat="1" ht="18" customHeight="1">
      <c r="B11" s="79" t="s">
        <v>26</v>
      </c>
      <c r="C11" s="80"/>
      <c r="D11" s="80"/>
      <c r="E11" s="80"/>
      <c r="F11" s="80"/>
      <c r="G11" s="80"/>
      <c r="H11" s="88">
        <v>5.7733751496252035</v>
      </c>
      <c r="I11" s="80"/>
      <c r="J11" s="80"/>
      <c r="K11" s="89">
        <v>7.6187613779500497E-3</v>
      </c>
      <c r="L11" s="88"/>
      <c r="M11" s="90"/>
      <c r="N11" s="80"/>
      <c r="O11" s="88">
        <v>6800.7537330839987</v>
      </c>
      <c r="P11" s="80"/>
      <c r="Q11" s="89">
        <v>1</v>
      </c>
      <c r="R11" s="89">
        <f>O11/'סכום נכסי הקרן'!$C$42</f>
        <v>0.28674995560210309</v>
      </c>
      <c r="S11" s="142"/>
      <c r="T11" s="142"/>
      <c r="U11" s="142"/>
      <c r="V11" s="142"/>
      <c r="W11" s="142"/>
      <c r="X11" s="142"/>
      <c r="Y11" s="142"/>
      <c r="Z11" s="142"/>
      <c r="AA11" s="142"/>
      <c r="AB11" s="142"/>
      <c r="AC11" s="142"/>
      <c r="AD11" s="142"/>
      <c r="AE11" s="142"/>
      <c r="AF11" s="142"/>
      <c r="AG11" s="142"/>
      <c r="AH11" s="142"/>
      <c r="AI11" s="142"/>
      <c r="AJ11" s="142"/>
      <c r="AK11" s="142"/>
      <c r="AL11" s="142"/>
      <c r="AU11" s="141"/>
      <c r="AV11" s="141"/>
      <c r="AW11" s="143"/>
      <c r="BA11" s="141"/>
    </row>
    <row r="12" spans="2:53" s="141" customFormat="1" ht="22.5" customHeight="1">
      <c r="B12" s="81" t="s">
        <v>227</v>
      </c>
      <c r="C12" s="82"/>
      <c r="D12" s="82"/>
      <c r="E12" s="82"/>
      <c r="F12" s="82"/>
      <c r="G12" s="82"/>
      <c r="H12" s="91">
        <v>5.7733751496252035</v>
      </c>
      <c r="I12" s="82"/>
      <c r="J12" s="82"/>
      <c r="K12" s="92">
        <v>7.6187613779500488E-3</v>
      </c>
      <c r="L12" s="91"/>
      <c r="M12" s="93"/>
      <c r="N12" s="82"/>
      <c r="O12" s="91">
        <v>6800.7537330839987</v>
      </c>
      <c r="P12" s="82"/>
      <c r="Q12" s="92">
        <v>1</v>
      </c>
      <c r="R12" s="92">
        <f>O12/'סכום נכסי הקרן'!$C$42</f>
        <v>0.28674995560210309</v>
      </c>
      <c r="AW12" s="139"/>
    </row>
    <row r="13" spans="2:53" s="140" customFormat="1">
      <c r="B13" s="123" t="s">
        <v>25</v>
      </c>
      <c r="C13" s="119"/>
      <c r="D13" s="119"/>
      <c r="E13" s="119"/>
      <c r="F13" s="119"/>
      <c r="G13" s="119"/>
      <c r="H13" s="120">
        <v>5.4439601650024114</v>
      </c>
      <c r="I13" s="119"/>
      <c r="J13" s="119"/>
      <c r="K13" s="121">
        <v>-1.7551763418593754E-3</v>
      </c>
      <c r="L13" s="120"/>
      <c r="M13" s="124"/>
      <c r="N13" s="119"/>
      <c r="O13" s="120">
        <v>2668.4314730839997</v>
      </c>
      <c r="P13" s="119"/>
      <c r="Q13" s="121">
        <v>0.3923729012716245</v>
      </c>
      <c r="R13" s="121">
        <f>O13/'סכום נכסי הקרן'!$C$42</f>
        <v>0.11251291201910671</v>
      </c>
    </row>
    <row r="14" spans="2:53" s="141" customFormat="1">
      <c r="B14" s="85" t="s">
        <v>24</v>
      </c>
      <c r="C14" s="82"/>
      <c r="D14" s="82"/>
      <c r="E14" s="82"/>
      <c r="F14" s="82"/>
      <c r="G14" s="82"/>
      <c r="H14" s="91">
        <v>5.4439601650024114</v>
      </c>
      <c r="I14" s="82"/>
      <c r="J14" s="82"/>
      <c r="K14" s="92">
        <v>-1.7551763418593754E-3</v>
      </c>
      <c r="L14" s="91"/>
      <c r="M14" s="93"/>
      <c r="N14" s="82"/>
      <c r="O14" s="91">
        <v>2668.4314730839997</v>
      </c>
      <c r="P14" s="82"/>
      <c r="Q14" s="92">
        <v>0.3923729012716245</v>
      </c>
      <c r="R14" s="92">
        <f>O14/'סכום נכסי הקרן'!$C$42</f>
        <v>0.11251291201910671</v>
      </c>
    </row>
    <row r="15" spans="2:53" s="141" customFormat="1">
      <c r="B15" s="86" t="s">
        <v>249</v>
      </c>
      <c r="C15" s="84" t="s">
        <v>250</v>
      </c>
      <c r="D15" s="97" t="s">
        <v>117</v>
      </c>
      <c r="E15" s="84" t="s">
        <v>251</v>
      </c>
      <c r="F15" s="84"/>
      <c r="G15" s="84"/>
      <c r="H15" s="94">
        <v>2.7300000000005253</v>
      </c>
      <c r="I15" s="97" t="s">
        <v>161</v>
      </c>
      <c r="J15" s="98">
        <v>0.04</v>
      </c>
      <c r="K15" s="95">
        <v>-5.8000000000132546E-3</v>
      </c>
      <c r="L15" s="94">
        <v>293987.10084499995</v>
      </c>
      <c r="M15" s="96">
        <v>148.85</v>
      </c>
      <c r="N15" s="84"/>
      <c r="O15" s="94">
        <v>437.59978224899993</v>
      </c>
      <c r="P15" s="95">
        <v>1.8908589542242192E-5</v>
      </c>
      <c r="Q15" s="95">
        <v>6.4345776868846807E-2</v>
      </c>
      <c r="R15" s="95">
        <f>O15/'סכום נכסי הקרן'!$C$42</f>
        <v>1.8451148660324653E-2</v>
      </c>
    </row>
    <row r="16" spans="2:53" s="141" customFormat="1" ht="20.25">
      <c r="B16" s="86" t="s">
        <v>252</v>
      </c>
      <c r="C16" s="84" t="s">
        <v>253</v>
      </c>
      <c r="D16" s="97" t="s">
        <v>117</v>
      </c>
      <c r="E16" s="84" t="s">
        <v>251</v>
      </c>
      <c r="F16" s="84"/>
      <c r="G16" s="84"/>
      <c r="H16" s="94">
        <v>5.3599999999927572</v>
      </c>
      <c r="I16" s="97" t="s">
        <v>161</v>
      </c>
      <c r="J16" s="98">
        <v>0.04</v>
      </c>
      <c r="K16" s="95">
        <v>-3.0000000003168681E-4</v>
      </c>
      <c r="L16" s="94">
        <v>100564.71922299998</v>
      </c>
      <c r="M16" s="96">
        <v>153.77000000000001</v>
      </c>
      <c r="N16" s="84"/>
      <c r="O16" s="94">
        <v>154.63836581699999</v>
      </c>
      <c r="P16" s="95">
        <v>9.5121001386264878E-6</v>
      </c>
      <c r="Q16" s="95">
        <v>2.2738415753054294E-2</v>
      </c>
      <c r="R16" s="95">
        <f>O16/'סכום נכסי הקרן'!$C$42</f>
        <v>6.5202397076504805E-3</v>
      </c>
      <c r="AU16" s="139"/>
    </row>
    <row r="17" spans="2:48" s="141" customFormat="1" ht="20.25">
      <c r="B17" s="86" t="s">
        <v>254</v>
      </c>
      <c r="C17" s="84" t="s">
        <v>255</v>
      </c>
      <c r="D17" s="97" t="s">
        <v>117</v>
      </c>
      <c r="E17" s="84" t="s">
        <v>251</v>
      </c>
      <c r="F17" s="84"/>
      <c r="G17" s="84"/>
      <c r="H17" s="94">
        <v>8.4200000000125552</v>
      </c>
      <c r="I17" s="97" t="s">
        <v>161</v>
      </c>
      <c r="J17" s="98">
        <v>7.4999999999999997E-3</v>
      </c>
      <c r="K17" s="95">
        <v>4.099999999988925E-3</v>
      </c>
      <c r="L17" s="94">
        <v>259275.02086599998</v>
      </c>
      <c r="M17" s="96">
        <v>104.47</v>
      </c>
      <c r="N17" s="84"/>
      <c r="O17" s="94">
        <v>270.86462032999992</v>
      </c>
      <c r="P17" s="95">
        <v>2.4454612974455055E-5</v>
      </c>
      <c r="Q17" s="95">
        <v>3.9828617673995453E-2</v>
      </c>
      <c r="R17" s="95">
        <f>O17/'סכום נכסי הקרן'!$C$42</f>
        <v>1.1420854349711336E-2</v>
      </c>
      <c r="AV17" s="139"/>
    </row>
    <row r="18" spans="2:48" s="141" customFormat="1">
      <c r="B18" s="86" t="s">
        <v>256</v>
      </c>
      <c r="C18" s="84" t="s">
        <v>257</v>
      </c>
      <c r="D18" s="97" t="s">
        <v>117</v>
      </c>
      <c r="E18" s="84" t="s">
        <v>251</v>
      </c>
      <c r="F18" s="84"/>
      <c r="G18" s="84"/>
      <c r="H18" s="94">
        <v>13.809999999989007</v>
      </c>
      <c r="I18" s="97" t="s">
        <v>161</v>
      </c>
      <c r="J18" s="98">
        <v>0.04</v>
      </c>
      <c r="K18" s="95">
        <v>1.0500000000002762E-2</v>
      </c>
      <c r="L18" s="94">
        <v>204349.73295599996</v>
      </c>
      <c r="M18" s="96">
        <v>177.18</v>
      </c>
      <c r="N18" s="84"/>
      <c r="O18" s="94">
        <v>362.06685245799997</v>
      </c>
      <c r="P18" s="95">
        <v>1.2597382204212491E-5</v>
      </c>
      <c r="Q18" s="95">
        <v>5.3239224160791701E-2</v>
      </c>
      <c r="R18" s="95">
        <f>O18/'סכום נכסי הקרן'!$C$42</f>
        <v>1.5266345164397434E-2</v>
      </c>
      <c r="AU18" s="143"/>
    </row>
    <row r="19" spans="2:48" s="141" customFormat="1">
      <c r="B19" s="86" t="s">
        <v>258</v>
      </c>
      <c r="C19" s="84" t="s">
        <v>259</v>
      </c>
      <c r="D19" s="97" t="s">
        <v>117</v>
      </c>
      <c r="E19" s="84" t="s">
        <v>251</v>
      </c>
      <c r="F19" s="84"/>
      <c r="G19" s="84"/>
      <c r="H19" s="94">
        <v>18.040000000110741</v>
      </c>
      <c r="I19" s="97" t="s">
        <v>161</v>
      </c>
      <c r="J19" s="98">
        <v>2.75E-2</v>
      </c>
      <c r="K19" s="95">
        <v>1.3000000000067936E-2</v>
      </c>
      <c r="L19" s="94">
        <v>42586.65710099999</v>
      </c>
      <c r="M19" s="96">
        <v>138.25</v>
      </c>
      <c r="N19" s="84"/>
      <c r="O19" s="94">
        <v>58.876055911999998</v>
      </c>
      <c r="P19" s="95">
        <v>2.4094198398795313E-6</v>
      </c>
      <c r="Q19" s="95">
        <v>8.6572839162786363E-3</v>
      </c>
      <c r="R19" s="95">
        <f>O19/'סכום נכסי הקרן'!$C$42</f>
        <v>2.4824757786277001E-3</v>
      </c>
      <c r="AV19" s="143"/>
    </row>
    <row r="20" spans="2:48" s="141" customFormat="1">
      <c r="B20" s="86" t="s">
        <v>260</v>
      </c>
      <c r="C20" s="84" t="s">
        <v>261</v>
      </c>
      <c r="D20" s="97" t="s">
        <v>117</v>
      </c>
      <c r="E20" s="84" t="s">
        <v>251</v>
      </c>
      <c r="F20" s="84"/>
      <c r="G20" s="84"/>
      <c r="H20" s="94">
        <v>4.8500000000189889</v>
      </c>
      <c r="I20" s="97" t="s">
        <v>161</v>
      </c>
      <c r="J20" s="98">
        <v>1.7500000000000002E-2</v>
      </c>
      <c r="K20" s="95">
        <v>-1.6999999999810105E-3</v>
      </c>
      <c r="L20" s="94">
        <v>94204.749622999982</v>
      </c>
      <c r="M20" s="96">
        <v>111.8</v>
      </c>
      <c r="N20" s="84"/>
      <c r="O20" s="94">
        <v>105.32090935999999</v>
      </c>
      <c r="P20" s="95">
        <v>6.5780478583319125E-6</v>
      </c>
      <c r="Q20" s="95">
        <v>1.548665243495579E-2</v>
      </c>
      <c r="R20" s="95">
        <f>O20/'סכום נכסי הקרן'!$C$42</f>
        <v>4.4407968981487744E-3</v>
      </c>
    </row>
    <row r="21" spans="2:48" s="141" customFormat="1">
      <c r="B21" s="86" t="s">
        <v>262</v>
      </c>
      <c r="C21" s="84" t="s">
        <v>263</v>
      </c>
      <c r="D21" s="97" t="s">
        <v>117</v>
      </c>
      <c r="E21" s="84" t="s">
        <v>251</v>
      </c>
      <c r="F21" s="84"/>
      <c r="G21" s="84"/>
      <c r="H21" s="94">
        <v>1.0600000000009837</v>
      </c>
      <c r="I21" s="97" t="s">
        <v>161</v>
      </c>
      <c r="J21" s="98">
        <v>0.03</v>
      </c>
      <c r="K21" s="95">
        <v>-8.9000000000080473E-3</v>
      </c>
      <c r="L21" s="94">
        <v>378582.50044899993</v>
      </c>
      <c r="M21" s="96">
        <v>118.16</v>
      </c>
      <c r="N21" s="84"/>
      <c r="O21" s="94">
        <v>447.33306847599994</v>
      </c>
      <c r="P21" s="95">
        <v>2.4695114443206729E-5</v>
      </c>
      <c r="Q21" s="95">
        <v>6.5776983851044968E-2</v>
      </c>
      <c r="R21" s="95">
        <f>O21/'סכום נכסי הקרן'!$C$42</f>
        <v>1.8861547198927395E-2</v>
      </c>
    </row>
    <row r="22" spans="2:48" s="141" customFormat="1">
      <c r="B22" s="86" t="s">
        <v>264</v>
      </c>
      <c r="C22" s="84" t="s">
        <v>265</v>
      </c>
      <c r="D22" s="97" t="s">
        <v>117</v>
      </c>
      <c r="E22" s="84" t="s">
        <v>251</v>
      </c>
      <c r="F22" s="84"/>
      <c r="G22" s="84"/>
      <c r="H22" s="94">
        <v>2.0900000000005652</v>
      </c>
      <c r="I22" s="97" t="s">
        <v>161</v>
      </c>
      <c r="J22" s="98">
        <v>1E-3</v>
      </c>
      <c r="K22" s="95">
        <v>-6.9000000000014649E-3</v>
      </c>
      <c r="L22" s="94">
        <v>464335.48246399988</v>
      </c>
      <c r="M22" s="96">
        <v>102.87</v>
      </c>
      <c r="N22" s="84"/>
      <c r="O22" s="94">
        <v>477.66190749699996</v>
      </c>
      <c r="P22" s="95">
        <v>3.0638207343515411E-5</v>
      </c>
      <c r="Q22" s="95">
        <v>7.0236612917372959E-2</v>
      </c>
      <c r="R22" s="95">
        <f>O22/'סכום נכסי הקרן'!$C$42</f>
        <v>2.0140345635698796E-2</v>
      </c>
    </row>
    <row r="23" spans="2:48" s="141" customFormat="1">
      <c r="B23" s="86" t="s">
        <v>266</v>
      </c>
      <c r="C23" s="84" t="s">
        <v>267</v>
      </c>
      <c r="D23" s="97" t="s">
        <v>117</v>
      </c>
      <c r="E23" s="84" t="s">
        <v>251</v>
      </c>
      <c r="F23" s="84"/>
      <c r="G23" s="84"/>
      <c r="H23" s="94">
        <v>6.8999999999753783</v>
      </c>
      <c r="I23" s="97" t="s">
        <v>161</v>
      </c>
      <c r="J23" s="98">
        <v>7.4999999999999997E-3</v>
      </c>
      <c r="K23" s="95">
        <v>1.7999999999507568E-3</v>
      </c>
      <c r="L23" s="94">
        <v>73214.602060999998</v>
      </c>
      <c r="M23" s="96">
        <v>105.4</v>
      </c>
      <c r="N23" s="84"/>
      <c r="O23" s="94">
        <v>77.168189990999991</v>
      </c>
      <c r="P23" s="95">
        <v>5.2531651226254613E-6</v>
      </c>
      <c r="Q23" s="95">
        <v>1.1347005496698943E-2</v>
      </c>
      <c r="R23" s="95">
        <f>O23/'סכום נכסי הקרן'!$C$42</f>
        <v>3.2537533223952414E-3</v>
      </c>
    </row>
    <row r="24" spans="2:48" s="141" customFormat="1">
      <c r="B24" s="86" t="s">
        <v>268</v>
      </c>
      <c r="C24" s="84" t="s">
        <v>269</v>
      </c>
      <c r="D24" s="97" t="s">
        <v>117</v>
      </c>
      <c r="E24" s="84" t="s">
        <v>251</v>
      </c>
      <c r="F24" s="84"/>
      <c r="G24" s="84"/>
      <c r="H24" s="94">
        <v>23.220000000209144</v>
      </c>
      <c r="I24" s="97" t="s">
        <v>161</v>
      </c>
      <c r="J24" s="98">
        <v>0.01</v>
      </c>
      <c r="K24" s="95">
        <v>1.5300000000010089E-2</v>
      </c>
      <c r="L24" s="94">
        <v>33115.374155999998</v>
      </c>
      <c r="M24" s="96">
        <v>89.81</v>
      </c>
      <c r="N24" s="84"/>
      <c r="O24" s="94">
        <v>29.740919848999994</v>
      </c>
      <c r="P24" s="95">
        <v>3.1610804192109425E-6</v>
      </c>
      <c r="Q24" s="95">
        <v>4.3731799468517312E-3</v>
      </c>
      <c r="R24" s="95">
        <f>O24/'סכום נכסי הקרן'!$C$42</f>
        <v>1.2540091555997414E-3</v>
      </c>
    </row>
    <row r="25" spans="2:48" s="141" customFormat="1">
      <c r="B25" s="86" t="s">
        <v>270</v>
      </c>
      <c r="C25" s="84" t="s">
        <v>271</v>
      </c>
      <c r="D25" s="97" t="s">
        <v>117</v>
      </c>
      <c r="E25" s="84" t="s">
        <v>251</v>
      </c>
      <c r="F25" s="84"/>
      <c r="G25" s="84"/>
      <c r="H25" s="94">
        <v>3.8600000000012136</v>
      </c>
      <c r="I25" s="97" t="s">
        <v>161</v>
      </c>
      <c r="J25" s="98">
        <v>2.75E-2</v>
      </c>
      <c r="K25" s="95">
        <v>-3.7000000000141603E-3</v>
      </c>
      <c r="L25" s="94">
        <v>211284.66584299997</v>
      </c>
      <c r="M25" s="96">
        <v>116.98</v>
      </c>
      <c r="N25" s="84"/>
      <c r="O25" s="94">
        <v>247.16080114499997</v>
      </c>
      <c r="P25" s="95">
        <v>1.2742392356844239E-5</v>
      </c>
      <c r="Q25" s="95">
        <v>3.634314825173323E-2</v>
      </c>
      <c r="R25" s="95">
        <f>O25/'סכום נכסי הקרן'!$C$42</f>
        <v>1.0421396147625155E-2</v>
      </c>
    </row>
    <row r="26" spans="2:48" s="141" customFormat="1">
      <c r="B26" s="87"/>
      <c r="C26" s="84"/>
      <c r="D26" s="84"/>
      <c r="E26" s="84"/>
      <c r="F26" s="84"/>
      <c r="G26" s="84"/>
      <c r="H26" s="84"/>
      <c r="I26" s="84"/>
      <c r="J26" s="84"/>
      <c r="K26" s="95"/>
      <c r="L26" s="94"/>
      <c r="M26" s="96"/>
      <c r="N26" s="84"/>
      <c r="O26" s="84"/>
      <c r="P26" s="84"/>
      <c r="Q26" s="95"/>
      <c r="R26" s="84"/>
    </row>
    <row r="27" spans="2:48" s="140" customFormat="1">
      <c r="B27" s="123" t="s">
        <v>43</v>
      </c>
      <c r="C27" s="119"/>
      <c r="D27" s="119"/>
      <c r="E27" s="119"/>
      <c r="F27" s="119"/>
      <c r="G27" s="119"/>
      <c r="H27" s="120">
        <v>5.9860936302678391</v>
      </c>
      <c r="I27" s="119"/>
      <c r="J27" s="119"/>
      <c r="K27" s="121">
        <v>1.3671946213120369E-2</v>
      </c>
      <c r="L27" s="120"/>
      <c r="M27" s="124"/>
      <c r="N27" s="119"/>
      <c r="O27" s="120">
        <v>4132.322259999999</v>
      </c>
      <c r="P27" s="119"/>
      <c r="Q27" s="121">
        <v>0.6076270987283755</v>
      </c>
      <c r="R27" s="121">
        <f>O27/'סכום נכסי הקרן'!$C$42</f>
        <v>0.17423704358299638</v>
      </c>
    </row>
    <row r="28" spans="2:48" s="141" customFormat="1">
      <c r="B28" s="85" t="s">
        <v>23</v>
      </c>
      <c r="C28" s="82"/>
      <c r="D28" s="82"/>
      <c r="E28" s="82"/>
      <c r="F28" s="82"/>
      <c r="G28" s="82"/>
      <c r="H28" s="91">
        <v>5.9860936302678391</v>
      </c>
      <c r="I28" s="82"/>
      <c r="J28" s="82"/>
      <c r="K28" s="92">
        <v>1.3671946213120369E-2</v>
      </c>
      <c r="L28" s="91"/>
      <c r="M28" s="93"/>
      <c r="N28" s="82"/>
      <c r="O28" s="91">
        <v>4132.322259999999</v>
      </c>
      <c r="P28" s="82"/>
      <c r="Q28" s="92">
        <v>0.6076270987283755</v>
      </c>
      <c r="R28" s="92">
        <f>O28/'סכום נכסי הקרן'!$C$42</f>
        <v>0.17423704358299638</v>
      </c>
    </row>
    <row r="29" spans="2:48" s="141" customFormat="1">
      <c r="B29" s="86" t="s">
        <v>272</v>
      </c>
      <c r="C29" s="84" t="s">
        <v>273</v>
      </c>
      <c r="D29" s="97" t="s">
        <v>117</v>
      </c>
      <c r="E29" s="84" t="s">
        <v>251</v>
      </c>
      <c r="F29" s="84"/>
      <c r="G29" s="84"/>
      <c r="H29" s="94">
        <v>5.0300000000000011</v>
      </c>
      <c r="I29" s="97" t="s">
        <v>161</v>
      </c>
      <c r="J29" s="98">
        <v>3.7499999999999999E-2</v>
      </c>
      <c r="K29" s="95">
        <v>1.4400000000000001E-2</v>
      </c>
      <c r="L29" s="94">
        <v>60474.999999999993</v>
      </c>
      <c r="M29" s="96">
        <v>114.03</v>
      </c>
      <c r="N29" s="84"/>
      <c r="O29" s="94">
        <v>68.959649999999982</v>
      </c>
      <c r="P29" s="95">
        <v>3.8501976127055812E-6</v>
      </c>
      <c r="Q29" s="95">
        <v>1.0140001050843556E-2</v>
      </c>
      <c r="R29" s="95">
        <f>O29/'סכום נכסי הקרן'!$C$42</f>
        <v>2.9076448511346684E-3</v>
      </c>
    </row>
    <row r="30" spans="2:48" s="141" customFormat="1">
      <c r="B30" s="86" t="s">
        <v>274</v>
      </c>
      <c r="C30" s="84" t="s">
        <v>275</v>
      </c>
      <c r="D30" s="97" t="s">
        <v>117</v>
      </c>
      <c r="E30" s="84" t="s">
        <v>251</v>
      </c>
      <c r="F30" s="84"/>
      <c r="G30" s="84"/>
      <c r="H30" s="94">
        <v>18.200000000000003</v>
      </c>
      <c r="I30" s="97" t="s">
        <v>161</v>
      </c>
      <c r="J30" s="98">
        <v>3.7499999999999999E-2</v>
      </c>
      <c r="K30" s="95">
        <v>3.2100000000000004E-2</v>
      </c>
      <c r="L30" s="94">
        <v>367572.99999999994</v>
      </c>
      <c r="M30" s="96">
        <v>111.75</v>
      </c>
      <c r="N30" s="84"/>
      <c r="O30" s="94">
        <v>410.76282999999989</v>
      </c>
      <c r="P30" s="95">
        <v>4.8490062105082353E-5</v>
      </c>
      <c r="Q30" s="95">
        <v>6.0399603650068884E-2</v>
      </c>
      <c r="R30" s="95">
        <f>O30/'סכום נכסי הקרן'!$C$42</f>
        <v>1.7319583665041875E-2</v>
      </c>
    </row>
    <row r="31" spans="2:48" s="141" customFormat="1">
      <c r="B31" s="86" t="s">
        <v>276</v>
      </c>
      <c r="C31" s="84" t="s">
        <v>277</v>
      </c>
      <c r="D31" s="97" t="s">
        <v>117</v>
      </c>
      <c r="E31" s="84" t="s">
        <v>251</v>
      </c>
      <c r="F31" s="84"/>
      <c r="G31" s="84"/>
      <c r="H31" s="94">
        <v>0.66999999999999993</v>
      </c>
      <c r="I31" s="97" t="s">
        <v>161</v>
      </c>
      <c r="J31" s="98">
        <v>2.2499999999999999E-2</v>
      </c>
      <c r="K31" s="95">
        <v>1.8000000000000002E-3</v>
      </c>
      <c r="L31" s="94">
        <v>385883.99999999994</v>
      </c>
      <c r="M31" s="96">
        <v>102.13</v>
      </c>
      <c r="N31" s="84"/>
      <c r="O31" s="94">
        <v>394.10334999999992</v>
      </c>
      <c r="P31" s="95">
        <v>2.0073336520369895E-5</v>
      </c>
      <c r="Q31" s="95">
        <v>5.794995164768043E-2</v>
      </c>
      <c r="R31" s="95">
        <f>O31/'סכום נכסי הקרן'!$C$42</f>
        <v>1.6617146062116384E-2</v>
      </c>
    </row>
    <row r="32" spans="2:48" s="141" customFormat="1">
      <c r="B32" s="86" t="s">
        <v>278</v>
      </c>
      <c r="C32" s="84" t="s">
        <v>279</v>
      </c>
      <c r="D32" s="97" t="s">
        <v>117</v>
      </c>
      <c r="E32" s="84" t="s">
        <v>251</v>
      </c>
      <c r="F32" s="84"/>
      <c r="G32" s="84"/>
      <c r="H32" s="94">
        <v>4.0500000000000007</v>
      </c>
      <c r="I32" s="97" t="s">
        <v>161</v>
      </c>
      <c r="J32" s="98">
        <v>1.2500000000000001E-2</v>
      </c>
      <c r="K32" s="95">
        <v>1.15E-2</v>
      </c>
      <c r="L32" s="94">
        <v>89933.999999999985</v>
      </c>
      <c r="M32" s="96">
        <v>101.44</v>
      </c>
      <c r="N32" s="84"/>
      <c r="O32" s="94">
        <v>91.229049999999987</v>
      </c>
      <c r="P32" s="95">
        <v>7.1002301373323797E-6</v>
      </c>
      <c r="Q32" s="95">
        <v>1.3414549854407026E-2</v>
      </c>
      <c r="R32" s="95">
        <f>O32/'סכום נכסי הקרן'!$C$42</f>
        <v>3.846621575173413E-3</v>
      </c>
    </row>
    <row r="33" spans="2:18" s="141" customFormat="1">
      <c r="B33" s="86" t="s">
        <v>280</v>
      </c>
      <c r="C33" s="84" t="s">
        <v>281</v>
      </c>
      <c r="D33" s="97" t="s">
        <v>117</v>
      </c>
      <c r="E33" s="84" t="s">
        <v>251</v>
      </c>
      <c r="F33" s="84"/>
      <c r="G33" s="84"/>
      <c r="H33" s="94">
        <v>2.33</v>
      </c>
      <c r="I33" s="97" t="s">
        <v>161</v>
      </c>
      <c r="J33" s="98">
        <v>5.0000000000000001E-3</v>
      </c>
      <c r="K33" s="95">
        <v>6.1000000000000013E-3</v>
      </c>
      <c r="L33" s="94">
        <v>186203.99999999997</v>
      </c>
      <c r="M33" s="96">
        <v>100.08</v>
      </c>
      <c r="N33" s="84"/>
      <c r="O33" s="94">
        <v>186.35295999999997</v>
      </c>
      <c r="P33" s="95">
        <v>2.35408941554854E-5</v>
      </c>
      <c r="Q33" s="95">
        <v>2.7401809757268306E-2</v>
      </c>
      <c r="R33" s="95">
        <f>O33/'סכום נכסי הקרן'!$C$42</f>
        <v>7.8574677313139607E-3</v>
      </c>
    </row>
    <row r="34" spans="2:18" s="141" customFormat="1">
      <c r="B34" s="86" t="s">
        <v>282</v>
      </c>
      <c r="C34" s="84" t="s">
        <v>283</v>
      </c>
      <c r="D34" s="97" t="s">
        <v>117</v>
      </c>
      <c r="E34" s="84" t="s">
        <v>251</v>
      </c>
      <c r="F34" s="84"/>
      <c r="G34" s="84"/>
      <c r="H34" s="94">
        <v>3.0700000000000003</v>
      </c>
      <c r="I34" s="97" t="s">
        <v>161</v>
      </c>
      <c r="J34" s="98">
        <v>5.5E-2</v>
      </c>
      <c r="K34" s="95">
        <v>8.8999999999999999E-3</v>
      </c>
      <c r="L34" s="94">
        <v>429583.99999999994</v>
      </c>
      <c r="M34" s="96">
        <v>118.75</v>
      </c>
      <c r="N34" s="84"/>
      <c r="O34" s="94">
        <v>510.13097999999991</v>
      </c>
      <c r="P34" s="95">
        <v>2.3922522001293874E-5</v>
      </c>
      <c r="Q34" s="95">
        <v>7.5010947318727011E-2</v>
      </c>
      <c r="R34" s="95">
        <f>O34/'סכום נכסי הקרן'!$C$42</f>
        <v>2.1509385813316663E-2</v>
      </c>
    </row>
    <row r="35" spans="2:18" s="141" customFormat="1">
      <c r="B35" s="86" t="s">
        <v>284</v>
      </c>
      <c r="C35" s="84" t="s">
        <v>285</v>
      </c>
      <c r="D35" s="97" t="s">
        <v>117</v>
      </c>
      <c r="E35" s="84" t="s">
        <v>251</v>
      </c>
      <c r="F35" s="84"/>
      <c r="G35" s="84"/>
      <c r="H35" s="94">
        <v>14.93</v>
      </c>
      <c r="I35" s="97" t="s">
        <v>161</v>
      </c>
      <c r="J35" s="98">
        <v>5.5E-2</v>
      </c>
      <c r="K35" s="95">
        <v>2.9699999999999997E-2</v>
      </c>
      <c r="L35" s="94">
        <v>150911.99999999997</v>
      </c>
      <c r="M35" s="96">
        <v>145.85</v>
      </c>
      <c r="N35" s="84"/>
      <c r="O35" s="94">
        <v>220.10515999999998</v>
      </c>
      <c r="P35" s="95">
        <v>8.2539426260414624E-6</v>
      </c>
      <c r="Q35" s="95">
        <v>3.2364818465524248E-2</v>
      </c>
      <c r="R35" s="95">
        <f>O35/'סכום נכסי הקרן'!$C$42</f>
        <v>9.2806102580592041E-3</v>
      </c>
    </row>
    <row r="36" spans="2:18" s="141" customFormat="1">
      <c r="B36" s="86" t="s">
        <v>286</v>
      </c>
      <c r="C36" s="84" t="s">
        <v>287</v>
      </c>
      <c r="D36" s="97" t="s">
        <v>117</v>
      </c>
      <c r="E36" s="84" t="s">
        <v>251</v>
      </c>
      <c r="F36" s="84"/>
      <c r="G36" s="84"/>
      <c r="H36" s="94">
        <v>4.1399999999999997</v>
      </c>
      <c r="I36" s="97" t="s">
        <v>161</v>
      </c>
      <c r="J36" s="98">
        <v>4.2500000000000003E-2</v>
      </c>
      <c r="K36" s="95">
        <v>1.18E-2</v>
      </c>
      <c r="L36" s="94">
        <v>168678.99999999997</v>
      </c>
      <c r="M36" s="96">
        <v>115.5</v>
      </c>
      <c r="N36" s="84"/>
      <c r="O36" s="94">
        <v>194.82423999999997</v>
      </c>
      <c r="P36" s="95">
        <v>9.1422266390899922E-6</v>
      </c>
      <c r="Q36" s="95">
        <v>2.8647448157434054E-2</v>
      </c>
      <c r="R36" s="95">
        <f>O36/'סכום נכסי הקרן'!$C$42</f>
        <v>8.2146544872577654E-3</v>
      </c>
    </row>
    <row r="37" spans="2:18" s="141" customFormat="1">
      <c r="B37" s="86" t="s">
        <v>288</v>
      </c>
      <c r="C37" s="84" t="s">
        <v>289</v>
      </c>
      <c r="D37" s="97" t="s">
        <v>117</v>
      </c>
      <c r="E37" s="84" t="s">
        <v>251</v>
      </c>
      <c r="F37" s="84"/>
      <c r="G37" s="84"/>
      <c r="H37" s="94">
        <v>7.830000000000001</v>
      </c>
      <c r="I37" s="97" t="s">
        <v>161</v>
      </c>
      <c r="J37" s="98">
        <v>0.02</v>
      </c>
      <c r="K37" s="95">
        <v>0.02</v>
      </c>
      <c r="L37" s="94">
        <v>317789.99999999994</v>
      </c>
      <c r="M37" s="96">
        <v>101.03</v>
      </c>
      <c r="N37" s="84"/>
      <c r="O37" s="94">
        <v>321.06322999999992</v>
      </c>
      <c r="P37" s="95">
        <v>2.2278741152402701E-5</v>
      </c>
      <c r="Q37" s="95">
        <v>4.7209947985339631E-2</v>
      </c>
      <c r="R37" s="95">
        <f>O37/'סכום נכסי הקרן'!$C$42</f>
        <v>1.3537450488773736E-2</v>
      </c>
    </row>
    <row r="38" spans="2:18" s="141" customFormat="1">
      <c r="B38" s="86" t="s">
        <v>290</v>
      </c>
      <c r="C38" s="84" t="s">
        <v>291</v>
      </c>
      <c r="D38" s="97" t="s">
        <v>117</v>
      </c>
      <c r="E38" s="84" t="s">
        <v>251</v>
      </c>
      <c r="F38" s="84"/>
      <c r="G38" s="84"/>
      <c r="H38" s="94">
        <v>2.56</v>
      </c>
      <c r="I38" s="97" t="s">
        <v>161</v>
      </c>
      <c r="J38" s="98">
        <v>0.01</v>
      </c>
      <c r="K38" s="95">
        <v>6.8999999999999999E-3</v>
      </c>
      <c r="L38" s="94">
        <v>401093.99999999994</v>
      </c>
      <c r="M38" s="96">
        <v>101.21</v>
      </c>
      <c r="N38" s="84"/>
      <c r="O38" s="94">
        <v>405.94725999999997</v>
      </c>
      <c r="P38" s="95">
        <v>2.7540849609811524E-5</v>
      </c>
      <c r="Q38" s="95">
        <v>5.9691510078532344E-2</v>
      </c>
      <c r="R38" s="95">
        <f>O38/'סכום נכסי הקרן'!$C$42</f>
        <v>1.7116537864841637E-2</v>
      </c>
    </row>
    <row r="39" spans="2:18" s="141" customFormat="1">
      <c r="B39" s="86" t="s">
        <v>292</v>
      </c>
      <c r="C39" s="84" t="s">
        <v>293</v>
      </c>
      <c r="D39" s="97" t="s">
        <v>117</v>
      </c>
      <c r="E39" s="84" t="s">
        <v>251</v>
      </c>
      <c r="F39" s="84"/>
      <c r="G39" s="84"/>
      <c r="H39" s="94">
        <v>6.58</v>
      </c>
      <c r="I39" s="97" t="s">
        <v>161</v>
      </c>
      <c r="J39" s="98">
        <v>1.7500000000000002E-2</v>
      </c>
      <c r="K39" s="95">
        <v>1.78E-2</v>
      </c>
      <c r="L39" s="94">
        <v>505643.99999999994</v>
      </c>
      <c r="M39" s="96">
        <v>99.93</v>
      </c>
      <c r="N39" s="84"/>
      <c r="O39" s="94">
        <v>505.29004999999995</v>
      </c>
      <c r="P39" s="95">
        <v>2.9097180845915404E-5</v>
      </c>
      <c r="Q39" s="95">
        <v>7.4299124748759507E-2</v>
      </c>
      <c r="R39" s="95">
        <f>O39/'סכום נכסי הקרן'!$C$42</f>
        <v>2.1305270722981908E-2</v>
      </c>
    </row>
    <row r="40" spans="2:18" s="141" customFormat="1">
      <c r="B40" s="86" t="s">
        <v>294</v>
      </c>
      <c r="C40" s="84" t="s">
        <v>295</v>
      </c>
      <c r="D40" s="97" t="s">
        <v>117</v>
      </c>
      <c r="E40" s="84" t="s">
        <v>251</v>
      </c>
      <c r="F40" s="84"/>
      <c r="G40" s="84"/>
      <c r="H40" s="94">
        <v>9.08</v>
      </c>
      <c r="I40" s="97" t="s">
        <v>161</v>
      </c>
      <c r="J40" s="98">
        <v>2.2499999999999999E-2</v>
      </c>
      <c r="K40" s="95">
        <v>2.2000000000000002E-2</v>
      </c>
      <c r="L40" s="94">
        <v>286586.99999999994</v>
      </c>
      <c r="M40" s="96">
        <v>100.4</v>
      </c>
      <c r="N40" s="84"/>
      <c r="O40" s="94">
        <v>287.73334999999992</v>
      </c>
      <c r="P40" s="95">
        <v>9.0235201511334995E-5</v>
      </c>
      <c r="Q40" s="95">
        <v>4.2309038276191029E-2</v>
      </c>
      <c r="R40" s="95">
        <f>O40/'סכום נכסי הקרן'!$C$42</f>
        <v>1.2132114847265457E-2</v>
      </c>
    </row>
    <row r="41" spans="2:18" s="141" customFormat="1">
      <c r="B41" s="86" t="s">
        <v>296</v>
      </c>
      <c r="C41" s="84" t="s">
        <v>297</v>
      </c>
      <c r="D41" s="97" t="s">
        <v>117</v>
      </c>
      <c r="E41" s="84" t="s">
        <v>251</v>
      </c>
      <c r="F41" s="84"/>
      <c r="G41" s="84"/>
      <c r="H41" s="94">
        <v>1.2999999999999998</v>
      </c>
      <c r="I41" s="97" t="s">
        <v>161</v>
      </c>
      <c r="J41" s="98">
        <v>0.05</v>
      </c>
      <c r="K41" s="95">
        <v>2.7999999999999995E-3</v>
      </c>
      <c r="L41" s="94">
        <v>488886.99999999994</v>
      </c>
      <c r="M41" s="96">
        <v>109.6</v>
      </c>
      <c r="N41" s="84"/>
      <c r="O41" s="94">
        <v>535.8201499999999</v>
      </c>
      <c r="P41" s="95">
        <v>2.6413231927741758E-5</v>
      </c>
      <c r="Q41" s="95">
        <v>7.8788347737599476E-2</v>
      </c>
      <c r="R41" s="95">
        <f>O41/'סכום נכסי הקרן'!$C$42</f>
        <v>2.259255521571971E-2</v>
      </c>
    </row>
    <row r="42" spans="2:18" s="141" customFormat="1">
      <c r="B42" s="144"/>
    </row>
    <row r="43" spans="2:18" s="141" customFormat="1">
      <c r="B43" s="144"/>
    </row>
    <row r="44" spans="2:18">
      <c r="C44" s="1"/>
      <c r="D44" s="1"/>
    </row>
    <row r="45" spans="2:18">
      <c r="B45" s="99" t="s">
        <v>109</v>
      </c>
      <c r="C45" s="100"/>
      <c r="D45" s="100"/>
    </row>
    <row r="46" spans="2:18">
      <c r="B46" s="99" t="s">
        <v>228</v>
      </c>
      <c r="C46" s="100"/>
      <c r="D46" s="100"/>
    </row>
    <row r="47" spans="2:18">
      <c r="B47" s="161" t="s">
        <v>236</v>
      </c>
      <c r="C47" s="161"/>
      <c r="D47" s="161"/>
    </row>
    <row r="48" spans="2:18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47:D47"/>
  </mergeCells>
  <phoneticPr fontId="3" type="noConversion"/>
  <dataValidations count="1">
    <dataValidation allowBlank="1" showInputMessage="1" showErrorMessage="1" sqref="N10:Q10 N9 N1:N7 N32:N1048576 C5:C29 O1:Q9 O11:Q1048576 B48:B1048576 J1:M1048576 E1:I30 B45:B47 D1:D29 R1:AF1048576 AJ1:XFD1048576 AG1:AI27 AG31:AI1048576 C45:D46 A1:A1048576 B1:B44 E32:I1048576 C32:D44 C48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176</v>
      </c>
      <c r="C1" s="78" t="s" vm="1">
        <v>246</v>
      </c>
    </row>
    <row r="2" spans="2:67">
      <c r="B2" s="57" t="s">
        <v>175</v>
      </c>
      <c r="C2" s="78" t="s">
        <v>247</v>
      </c>
    </row>
    <row r="3" spans="2:67">
      <c r="B3" s="57" t="s">
        <v>177</v>
      </c>
      <c r="C3" s="78" t="s">
        <v>248</v>
      </c>
    </row>
    <row r="4" spans="2:67">
      <c r="B4" s="57" t="s">
        <v>178</v>
      </c>
      <c r="C4" s="78">
        <v>9455</v>
      </c>
    </row>
    <row r="6" spans="2:67" ht="26.25" customHeight="1">
      <c r="B6" s="158" t="s">
        <v>206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3"/>
      <c r="BO6" s="3"/>
    </row>
    <row r="7" spans="2:67" ht="26.25" customHeight="1">
      <c r="B7" s="158" t="s">
        <v>84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3"/>
      <c r="AZ7" s="44"/>
      <c r="BJ7" s="3"/>
      <c r="BO7" s="3"/>
    </row>
    <row r="8" spans="2:67" s="3" customFormat="1" ht="78.75">
      <c r="B8" s="38" t="s">
        <v>112</v>
      </c>
      <c r="C8" s="14" t="s">
        <v>42</v>
      </c>
      <c r="D8" s="14" t="s">
        <v>116</v>
      </c>
      <c r="E8" s="14" t="s">
        <v>222</v>
      </c>
      <c r="F8" s="14" t="s">
        <v>114</v>
      </c>
      <c r="G8" s="14" t="s">
        <v>58</v>
      </c>
      <c r="H8" s="14" t="s">
        <v>15</v>
      </c>
      <c r="I8" s="14" t="s">
        <v>59</v>
      </c>
      <c r="J8" s="14" t="s">
        <v>99</v>
      </c>
      <c r="K8" s="14" t="s">
        <v>18</v>
      </c>
      <c r="L8" s="14" t="s">
        <v>98</v>
      </c>
      <c r="M8" s="14" t="s">
        <v>17</v>
      </c>
      <c r="N8" s="14" t="s">
        <v>19</v>
      </c>
      <c r="O8" s="14" t="s">
        <v>230</v>
      </c>
      <c r="P8" s="14" t="s">
        <v>229</v>
      </c>
      <c r="Q8" s="14" t="s">
        <v>57</v>
      </c>
      <c r="R8" s="14" t="s">
        <v>54</v>
      </c>
      <c r="S8" s="14" t="s">
        <v>179</v>
      </c>
      <c r="T8" s="39" t="s">
        <v>181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237</v>
      </c>
      <c r="P9" s="17"/>
      <c r="Q9" s="17" t="s">
        <v>233</v>
      </c>
      <c r="R9" s="17" t="s">
        <v>20</v>
      </c>
      <c r="S9" s="17" t="s">
        <v>20</v>
      </c>
      <c r="T9" s="74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110</v>
      </c>
      <c r="R10" s="20" t="s">
        <v>111</v>
      </c>
      <c r="S10" s="46" t="s">
        <v>182</v>
      </c>
      <c r="T10" s="73" t="s">
        <v>223</v>
      </c>
      <c r="U10" s="5"/>
      <c r="BJ10" s="1"/>
      <c r="BK10" s="3"/>
      <c r="BL10" s="1"/>
      <c r="BO10" s="1"/>
    </row>
    <row r="11" spans="2:67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5"/>
      <c r="BJ11" s="1"/>
      <c r="BK11" s="3"/>
      <c r="BL11" s="1"/>
      <c r="BO11" s="1"/>
    </row>
    <row r="12" spans="2:67" ht="20.25">
      <c r="B12" s="99" t="s">
        <v>245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BK12" s="4"/>
    </row>
    <row r="13" spans="2:67">
      <c r="B13" s="99" t="s">
        <v>109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</row>
    <row r="14" spans="2:67">
      <c r="B14" s="99" t="s">
        <v>228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</row>
    <row r="15" spans="2:67">
      <c r="B15" s="99" t="s">
        <v>236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</row>
    <row r="16" spans="2:67" ht="20.2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BJ16" s="4"/>
    </row>
    <row r="17" spans="2:20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</row>
    <row r="18" spans="2:20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</row>
    <row r="19" spans="2:20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</row>
    <row r="20" spans="2:20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</row>
    <row r="21" spans="2:20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</row>
    <row r="22" spans="2:20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</row>
    <row r="23" spans="2:20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</row>
    <row r="24" spans="2:20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</row>
    <row r="25" spans="2:20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</row>
    <row r="26" spans="2:20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</row>
    <row r="27" spans="2:20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</row>
    <row r="28" spans="2:20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</row>
    <row r="29" spans="2:20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</row>
    <row r="30" spans="2:20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</row>
    <row r="31" spans="2:20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</row>
    <row r="32" spans="2:20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</row>
    <row r="33" spans="2:20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</row>
    <row r="34" spans="2:20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</row>
    <row r="35" spans="2:20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</row>
    <row r="36" spans="2:20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</row>
    <row r="37" spans="2:20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</row>
    <row r="38" spans="2:20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</row>
    <row r="39" spans="2:20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</row>
    <row r="40" spans="2:20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</row>
    <row r="41" spans="2:20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</row>
    <row r="42" spans="2:20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</row>
    <row r="43" spans="2:20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</row>
    <row r="44" spans="2:20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2:20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2:20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2:20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2:20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</row>
    <row r="49" spans="2:20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</row>
    <row r="50" spans="2:20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</row>
    <row r="51" spans="2:20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</row>
    <row r="52" spans="2:20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</row>
    <row r="53" spans="2:20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</row>
    <row r="54" spans="2:20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</row>
    <row r="55" spans="2:20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</row>
    <row r="56" spans="2:20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</row>
    <row r="57" spans="2:20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</row>
    <row r="58" spans="2:20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</row>
    <row r="59" spans="2:20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</row>
    <row r="60" spans="2:20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</row>
    <row r="61" spans="2:20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</row>
    <row r="62" spans="2:20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</row>
    <row r="63" spans="2:20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</row>
    <row r="64" spans="2:20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</row>
    <row r="65" spans="2:20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</row>
    <row r="66" spans="2:20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</row>
    <row r="67" spans="2:20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</row>
    <row r="68" spans="2:20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</row>
    <row r="69" spans="2:20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</row>
    <row r="70" spans="2:20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</row>
    <row r="71" spans="2:20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</row>
    <row r="72" spans="2:20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</row>
    <row r="73" spans="2:20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</row>
    <row r="74" spans="2:20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</row>
    <row r="75" spans="2:20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</row>
    <row r="76" spans="2:20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</row>
    <row r="77" spans="2:20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</row>
    <row r="78" spans="2:20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</row>
    <row r="79" spans="2:20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</row>
    <row r="80" spans="2:20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</row>
    <row r="81" spans="2:20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</row>
    <row r="82" spans="2:20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</row>
    <row r="83" spans="2:20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</row>
    <row r="84" spans="2:20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</row>
    <row r="85" spans="2:20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</row>
    <row r="86" spans="2:20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</row>
    <row r="87" spans="2:20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</row>
    <row r="88" spans="2:20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</row>
    <row r="89" spans="2:20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</row>
    <row r="90" spans="2:20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</row>
    <row r="91" spans="2:20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</row>
    <row r="92" spans="2:20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</row>
    <row r="93" spans="2:20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</row>
    <row r="94" spans="2:20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</row>
    <row r="95" spans="2:20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</row>
    <row r="96" spans="2:20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</row>
    <row r="97" spans="2:20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</row>
    <row r="98" spans="2:20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</row>
    <row r="99" spans="2:20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</row>
    <row r="100" spans="2:20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</row>
    <row r="101" spans="2:20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</row>
    <row r="102" spans="2:20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</row>
    <row r="103" spans="2:20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</row>
    <row r="104" spans="2:20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</row>
    <row r="105" spans="2:20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</row>
    <row r="106" spans="2:20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</row>
    <row r="107" spans="2:20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</row>
    <row r="108" spans="2:20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</row>
    <row r="109" spans="2:20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</row>
    <row r="110" spans="2:20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B829"/>
  <sheetViews>
    <sheetView rightToLeft="1" zoomScale="80" zoomScaleNormal="80" workbookViewId="0">
      <selection activeCell="C20" sqref="C20"/>
    </sheetView>
  </sheetViews>
  <sheetFormatPr defaultColWidth="9.140625" defaultRowHeight="18"/>
  <cols>
    <col min="1" max="1" width="6.28515625" style="1" customWidth="1"/>
    <col min="2" max="2" width="34" style="2" bestFit="1" customWidth="1"/>
    <col min="3" max="3" width="46.28515625" style="2" bestFit="1" customWidth="1"/>
    <col min="4" max="4" width="6.42578125" style="2" bestFit="1" customWidth="1"/>
    <col min="5" max="5" width="5.7109375" style="2" bestFit="1" customWidth="1"/>
    <col min="6" max="6" width="17.5703125" style="2" customWidth="1"/>
    <col min="7" max="7" width="16.4257812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7109375" style="1" bestFit="1" customWidth="1"/>
    <col min="12" max="12" width="9.28515625" style="1" bestFit="1" customWidth="1"/>
    <col min="13" max="13" width="7.42578125" style="1" bestFit="1" customWidth="1"/>
    <col min="14" max="14" width="8.140625" style="1" bestFit="1" customWidth="1"/>
    <col min="15" max="15" width="12.28515625" style="1" bestFit="1" customWidth="1"/>
    <col min="16" max="16" width="15.7109375" style="1" customWidth="1"/>
    <col min="17" max="17" width="8.85546875" style="1" bestFit="1" customWidth="1"/>
    <col min="18" max="18" width="9.85546875" style="1" bestFit="1" customWidth="1"/>
    <col min="19" max="19" width="11.42578125" style="1" bestFit="1" customWidth="1"/>
    <col min="20" max="20" width="13" style="1" bestFit="1" customWidth="1"/>
    <col min="21" max="21" width="10.7109375" style="1" bestFit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2:54">
      <c r="B1" s="57" t="s">
        <v>176</v>
      </c>
      <c r="C1" s="78" t="s" vm="1">
        <v>246</v>
      </c>
    </row>
    <row r="2" spans="2:54">
      <c r="B2" s="57" t="s">
        <v>175</v>
      </c>
      <c r="C2" s="78" t="s">
        <v>247</v>
      </c>
    </row>
    <row r="3" spans="2:54">
      <c r="B3" s="57" t="s">
        <v>177</v>
      </c>
      <c r="C3" s="78" t="s">
        <v>248</v>
      </c>
    </row>
    <row r="4" spans="2:54">
      <c r="B4" s="57" t="s">
        <v>178</v>
      </c>
      <c r="C4" s="78">
        <v>9455</v>
      </c>
    </row>
    <row r="6" spans="2:54" ht="26.25" customHeight="1">
      <c r="B6" s="164" t="s">
        <v>206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6"/>
    </row>
    <row r="7" spans="2:54" ht="26.25" customHeight="1">
      <c r="B7" s="164" t="s">
        <v>85</v>
      </c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5"/>
      <c r="U7" s="166"/>
      <c r="BB7" s="3"/>
    </row>
    <row r="8" spans="2:54" s="3" customFormat="1" ht="78.75">
      <c r="B8" s="23" t="s">
        <v>112</v>
      </c>
      <c r="C8" s="31" t="s">
        <v>42</v>
      </c>
      <c r="D8" s="31" t="s">
        <v>116</v>
      </c>
      <c r="E8" s="31" t="s">
        <v>222</v>
      </c>
      <c r="F8" s="31" t="s">
        <v>114</v>
      </c>
      <c r="G8" s="31" t="s">
        <v>58</v>
      </c>
      <c r="H8" s="31" t="s">
        <v>15</v>
      </c>
      <c r="I8" s="31" t="s">
        <v>59</v>
      </c>
      <c r="J8" s="31" t="s">
        <v>99</v>
      </c>
      <c r="K8" s="31" t="s">
        <v>18</v>
      </c>
      <c r="L8" s="31" t="s">
        <v>98</v>
      </c>
      <c r="M8" s="31" t="s">
        <v>17</v>
      </c>
      <c r="N8" s="31" t="s">
        <v>19</v>
      </c>
      <c r="O8" s="14" t="s">
        <v>230</v>
      </c>
      <c r="P8" s="31" t="s">
        <v>229</v>
      </c>
      <c r="Q8" s="31" t="s">
        <v>244</v>
      </c>
      <c r="R8" s="31" t="s">
        <v>57</v>
      </c>
      <c r="S8" s="14" t="s">
        <v>54</v>
      </c>
      <c r="T8" s="31" t="s">
        <v>179</v>
      </c>
      <c r="U8" s="15" t="s">
        <v>181</v>
      </c>
      <c r="AX8" s="1"/>
      <c r="AY8" s="1"/>
    </row>
    <row r="9" spans="2:54" s="3" customFormat="1" ht="20.2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237</v>
      </c>
      <c r="P9" s="33"/>
      <c r="Q9" s="17" t="s">
        <v>233</v>
      </c>
      <c r="R9" s="33" t="s">
        <v>233</v>
      </c>
      <c r="S9" s="17" t="s">
        <v>20</v>
      </c>
      <c r="T9" s="33" t="s">
        <v>233</v>
      </c>
      <c r="U9" s="18" t="s">
        <v>20</v>
      </c>
      <c r="AW9" s="1"/>
      <c r="AX9" s="1"/>
      <c r="AY9" s="1"/>
      <c r="BB9" s="4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110</v>
      </c>
      <c r="R10" s="20" t="s">
        <v>111</v>
      </c>
      <c r="S10" s="20" t="s">
        <v>182</v>
      </c>
      <c r="T10" s="21" t="s">
        <v>223</v>
      </c>
      <c r="U10" s="21" t="s">
        <v>239</v>
      </c>
      <c r="AW10" s="1"/>
      <c r="AX10" s="3"/>
      <c r="AY10" s="1"/>
    </row>
    <row r="11" spans="2:54" s="139" customFormat="1" ht="18" customHeight="1">
      <c r="B11" s="79" t="s">
        <v>31</v>
      </c>
      <c r="C11" s="80"/>
      <c r="D11" s="80"/>
      <c r="E11" s="80"/>
      <c r="F11" s="80"/>
      <c r="G11" s="80"/>
      <c r="H11" s="80"/>
      <c r="I11" s="80"/>
      <c r="J11" s="80"/>
      <c r="K11" s="88">
        <v>4.2447749109761119</v>
      </c>
      <c r="L11" s="80"/>
      <c r="M11" s="80"/>
      <c r="N11" s="104">
        <v>9.4596286157012915E-3</v>
      </c>
      <c r="O11" s="88"/>
      <c r="P11" s="90"/>
      <c r="Q11" s="88">
        <f>Q12</f>
        <v>6.1642199999999994</v>
      </c>
      <c r="R11" s="88">
        <f>R12</f>
        <v>7051.03989</v>
      </c>
      <c r="S11" s="80"/>
      <c r="T11" s="89">
        <f>R11/$R$11</f>
        <v>1</v>
      </c>
      <c r="U11" s="89">
        <f>R11/'סכום נכסי הקרן'!$C$42</f>
        <v>0.29730313061774039</v>
      </c>
      <c r="AW11" s="141"/>
      <c r="AX11" s="143"/>
      <c r="AY11" s="141"/>
      <c r="BB11" s="141"/>
    </row>
    <row r="12" spans="2:54" s="141" customFormat="1">
      <c r="B12" s="81" t="s">
        <v>227</v>
      </c>
      <c r="C12" s="82"/>
      <c r="D12" s="82"/>
      <c r="E12" s="82"/>
      <c r="F12" s="82"/>
      <c r="G12" s="82"/>
      <c r="H12" s="82"/>
      <c r="I12" s="82"/>
      <c r="J12" s="82"/>
      <c r="K12" s="91">
        <v>4.2447749109761137</v>
      </c>
      <c r="L12" s="82"/>
      <c r="M12" s="82"/>
      <c r="N12" s="105">
        <v>9.4596286157012949E-3</v>
      </c>
      <c r="O12" s="91"/>
      <c r="P12" s="93"/>
      <c r="Q12" s="91">
        <f>Q13+Q87</f>
        <v>6.1642199999999994</v>
      </c>
      <c r="R12" s="91">
        <f>R13+R87+R130</f>
        <v>7051.03989</v>
      </c>
      <c r="S12" s="82"/>
      <c r="T12" s="92">
        <f t="shared" ref="T12:T75" si="0">R12/$R$11</f>
        <v>1</v>
      </c>
      <c r="U12" s="92">
        <f>R12/'סכום נכסי הקרן'!$C$42</f>
        <v>0.29730313061774039</v>
      </c>
      <c r="AX12" s="143"/>
    </row>
    <row r="13" spans="2:54" s="141" customFormat="1" ht="20.25">
      <c r="B13" s="103" t="s">
        <v>30</v>
      </c>
      <c r="C13" s="82"/>
      <c r="D13" s="82"/>
      <c r="E13" s="82"/>
      <c r="F13" s="82"/>
      <c r="G13" s="82"/>
      <c r="H13" s="82"/>
      <c r="I13" s="82"/>
      <c r="J13" s="82"/>
      <c r="K13" s="91">
        <v>4.1952474207615307</v>
      </c>
      <c r="L13" s="82"/>
      <c r="M13" s="82"/>
      <c r="N13" s="105">
        <v>6.5572394539799763E-3</v>
      </c>
      <c r="O13" s="91"/>
      <c r="P13" s="93"/>
      <c r="Q13" s="91">
        <f>SUM(Q14:Q85)</f>
        <v>5.8542199999999998</v>
      </c>
      <c r="R13" s="91">
        <f>SUM(R14:R85)</f>
        <v>6274.2378900000003</v>
      </c>
      <c r="S13" s="82"/>
      <c r="T13" s="92">
        <f t="shared" si="0"/>
        <v>0.88983156922687612</v>
      </c>
      <c r="U13" s="92">
        <f>R13/'סכום נכסי הקרן'!$C$42</f>
        <v>0.2645497112536469</v>
      </c>
      <c r="AX13" s="139"/>
    </row>
    <row r="14" spans="2:54" s="141" customFormat="1">
      <c r="B14" s="87" t="s">
        <v>303</v>
      </c>
      <c r="C14" s="84" t="s">
        <v>304</v>
      </c>
      <c r="D14" s="97" t="s">
        <v>117</v>
      </c>
      <c r="E14" s="97" t="s">
        <v>300</v>
      </c>
      <c r="F14" s="84" t="s">
        <v>305</v>
      </c>
      <c r="G14" s="97" t="s">
        <v>306</v>
      </c>
      <c r="H14" s="84" t="s">
        <v>301</v>
      </c>
      <c r="I14" s="84" t="s">
        <v>157</v>
      </c>
      <c r="J14" s="84"/>
      <c r="K14" s="94">
        <v>1.7499999999999998</v>
      </c>
      <c r="L14" s="97" t="s">
        <v>161</v>
      </c>
      <c r="M14" s="98">
        <v>5.8999999999999999E-3</v>
      </c>
      <c r="N14" s="98">
        <v>-3.0999999999999995E-3</v>
      </c>
      <c r="O14" s="94">
        <v>60741.999999999993</v>
      </c>
      <c r="P14" s="96">
        <v>102.13</v>
      </c>
      <c r="Q14" s="84"/>
      <c r="R14" s="94">
        <v>62.035779999999988</v>
      </c>
      <c r="S14" s="95">
        <v>1.1378846345860204E-5</v>
      </c>
      <c r="T14" s="95">
        <f t="shared" si="0"/>
        <v>8.7981036794276303E-3</v>
      </c>
      <c r="U14" s="95">
        <f>R14/'סכום נכסי הקרן'!$C$42</f>
        <v>2.6157037673932952E-3</v>
      </c>
    </row>
    <row r="15" spans="2:54" s="141" customFormat="1">
      <c r="B15" s="87" t="s">
        <v>307</v>
      </c>
      <c r="C15" s="84" t="s">
        <v>308</v>
      </c>
      <c r="D15" s="97" t="s">
        <v>117</v>
      </c>
      <c r="E15" s="97" t="s">
        <v>300</v>
      </c>
      <c r="F15" s="84" t="s">
        <v>305</v>
      </c>
      <c r="G15" s="97" t="s">
        <v>306</v>
      </c>
      <c r="H15" s="84" t="s">
        <v>301</v>
      </c>
      <c r="I15" s="84" t="s">
        <v>157</v>
      </c>
      <c r="J15" s="84"/>
      <c r="K15" s="94">
        <v>6.58</v>
      </c>
      <c r="L15" s="97" t="s">
        <v>161</v>
      </c>
      <c r="M15" s="98">
        <v>8.3000000000000001E-3</v>
      </c>
      <c r="N15" s="98">
        <v>7.7000000000000011E-3</v>
      </c>
      <c r="O15" s="94">
        <v>48697.999999999993</v>
      </c>
      <c r="P15" s="96">
        <v>100.83</v>
      </c>
      <c r="Q15" s="84"/>
      <c r="R15" s="94">
        <v>49.102209999999992</v>
      </c>
      <c r="S15" s="95">
        <v>3.7868690560432978E-5</v>
      </c>
      <c r="T15" s="95">
        <f t="shared" si="0"/>
        <v>6.9638253032206282E-3</v>
      </c>
      <c r="U15" s="95">
        <f>R15/'סכום נכסי הקרן'!$C$42</f>
        <v>2.0703670637225282E-3</v>
      </c>
    </row>
    <row r="16" spans="2:54" s="141" customFormat="1" ht="20.25">
      <c r="B16" s="87" t="s">
        <v>309</v>
      </c>
      <c r="C16" s="84" t="s">
        <v>310</v>
      </c>
      <c r="D16" s="97" t="s">
        <v>117</v>
      </c>
      <c r="E16" s="97" t="s">
        <v>300</v>
      </c>
      <c r="F16" s="84" t="s">
        <v>311</v>
      </c>
      <c r="G16" s="97" t="s">
        <v>306</v>
      </c>
      <c r="H16" s="84" t="s">
        <v>301</v>
      </c>
      <c r="I16" s="84" t="s">
        <v>157</v>
      </c>
      <c r="J16" s="84"/>
      <c r="K16" s="94">
        <v>3.9399999999999991</v>
      </c>
      <c r="L16" s="97" t="s">
        <v>161</v>
      </c>
      <c r="M16" s="98">
        <v>9.8999999999999991E-3</v>
      </c>
      <c r="N16" s="98">
        <v>2.1999999999999993E-3</v>
      </c>
      <c r="O16" s="94">
        <v>379495.99999999994</v>
      </c>
      <c r="P16" s="96">
        <v>104.2</v>
      </c>
      <c r="Q16" s="84"/>
      <c r="R16" s="94">
        <v>395.43484000000001</v>
      </c>
      <c r="S16" s="95">
        <v>1.2591634554065629E-4</v>
      </c>
      <c r="T16" s="95">
        <f t="shared" si="0"/>
        <v>5.608177604566069E-2</v>
      </c>
      <c r="U16" s="95">
        <f>R16/'סכום נכסי הקרן'!$C$42</f>
        <v>1.6673287588977927E-2</v>
      </c>
      <c r="AW16" s="139"/>
    </row>
    <row r="17" spans="2:49" s="141" customFormat="1">
      <c r="B17" s="87" t="s">
        <v>312</v>
      </c>
      <c r="C17" s="84" t="s">
        <v>313</v>
      </c>
      <c r="D17" s="97" t="s">
        <v>117</v>
      </c>
      <c r="E17" s="97" t="s">
        <v>300</v>
      </c>
      <c r="F17" s="84" t="s">
        <v>311</v>
      </c>
      <c r="G17" s="97" t="s">
        <v>306</v>
      </c>
      <c r="H17" s="84" t="s">
        <v>301</v>
      </c>
      <c r="I17" s="84" t="s">
        <v>157</v>
      </c>
      <c r="J17" s="84"/>
      <c r="K17" s="94">
        <v>5.88</v>
      </c>
      <c r="L17" s="97" t="s">
        <v>161</v>
      </c>
      <c r="M17" s="98">
        <v>8.6E-3</v>
      </c>
      <c r="N17" s="98">
        <v>7.1999999999999998E-3</v>
      </c>
      <c r="O17" s="94">
        <v>146250.99999999997</v>
      </c>
      <c r="P17" s="96">
        <v>102.01</v>
      </c>
      <c r="Q17" s="84"/>
      <c r="R17" s="94">
        <v>149.19062999999997</v>
      </c>
      <c r="S17" s="95">
        <v>5.8468803458610953E-5</v>
      </c>
      <c r="T17" s="95">
        <f t="shared" si="0"/>
        <v>2.1158670540438535E-2</v>
      </c>
      <c r="U17" s="95">
        <f>R17/'סכום נכסי הקרן'!$C$42</f>
        <v>6.2905389913817337E-3</v>
      </c>
    </row>
    <row r="18" spans="2:49" s="141" customFormat="1">
      <c r="B18" s="87" t="s">
        <v>314</v>
      </c>
      <c r="C18" s="84" t="s">
        <v>315</v>
      </c>
      <c r="D18" s="97" t="s">
        <v>117</v>
      </c>
      <c r="E18" s="97" t="s">
        <v>300</v>
      </c>
      <c r="F18" s="84" t="s">
        <v>311</v>
      </c>
      <c r="G18" s="97" t="s">
        <v>306</v>
      </c>
      <c r="H18" s="84" t="s">
        <v>301</v>
      </c>
      <c r="I18" s="84" t="s">
        <v>157</v>
      </c>
      <c r="J18" s="84"/>
      <c r="K18" s="94">
        <v>11.180000000000001</v>
      </c>
      <c r="L18" s="97" t="s">
        <v>161</v>
      </c>
      <c r="M18" s="98">
        <v>9.8999999999999991E-3</v>
      </c>
      <c r="N18" s="98">
        <v>8.0999999999999996E-3</v>
      </c>
      <c r="O18" s="94">
        <v>45846.999999999993</v>
      </c>
      <c r="P18" s="96">
        <v>102.15</v>
      </c>
      <c r="Q18" s="84"/>
      <c r="R18" s="94">
        <v>46.832709999999992</v>
      </c>
      <c r="S18" s="95">
        <v>6.5315908919303558E-5</v>
      </c>
      <c r="T18" s="95">
        <f t="shared" si="0"/>
        <v>6.6419578857325103E-3</v>
      </c>
      <c r="U18" s="95">
        <f>R18/'סכום נכסי הקרן'!$C$42</f>
        <v>1.9746748728594636E-3</v>
      </c>
      <c r="AW18" s="143"/>
    </row>
    <row r="19" spans="2:49" s="141" customFormat="1">
      <c r="B19" s="87" t="s">
        <v>316</v>
      </c>
      <c r="C19" s="84" t="s">
        <v>317</v>
      </c>
      <c r="D19" s="97" t="s">
        <v>117</v>
      </c>
      <c r="E19" s="97" t="s">
        <v>300</v>
      </c>
      <c r="F19" s="84" t="s">
        <v>311</v>
      </c>
      <c r="G19" s="97" t="s">
        <v>306</v>
      </c>
      <c r="H19" s="84" t="s">
        <v>301</v>
      </c>
      <c r="I19" s="84" t="s">
        <v>157</v>
      </c>
      <c r="J19" s="84"/>
      <c r="K19" s="94">
        <v>1.3400000000000003</v>
      </c>
      <c r="L19" s="97" t="s">
        <v>161</v>
      </c>
      <c r="M19" s="98">
        <v>6.4000000000000003E-3</v>
      </c>
      <c r="N19" s="98">
        <v>-3.3999999999999998E-3</v>
      </c>
      <c r="O19" s="94">
        <v>49999.999999999993</v>
      </c>
      <c r="P19" s="96">
        <v>101.93</v>
      </c>
      <c r="Q19" s="84"/>
      <c r="R19" s="94">
        <v>50.964999999999989</v>
      </c>
      <c r="S19" s="95">
        <v>1.5872537177450203E-5</v>
      </c>
      <c r="T19" s="95">
        <f t="shared" si="0"/>
        <v>7.228011867055256E-3</v>
      </c>
      <c r="U19" s="95">
        <f>R19/'סכום נכסי הקרן'!$C$42</f>
        <v>2.1489105562177064E-3</v>
      </c>
    </row>
    <row r="20" spans="2:49" s="141" customFormat="1">
      <c r="B20" s="87" t="s">
        <v>318</v>
      </c>
      <c r="C20" s="84" t="s">
        <v>319</v>
      </c>
      <c r="D20" s="97" t="s">
        <v>117</v>
      </c>
      <c r="E20" s="97" t="s">
        <v>300</v>
      </c>
      <c r="F20" s="84" t="s">
        <v>320</v>
      </c>
      <c r="G20" s="97" t="s">
        <v>306</v>
      </c>
      <c r="H20" s="84" t="s">
        <v>301</v>
      </c>
      <c r="I20" s="84" t="s">
        <v>157</v>
      </c>
      <c r="J20" s="84"/>
      <c r="K20" s="94">
        <v>3.5800000000000005</v>
      </c>
      <c r="L20" s="97" t="s">
        <v>161</v>
      </c>
      <c r="M20" s="98">
        <v>0.05</v>
      </c>
      <c r="N20" s="98">
        <v>1.1999999999999997E-3</v>
      </c>
      <c r="O20" s="94">
        <v>86463.999999999985</v>
      </c>
      <c r="P20" s="96">
        <v>123.62</v>
      </c>
      <c r="Q20" s="84"/>
      <c r="R20" s="94">
        <v>106.88679999999999</v>
      </c>
      <c r="S20" s="95">
        <v>2.7434892738847194E-5</v>
      </c>
      <c r="T20" s="95">
        <f t="shared" si="0"/>
        <v>1.5159012240391678E-2</v>
      </c>
      <c r="U20" s="95">
        <f>R20/'סכום נכסי הקרן'!$C$42</f>
        <v>4.5068217961410926E-3</v>
      </c>
    </row>
    <row r="21" spans="2:49" s="141" customFormat="1">
      <c r="B21" s="87" t="s">
        <v>321</v>
      </c>
      <c r="C21" s="84" t="s">
        <v>322</v>
      </c>
      <c r="D21" s="97" t="s">
        <v>117</v>
      </c>
      <c r="E21" s="97" t="s">
        <v>300</v>
      </c>
      <c r="F21" s="84" t="s">
        <v>320</v>
      </c>
      <c r="G21" s="97" t="s">
        <v>306</v>
      </c>
      <c r="H21" s="84" t="s">
        <v>301</v>
      </c>
      <c r="I21" s="84" t="s">
        <v>157</v>
      </c>
      <c r="J21" s="84"/>
      <c r="K21" s="94">
        <v>4.9999999999999991</v>
      </c>
      <c r="L21" s="97" t="s">
        <v>161</v>
      </c>
      <c r="M21" s="98">
        <v>6.0000000000000001E-3</v>
      </c>
      <c r="N21" s="98">
        <v>5.2999999999999992E-3</v>
      </c>
      <c r="O21" s="94">
        <v>104089.99999999999</v>
      </c>
      <c r="P21" s="96">
        <v>101.6</v>
      </c>
      <c r="Q21" s="84"/>
      <c r="R21" s="94">
        <v>105.75543999999999</v>
      </c>
      <c r="S21" s="95">
        <v>4.6800006294553629E-5</v>
      </c>
      <c r="T21" s="95">
        <f t="shared" si="0"/>
        <v>1.4998559311795355E-2</v>
      </c>
      <c r="U21" s="95">
        <f>R21/'סכום נכסי הקרן'!$C$42</f>
        <v>4.4591186381526208E-3</v>
      </c>
    </row>
    <row r="22" spans="2:49" s="141" customFormat="1">
      <c r="B22" s="87" t="s">
        <v>323</v>
      </c>
      <c r="C22" s="84" t="s">
        <v>324</v>
      </c>
      <c r="D22" s="97" t="s">
        <v>117</v>
      </c>
      <c r="E22" s="97" t="s">
        <v>300</v>
      </c>
      <c r="F22" s="84" t="s">
        <v>325</v>
      </c>
      <c r="G22" s="97" t="s">
        <v>306</v>
      </c>
      <c r="H22" s="84" t="s">
        <v>326</v>
      </c>
      <c r="I22" s="84" t="s">
        <v>157</v>
      </c>
      <c r="J22" s="84"/>
      <c r="K22" s="94">
        <v>1.5</v>
      </c>
      <c r="L22" s="97" t="s">
        <v>161</v>
      </c>
      <c r="M22" s="98">
        <v>8.0000000000000002E-3</v>
      </c>
      <c r="N22" s="98">
        <v>-5.2999999999999992E-3</v>
      </c>
      <c r="O22" s="94">
        <v>49999.999999999993</v>
      </c>
      <c r="P22" s="96">
        <v>104.27</v>
      </c>
      <c r="Q22" s="84"/>
      <c r="R22" s="94">
        <v>52.134989999999988</v>
      </c>
      <c r="S22" s="95">
        <v>7.7574704440376067E-5</v>
      </c>
      <c r="T22" s="95">
        <f t="shared" si="0"/>
        <v>7.3939434201669204E-3</v>
      </c>
      <c r="U22" s="95">
        <f>R22/'סכום נכסי הקרן'!$C$42</f>
        <v>2.1982425264260681E-3</v>
      </c>
    </row>
    <row r="23" spans="2:49" s="141" customFormat="1">
      <c r="B23" s="87" t="s">
        <v>327</v>
      </c>
      <c r="C23" s="84" t="s">
        <v>328</v>
      </c>
      <c r="D23" s="97" t="s">
        <v>117</v>
      </c>
      <c r="E23" s="97" t="s">
        <v>300</v>
      </c>
      <c r="F23" s="84" t="s">
        <v>305</v>
      </c>
      <c r="G23" s="97" t="s">
        <v>306</v>
      </c>
      <c r="H23" s="84" t="s">
        <v>326</v>
      </c>
      <c r="I23" s="84" t="s">
        <v>157</v>
      </c>
      <c r="J23" s="84"/>
      <c r="K23" s="94">
        <v>2.0299999999999998</v>
      </c>
      <c r="L23" s="97" t="s">
        <v>161</v>
      </c>
      <c r="M23" s="98">
        <v>3.4000000000000002E-2</v>
      </c>
      <c r="N23" s="98">
        <v>-3.1000000000000003E-3</v>
      </c>
      <c r="O23" s="94">
        <v>535448.99999999988</v>
      </c>
      <c r="P23" s="96">
        <v>114.75</v>
      </c>
      <c r="Q23" s="84"/>
      <c r="R23" s="94">
        <v>614.42770999999982</v>
      </c>
      <c r="S23" s="95">
        <v>2.8622233388302516E-4</v>
      </c>
      <c r="T23" s="95">
        <f t="shared" si="0"/>
        <v>8.7140013329296287E-2</v>
      </c>
      <c r="U23" s="95">
        <f>R23/'סכום נכסי הקרן'!$C$42</f>
        <v>2.5906998764871413E-2</v>
      </c>
    </row>
    <row r="24" spans="2:49" s="141" customFormat="1">
      <c r="B24" s="87" t="s">
        <v>329</v>
      </c>
      <c r="C24" s="84" t="s">
        <v>330</v>
      </c>
      <c r="D24" s="97" t="s">
        <v>117</v>
      </c>
      <c r="E24" s="97" t="s">
        <v>300</v>
      </c>
      <c r="F24" s="84" t="s">
        <v>331</v>
      </c>
      <c r="G24" s="97" t="s">
        <v>332</v>
      </c>
      <c r="H24" s="84" t="s">
        <v>326</v>
      </c>
      <c r="I24" s="84" t="s">
        <v>157</v>
      </c>
      <c r="J24" s="84"/>
      <c r="K24" s="94">
        <v>6.68</v>
      </c>
      <c r="L24" s="97" t="s">
        <v>161</v>
      </c>
      <c r="M24" s="98">
        <v>8.3000000000000001E-3</v>
      </c>
      <c r="N24" s="98">
        <v>0.01</v>
      </c>
      <c r="O24" s="94">
        <v>88999.999999999985</v>
      </c>
      <c r="P24" s="96">
        <v>100.28</v>
      </c>
      <c r="Q24" s="84"/>
      <c r="R24" s="94">
        <v>89.249189999999984</v>
      </c>
      <c r="S24" s="95">
        <v>5.811592101981034E-5</v>
      </c>
      <c r="T24" s="95">
        <f t="shared" si="0"/>
        <v>1.2657592552635521E-2</v>
      </c>
      <c r="U24" s="95">
        <f>R24/'סכום נכסי הקרן'!$C$42</f>
        <v>3.7631418919823367E-3</v>
      </c>
    </row>
    <row r="25" spans="2:49" s="141" customFormat="1">
      <c r="B25" s="87" t="s">
        <v>333</v>
      </c>
      <c r="C25" s="84" t="s">
        <v>334</v>
      </c>
      <c r="D25" s="97" t="s">
        <v>117</v>
      </c>
      <c r="E25" s="97" t="s">
        <v>300</v>
      </c>
      <c r="F25" s="84" t="s">
        <v>331</v>
      </c>
      <c r="G25" s="97" t="s">
        <v>332</v>
      </c>
      <c r="H25" s="84" t="s">
        <v>326</v>
      </c>
      <c r="I25" s="84" t="s">
        <v>157</v>
      </c>
      <c r="J25" s="84"/>
      <c r="K25" s="94">
        <v>10.239999999999998</v>
      </c>
      <c r="L25" s="97" t="s">
        <v>161</v>
      </c>
      <c r="M25" s="98">
        <v>1.6500000000000001E-2</v>
      </c>
      <c r="N25" s="98">
        <v>1.7399999999999999E-2</v>
      </c>
      <c r="O25" s="94">
        <v>12999.999999999998</v>
      </c>
      <c r="P25" s="96">
        <v>100.87</v>
      </c>
      <c r="Q25" s="84"/>
      <c r="R25" s="94">
        <v>13.113099999999999</v>
      </c>
      <c r="S25" s="95">
        <v>3.0742672011161953E-5</v>
      </c>
      <c r="T25" s="95">
        <f t="shared" si="0"/>
        <v>1.8597398688096202E-3</v>
      </c>
      <c r="U25" s="95">
        <f>R25/'סכום נכסי הקרן'!$C$42</f>
        <v>5.5290648513172595E-4</v>
      </c>
    </row>
    <row r="26" spans="2:49" s="141" customFormat="1">
      <c r="B26" s="87" t="s">
        <v>335</v>
      </c>
      <c r="C26" s="84" t="s">
        <v>336</v>
      </c>
      <c r="D26" s="97" t="s">
        <v>117</v>
      </c>
      <c r="E26" s="97" t="s">
        <v>300</v>
      </c>
      <c r="F26" s="84" t="s">
        <v>337</v>
      </c>
      <c r="G26" s="97" t="s">
        <v>338</v>
      </c>
      <c r="H26" s="84" t="s">
        <v>326</v>
      </c>
      <c r="I26" s="84" t="s">
        <v>302</v>
      </c>
      <c r="J26" s="84"/>
      <c r="K26" s="94">
        <v>3.48</v>
      </c>
      <c r="L26" s="97" t="s">
        <v>161</v>
      </c>
      <c r="M26" s="98">
        <v>6.5000000000000006E-3</v>
      </c>
      <c r="N26" s="98">
        <v>2.5999999999999999E-3</v>
      </c>
      <c r="O26" s="94">
        <v>74550.869999999981</v>
      </c>
      <c r="P26" s="96">
        <v>101.56</v>
      </c>
      <c r="Q26" s="84">
        <v>0.24</v>
      </c>
      <c r="R26" s="94">
        <v>75.956609999999984</v>
      </c>
      <c r="S26" s="95">
        <v>7.0547607226734932E-5</v>
      </c>
      <c r="T26" s="95">
        <f t="shared" si="0"/>
        <v>1.0772398282375905E-2</v>
      </c>
      <c r="U26" s="95">
        <f>R26/'סכום נכסי הקרן'!$C$42</f>
        <v>3.2026677336115259E-3</v>
      </c>
    </row>
    <row r="27" spans="2:49" s="141" customFormat="1">
      <c r="B27" s="87" t="s">
        <v>339</v>
      </c>
      <c r="C27" s="84" t="s">
        <v>340</v>
      </c>
      <c r="D27" s="97" t="s">
        <v>117</v>
      </c>
      <c r="E27" s="97" t="s">
        <v>300</v>
      </c>
      <c r="F27" s="84" t="s">
        <v>337</v>
      </c>
      <c r="G27" s="97" t="s">
        <v>338</v>
      </c>
      <c r="H27" s="84" t="s">
        <v>326</v>
      </c>
      <c r="I27" s="84" t="s">
        <v>157</v>
      </c>
      <c r="J27" s="84"/>
      <c r="K27" s="94">
        <v>5.7299999999999986</v>
      </c>
      <c r="L27" s="97" t="s">
        <v>161</v>
      </c>
      <c r="M27" s="98">
        <v>1.34E-2</v>
      </c>
      <c r="N27" s="98">
        <v>1.2299999999999998E-2</v>
      </c>
      <c r="O27" s="94">
        <v>342281.28</v>
      </c>
      <c r="P27" s="96">
        <v>102.49</v>
      </c>
      <c r="Q27" s="84"/>
      <c r="R27" s="94">
        <v>350.80409000000003</v>
      </c>
      <c r="S27" s="95">
        <v>7.845193071890708E-5</v>
      </c>
      <c r="T27" s="95">
        <f t="shared" si="0"/>
        <v>4.9752106848455234E-2</v>
      </c>
      <c r="U27" s="95">
        <f>R27/'סכום נכסי הקרן'!$C$42</f>
        <v>1.4791457120874063E-2</v>
      </c>
    </row>
    <row r="28" spans="2:49" s="141" customFormat="1">
      <c r="B28" s="87" t="s">
        <v>341</v>
      </c>
      <c r="C28" s="84" t="s">
        <v>342</v>
      </c>
      <c r="D28" s="97" t="s">
        <v>117</v>
      </c>
      <c r="E28" s="97" t="s">
        <v>300</v>
      </c>
      <c r="F28" s="84" t="s">
        <v>320</v>
      </c>
      <c r="G28" s="97" t="s">
        <v>306</v>
      </c>
      <c r="H28" s="84" t="s">
        <v>326</v>
      </c>
      <c r="I28" s="84" t="s">
        <v>157</v>
      </c>
      <c r="J28" s="84"/>
      <c r="K28" s="94">
        <v>1.4800000000000002</v>
      </c>
      <c r="L28" s="97" t="s">
        <v>161</v>
      </c>
      <c r="M28" s="98">
        <v>4.0999999999999995E-2</v>
      </c>
      <c r="N28" s="98">
        <v>-2E-3</v>
      </c>
      <c r="O28" s="94">
        <v>207508.49999999997</v>
      </c>
      <c r="P28" s="96">
        <v>131.94</v>
      </c>
      <c r="Q28" s="84"/>
      <c r="R28" s="94">
        <v>273.78671999999989</v>
      </c>
      <c r="S28" s="95">
        <v>8.877998704678175E-5</v>
      </c>
      <c r="T28" s="95">
        <f t="shared" si="0"/>
        <v>3.8829268344984486E-2</v>
      </c>
      <c r="U28" s="95">
        <f>R28/'סכום נכסי הקרן'!$C$42</f>
        <v>1.1544063038560216E-2</v>
      </c>
    </row>
    <row r="29" spans="2:49" s="141" customFormat="1">
      <c r="B29" s="87" t="s">
        <v>343</v>
      </c>
      <c r="C29" s="84" t="s">
        <v>344</v>
      </c>
      <c r="D29" s="97" t="s">
        <v>117</v>
      </c>
      <c r="E29" s="97" t="s">
        <v>300</v>
      </c>
      <c r="F29" s="84" t="s">
        <v>320</v>
      </c>
      <c r="G29" s="97" t="s">
        <v>306</v>
      </c>
      <c r="H29" s="84" t="s">
        <v>326</v>
      </c>
      <c r="I29" s="84" t="s">
        <v>157</v>
      </c>
      <c r="J29" s="84"/>
      <c r="K29" s="94">
        <v>2.58</v>
      </c>
      <c r="L29" s="97" t="s">
        <v>161</v>
      </c>
      <c r="M29" s="98">
        <v>0.04</v>
      </c>
      <c r="N29" s="98">
        <v>-1.1999999999999999E-3</v>
      </c>
      <c r="O29" s="94">
        <v>118034.99999999999</v>
      </c>
      <c r="P29" s="96">
        <v>119.31</v>
      </c>
      <c r="Q29" s="84"/>
      <c r="R29" s="94">
        <v>140.82755999999998</v>
      </c>
      <c r="S29" s="95">
        <v>4.0636355655471452E-5</v>
      </c>
      <c r="T29" s="95">
        <f t="shared" si="0"/>
        <v>1.9972594425359289E-2</v>
      </c>
      <c r="U29" s="95">
        <f>R29/'סכום נכסי הקרן'!$C$42</f>
        <v>5.9379148492177472E-3</v>
      </c>
    </row>
    <row r="30" spans="2:49" s="141" customFormat="1">
      <c r="B30" s="87" t="s">
        <v>345</v>
      </c>
      <c r="C30" s="84" t="s">
        <v>346</v>
      </c>
      <c r="D30" s="97" t="s">
        <v>117</v>
      </c>
      <c r="E30" s="97" t="s">
        <v>300</v>
      </c>
      <c r="F30" s="84" t="s">
        <v>347</v>
      </c>
      <c r="G30" s="97" t="s">
        <v>338</v>
      </c>
      <c r="H30" s="84" t="s">
        <v>348</v>
      </c>
      <c r="I30" s="84" t="s">
        <v>302</v>
      </c>
      <c r="J30" s="84"/>
      <c r="K30" s="94">
        <v>5.4399999999999986</v>
      </c>
      <c r="L30" s="97" t="s">
        <v>161</v>
      </c>
      <c r="M30" s="98">
        <v>2.3399999999999997E-2</v>
      </c>
      <c r="N30" s="98">
        <v>1.2799999999999999E-2</v>
      </c>
      <c r="O30" s="94">
        <v>178723.71999999997</v>
      </c>
      <c r="P30" s="96">
        <v>107.17</v>
      </c>
      <c r="Q30" s="84"/>
      <c r="R30" s="94">
        <v>191.53820000000002</v>
      </c>
      <c r="S30" s="95">
        <v>8.6165940494356411E-5</v>
      </c>
      <c r="T30" s="95">
        <f t="shared" si="0"/>
        <v>2.7164532180798655E-2</v>
      </c>
      <c r="U30" s="95">
        <f>R30/'סכום נכסי הקרן'!$C$42</f>
        <v>8.0761004591177951E-3</v>
      </c>
    </row>
    <row r="31" spans="2:49" s="141" customFormat="1">
      <c r="B31" s="87" t="s">
        <v>349</v>
      </c>
      <c r="C31" s="84" t="s">
        <v>350</v>
      </c>
      <c r="D31" s="97" t="s">
        <v>117</v>
      </c>
      <c r="E31" s="97" t="s">
        <v>300</v>
      </c>
      <c r="F31" s="84" t="s">
        <v>351</v>
      </c>
      <c r="G31" s="97" t="s">
        <v>338</v>
      </c>
      <c r="H31" s="84" t="s">
        <v>348</v>
      </c>
      <c r="I31" s="84" t="s">
        <v>157</v>
      </c>
      <c r="J31" s="84"/>
      <c r="K31" s="94">
        <v>2.48</v>
      </c>
      <c r="L31" s="97" t="s">
        <v>161</v>
      </c>
      <c r="M31" s="98">
        <v>4.8000000000000001E-2</v>
      </c>
      <c r="N31" s="98">
        <v>4.0000000000000002E-4</v>
      </c>
      <c r="O31" s="94">
        <v>220995.99999999997</v>
      </c>
      <c r="P31" s="96">
        <v>115.81</v>
      </c>
      <c r="Q31" s="84"/>
      <c r="R31" s="94">
        <v>255.93544999999995</v>
      </c>
      <c r="S31" s="95">
        <v>1.6255132227964333E-4</v>
      </c>
      <c r="T31" s="95">
        <f t="shared" si="0"/>
        <v>3.6297546743846311E-2</v>
      </c>
      <c r="U31" s="95">
        <f>R31/'סכום נכסי הקרן'!$C$42</f>
        <v>1.0791374280689279E-2</v>
      </c>
    </row>
    <row r="32" spans="2:49" s="141" customFormat="1">
      <c r="B32" s="87" t="s">
        <v>352</v>
      </c>
      <c r="C32" s="84" t="s">
        <v>353</v>
      </c>
      <c r="D32" s="97" t="s">
        <v>117</v>
      </c>
      <c r="E32" s="97" t="s">
        <v>300</v>
      </c>
      <c r="F32" s="84" t="s">
        <v>351</v>
      </c>
      <c r="G32" s="97" t="s">
        <v>338</v>
      </c>
      <c r="H32" s="84" t="s">
        <v>348</v>
      </c>
      <c r="I32" s="84" t="s">
        <v>157</v>
      </c>
      <c r="J32" s="84"/>
      <c r="K32" s="94">
        <v>6.4399999999999995</v>
      </c>
      <c r="L32" s="97" t="s">
        <v>161</v>
      </c>
      <c r="M32" s="98">
        <v>3.2000000000000001E-2</v>
      </c>
      <c r="N32" s="98">
        <v>1.4299999999999997E-2</v>
      </c>
      <c r="O32" s="94">
        <v>117850.99999999999</v>
      </c>
      <c r="P32" s="96">
        <v>112.5</v>
      </c>
      <c r="Q32" s="84"/>
      <c r="R32" s="94">
        <v>132.58237</v>
      </c>
      <c r="S32" s="95">
        <v>7.1441474864453297E-5</v>
      </c>
      <c r="T32" s="95">
        <f t="shared" si="0"/>
        <v>1.88032364117004E-2</v>
      </c>
      <c r="U32" s="95">
        <f>R32/'סכום נכסי הקרן'!$C$42</f>
        <v>5.5902610509440172E-3</v>
      </c>
    </row>
    <row r="33" spans="2:21" s="141" customFormat="1">
      <c r="B33" s="87" t="s">
        <v>354</v>
      </c>
      <c r="C33" s="84" t="s">
        <v>355</v>
      </c>
      <c r="D33" s="97" t="s">
        <v>117</v>
      </c>
      <c r="E33" s="97" t="s">
        <v>300</v>
      </c>
      <c r="F33" s="84" t="s">
        <v>351</v>
      </c>
      <c r="G33" s="97" t="s">
        <v>338</v>
      </c>
      <c r="H33" s="84" t="s">
        <v>348</v>
      </c>
      <c r="I33" s="84" t="s">
        <v>157</v>
      </c>
      <c r="J33" s="84"/>
      <c r="K33" s="94">
        <v>1.2300000000000002</v>
      </c>
      <c r="L33" s="97" t="s">
        <v>161</v>
      </c>
      <c r="M33" s="98">
        <v>4.9000000000000002E-2</v>
      </c>
      <c r="N33" s="98">
        <v>-1.9E-3</v>
      </c>
      <c r="O33" s="94">
        <v>8075.2499999999991</v>
      </c>
      <c r="P33" s="96">
        <v>119.44</v>
      </c>
      <c r="Q33" s="84"/>
      <c r="R33" s="94">
        <v>9.6450799999999983</v>
      </c>
      <c r="S33" s="95">
        <v>2.7175156810691625E-5</v>
      </c>
      <c r="T33" s="95">
        <f t="shared" si="0"/>
        <v>1.3678946865240324E-3</v>
      </c>
      <c r="U33" s="95">
        <f>R33/'סכום נכסי הקרן'!$C$42</f>
        <v>4.066793726589675E-4</v>
      </c>
    </row>
    <row r="34" spans="2:21" s="141" customFormat="1">
      <c r="B34" s="87" t="s">
        <v>356</v>
      </c>
      <c r="C34" s="84" t="s">
        <v>357</v>
      </c>
      <c r="D34" s="97" t="s">
        <v>117</v>
      </c>
      <c r="E34" s="97" t="s">
        <v>300</v>
      </c>
      <c r="F34" s="84" t="s">
        <v>358</v>
      </c>
      <c r="G34" s="97" t="s">
        <v>359</v>
      </c>
      <c r="H34" s="84" t="s">
        <v>348</v>
      </c>
      <c r="I34" s="84" t="s">
        <v>157</v>
      </c>
      <c r="J34" s="84"/>
      <c r="K34" s="94">
        <v>2.13</v>
      </c>
      <c r="L34" s="97" t="s">
        <v>161</v>
      </c>
      <c r="M34" s="98">
        <v>3.7000000000000005E-2</v>
      </c>
      <c r="N34" s="98">
        <v>-1E-4</v>
      </c>
      <c r="O34" s="94">
        <v>126571.99999999999</v>
      </c>
      <c r="P34" s="96">
        <v>113.5</v>
      </c>
      <c r="Q34" s="84"/>
      <c r="R34" s="94">
        <v>143.65922999999998</v>
      </c>
      <c r="S34" s="95">
        <v>4.219092531110246E-5</v>
      </c>
      <c r="T34" s="95">
        <f t="shared" si="0"/>
        <v>2.0374190508231544E-2</v>
      </c>
      <c r="U34" s="95">
        <f>R34/'סכום נכסי הקרן'!$C$42</f>
        <v>6.0573106218994891E-3</v>
      </c>
    </row>
    <row r="35" spans="2:21" s="141" customFormat="1">
      <c r="B35" s="87" t="s">
        <v>360</v>
      </c>
      <c r="C35" s="84" t="s">
        <v>361</v>
      </c>
      <c r="D35" s="97" t="s">
        <v>117</v>
      </c>
      <c r="E35" s="97" t="s">
        <v>300</v>
      </c>
      <c r="F35" s="84" t="s">
        <v>358</v>
      </c>
      <c r="G35" s="97" t="s">
        <v>359</v>
      </c>
      <c r="H35" s="84" t="s">
        <v>348</v>
      </c>
      <c r="I35" s="84" t="s">
        <v>157</v>
      </c>
      <c r="J35" s="84"/>
      <c r="K35" s="94">
        <v>5.61</v>
      </c>
      <c r="L35" s="97" t="s">
        <v>161</v>
      </c>
      <c r="M35" s="98">
        <v>2.2000000000000002E-2</v>
      </c>
      <c r="N35" s="98">
        <v>1.3100000000000001E-2</v>
      </c>
      <c r="O35" s="94">
        <v>98121.999999999985</v>
      </c>
      <c r="P35" s="96">
        <v>106.26</v>
      </c>
      <c r="Q35" s="84"/>
      <c r="R35" s="94">
        <v>104.26442999999998</v>
      </c>
      <c r="S35" s="95">
        <v>1.1128932970038165E-4</v>
      </c>
      <c r="T35" s="95">
        <f t="shared" si="0"/>
        <v>1.4787099722392859E-2</v>
      </c>
      <c r="U35" s="95">
        <f>R35/'סכום נכסי הקרן'!$C$42</f>
        <v>4.3962510402241169E-3</v>
      </c>
    </row>
    <row r="36" spans="2:21" s="141" customFormat="1">
      <c r="B36" s="87" t="s">
        <v>362</v>
      </c>
      <c r="C36" s="84" t="s">
        <v>363</v>
      </c>
      <c r="D36" s="97" t="s">
        <v>117</v>
      </c>
      <c r="E36" s="97" t="s">
        <v>300</v>
      </c>
      <c r="F36" s="84" t="s">
        <v>364</v>
      </c>
      <c r="G36" s="97" t="s">
        <v>338</v>
      </c>
      <c r="H36" s="84" t="s">
        <v>348</v>
      </c>
      <c r="I36" s="84" t="s">
        <v>302</v>
      </c>
      <c r="J36" s="84"/>
      <c r="K36" s="94">
        <v>6.9799999999999986</v>
      </c>
      <c r="L36" s="97" t="s">
        <v>161</v>
      </c>
      <c r="M36" s="98">
        <v>1.8200000000000001E-2</v>
      </c>
      <c r="N36" s="98">
        <v>1.7899999999999999E-2</v>
      </c>
      <c r="O36" s="94">
        <v>25999.999999999996</v>
      </c>
      <c r="P36" s="96">
        <v>100.65</v>
      </c>
      <c r="Q36" s="84"/>
      <c r="R36" s="94">
        <v>26.168990000000001</v>
      </c>
      <c r="S36" s="95">
        <v>9.8859315589353597E-5</v>
      </c>
      <c r="T36" s="95">
        <f t="shared" si="0"/>
        <v>3.711366040789765E-3</v>
      </c>
      <c r="U36" s="95">
        <f>R36/'סכום נכסי הקרן'!$C$42</f>
        <v>1.1034007427951657E-3</v>
      </c>
    </row>
    <row r="37" spans="2:21" s="141" customFormat="1">
      <c r="B37" s="87" t="s">
        <v>365</v>
      </c>
      <c r="C37" s="84" t="s">
        <v>366</v>
      </c>
      <c r="D37" s="97" t="s">
        <v>117</v>
      </c>
      <c r="E37" s="97" t="s">
        <v>300</v>
      </c>
      <c r="F37" s="84" t="s">
        <v>305</v>
      </c>
      <c r="G37" s="97" t="s">
        <v>306</v>
      </c>
      <c r="H37" s="84" t="s">
        <v>348</v>
      </c>
      <c r="I37" s="84" t="s">
        <v>157</v>
      </c>
      <c r="J37" s="84"/>
      <c r="K37" s="94">
        <v>2.25</v>
      </c>
      <c r="L37" s="97" t="s">
        <v>161</v>
      </c>
      <c r="M37" s="98">
        <v>0.04</v>
      </c>
      <c r="N37" s="98">
        <v>-1.9E-3</v>
      </c>
      <c r="O37" s="94">
        <v>116680.99999999999</v>
      </c>
      <c r="P37" s="96">
        <v>119.89</v>
      </c>
      <c r="Q37" s="84"/>
      <c r="R37" s="94">
        <v>139.88884999999999</v>
      </c>
      <c r="S37" s="95">
        <v>8.6430498415553198E-5</v>
      </c>
      <c r="T37" s="95">
        <f t="shared" si="0"/>
        <v>1.9839463707813459E-2</v>
      </c>
      <c r="U37" s="95">
        <f>R37/'סכום נכסי הקרן'!$C$42</f>
        <v>5.8983346701099847E-3</v>
      </c>
    </row>
    <row r="38" spans="2:21" s="141" customFormat="1">
      <c r="B38" s="87" t="s">
        <v>367</v>
      </c>
      <c r="C38" s="84" t="s">
        <v>368</v>
      </c>
      <c r="D38" s="97" t="s">
        <v>117</v>
      </c>
      <c r="E38" s="97" t="s">
        <v>300</v>
      </c>
      <c r="F38" s="84" t="s">
        <v>369</v>
      </c>
      <c r="G38" s="97" t="s">
        <v>338</v>
      </c>
      <c r="H38" s="84" t="s">
        <v>348</v>
      </c>
      <c r="I38" s="84" t="s">
        <v>157</v>
      </c>
      <c r="J38" s="84"/>
      <c r="K38" s="94">
        <v>4.5999999999999996</v>
      </c>
      <c r="L38" s="97" t="s">
        <v>161</v>
      </c>
      <c r="M38" s="98">
        <v>4.7500000000000001E-2</v>
      </c>
      <c r="N38" s="98">
        <v>8.8999999999999999E-3</v>
      </c>
      <c r="O38" s="94">
        <v>176999.99999999997</v>
      </c>
      <c r="P38" s="96">
        <v>144.4</v>
      </c>
      <c r="Q38" s="84"/>
      <c r="R38" s="94">
        <v>255.58798999999996</v>
      </c>
      <c r="S38" s="95">
        <v>9.3784771896359868E-5</v>
      </c>
      <c r="T38" s="95">
        <f t="shared" si="0"/>
        <v>3.6248268906049257E-2</v>
      </c>
      <c r="U38" s="95">
        <f>R38/'סכום נכסי הקרן'!$C$42</f>
        <v>1.077672382524214E-2</v>
      </c>
    </row>
    <row r="39" spans="2:21" s="141" customFormat="1">
      <c r="B39" s="87" t="s">
        <v>370</v>
      </c>
      <c r="C39" s="84" t="s">
        <v>371</v>
      </c>
      <c r="D39" s="97" t="s">
        <v>117</v>
      </c>
      <c r="E39" s="97" t="s">
        <v>300</v>
      </c>
      <c r="F39" s="84" t="s">
        <v>372</v>
      </c>
      <c r="G39" s="97" t="s">
        <v>306</v>
      </c>
      <c r="H39" s="84" t="s">
        <v>348</v>
      </c>
      <c r="I39" s="84" t="s">
        <v>302</v>
      </c>
      <c r="J39" s="84"/>
      <c r="K39" s="94">
        <v>1.1700000000000002</v>
      </c>
      <c r="L39" s="97" t="s">
        <v>161</v>
      </c>
      <c r="M39" s="98">
        <v>4.6500000000000007E-2</v>
      </c>
      <c r="N39" s="98">
        <v>-6.5999999999999991E-3</v>
      </c>
      <c r="O39" s="94">
        <v>29181.369999999995</v>
      </c>
      <c r="P39" s="96">
        <v>132.82</v>
      </c>
      <c r="Q39" s="84"/>
      <c r="R39" s="94">
        <v>38.75869999999999</v>
      </c>
      <c r="S39" s="95">
        <v>8.8938663891829337E-5</v>
      </c>
      <c r="T39" s="95">
        <f t="shared" si="0"/>
        <v>5.4968771421884536E-3</v>
      </c>
      <c r="U39" s="95">
        <f>R39/'סכום נכסי הקרן'!$C$42</f>
        <v>1.6342387829937255E-3</v>
      </c>
    </row>
    <row r="40" spans="2:21" s="141" customFormat="1">
      <c r="B40" s="87" t="s">
        <v>373</v>
      </c>
      <c r="C40" s="84" t="s">
        <v>374</v>
      </c>
      <c r="D40" s="97" t="s">
        <v>117</v>
      </c>
      <c r="E40" s="97" t="s">
        <v>300</v>
      </c>
      <c r="F40" s="84" t="s">
        <v>372</v>
      </c>
      <c r="G40" s="97" t="s">
        <v>306</v>
      </c>
      <c r="H40" s="84" t="s">
        <v>348</v>
      </c>
      <c r="I40" s="84" t="s">
        <v>302</v>
      </c>
      <c r="J40" s="84"/>
      <c r="K40" s="94">
        <v>5.6099999999999985</v>
      </c>
      <c r="L40" s="97" t="s">
        <v>161</v>
      </c>
      <c r="M40" s="98">
        <v>1.4999999999999999E-2</v>
      </c>
      <c r="N40" s="98">
        <v>6.2999999999999992E-3</v>
      </c>
      <c r="O40" s="94">
        <v>1320.13</v>
      </c>
      <c r="P40" s="96">
        <v>106.12</v>
      </c>
      <c r="Q40" s="84"/>
      <c r="R40" s="94">
        <v>1.4009100000000001</v>
      </c>
      <c r="S40" s="95">
        <v>2.3675921706709612E-6</v>
      </c>
      <c r="T40" s="95">
        <f t="shared" si="0"/>
        <v>1.9868133237862026E-4</v>
      </c>
      <c r="U40" s="95">
        <f>R40/'סכום נכסי הקרן'!$C$42</f>
        <v>5.9068582111467642E-5</v>
      </c>
    </row>
    <row r="41" spans="2:21" s="141" customFormat="1">
      <c r="B41" s="87" t="s">
        <v>375</v>
      </c>
      <c r="C41" s="84" t="s">
        <v>376</v>
      </c>
      <c r="D41" s="97" t="s">
        <v>117</v>
      </c>
      <c r="E41" s="97" t="s">
        <v>300</v>
      </c>
      <c r="F41" s="84" t="s">
        <v>377</v>
      </c>
      <c r="G41" s="97" t="s">
        <v>378</v>
      </c>
      <c r="H41" s="84" t="s">
        <v>348</v>
      </c>
      <c r="I41" s="84" t="s">
        <v>157</v>
      </c>
      <c r="J41" s="84"/>
      <c r="K41" s="94">
        <v>7.91</v>
      </c>
      <c r="L41" s="97" t="s">
        <v>161</v>
      </c>
      <c r="M41" s="98">
        <v>3.85E-2</v>
      </c>
      <c r="N41" s="98">
        <v>1.52E-2</v>
      </c>
      <c r="O41" s="94">
        <v>10758.11</v>
      </c>
      <c r="P41" s="96">
        <v>122.89</v>
      </c>
      <c r="Q41" s="84"/>
      <c r="R41" s="94">
        <v>13.220639999999998</v>
      </c>
      <c r="S41" s="95">
        <v>3.9530328936080552E-6</v>
      </c>
      <c r="T41" s="95">
        <f t="shared" si="0"/>
        <v>1.8749915198678585E-3</v>
      </c>
      <c r="U41" s="95">
        <f>R41/'סכום נכסי הקרן'!$C$42</f>
        <v>5.5744084873842956E-4</v>
      </c>
    </row>
    <row r="42" spans="2:21" s="141" customFormat="1">
      <c r="B42" s="87" t="s">
        <v>379</v>
      </c>
      <c r="C42" s="84" t="s">
        <v>380</v>
      </c>
      <c r="D42" s="97" t="s">
        <v>117</v>
      </c>
      <c r="E42" s="97" t="s">
        <v>300</v>
      </c>
      <c r="F42" s="84" t="s">
        <v>377</v>
      </c>
      <c r="G42" s="97" t="s">
        <v>378</v>
      </c>
      <c r="H42" s="84" t="s">
        <v>348</v>
      </c>
      <c r="I42" s="84" t="s">
        <v>157</v>
      </c>
      <c r="J42" s="84"/>
      <c r="K42" s="94">
        <v>6.1099999999999994</v>
      </c>
      <c r="L42" s="97" t="s">
        <v>161</v>
      </c>
      <c r="M42" s="98">
        <v>4.4999999999999998E-2</v>
      </c>
      <c r="N42" s="98">
        <v>1.1900000000000001E-2</v>
      </c>
      <c r="O42" s="94">
        <v>296493.99999999994</v>
      </c>
      <c r="P42" s="96">
        <v>124.25</v>
      </c>
      <c r="Q42" s="84"/>
      <c r="R42" s="94">
        <v>368.39380999999992</v>
      </c>
      <c r="S42" s="95">
        <v>1.0079742062169977E-4</v>
      </c>
      <c r="T42" s="95">
        <f t="shared" si="0"/>
        <v>5.2246734630230537E-2</v>
      </c>
      <c r="U42" s="95">
        <f>R42/'סכום נכסי הקרן'!$C$42</f>
        <v>1.5533117770121851E-2</v>
      </c>
    </row>
    <row r="43" spans="2:21" s="141" customFormat="1">
      <c r="B43" s="87" t="s">
        <v>381</v>
      </c>
      <c r="C43" s="84" t="s">
        <v>382</v>
      </c>
      <c r="D43" s="97" t="s">
        <v>117</v>
      </c>
      <c r="E43" s="97" t="s">
        <v>300</v>
      </c>
      <c r="F43" s="84" t="s">
        <v>305</v>
      </c>
      <c r="G43" s="97" t="s">
        <v>306</v>
      </c>
      <c r="H43" s="84" t="s">
        <v>348</v>
      </c>
      <c r="I43" s="84" t="s">
        <v>302</v>
      </c>
      <c r="J43" s="84"/>
      <c r="K43" s="94">
        <v>4.6500000000000004</v>
      </c>
      <c r="L43" s="97" t="s">
        <v>161</v>
      </c>
      <c r="M43" s="98">
        <v>1.6399999999999998E-2</v>
      </c>
      <c r="N43" s="98">
        <v>1.4100000000000001E-2</v>
      </c>
      <c r="O43" s="94">
        <f>50000/50000</f>
        <v>1</v>
      </c>
      <c r="P43" s="96">
        <v>5085000</v>
      </c>
      <c r="Q43" s="84"/>
      <c r="R43" s="94">
        <v>50.85000999999999</v>
      </c>
      <c r="S43" s="95">
        <f>407.298794395569%/50000</f>
        <v>8.1459758879113799E-5</v>
      </c>
      <c r="T43" s="95">
        <f t="shared" si="0"/>
        <v>7.2117036342564207E-3</v>
      </c>
      <c r="U43" s="95">
        <f>R43/'סכום נכסי הקרן'!$C$42</f>
        <v>2.1440620675517697E-3</v>
      </c>
    </row>
    <row r="44" spans="2:21" s="141" customFormat="1">
      <c r="B44" s="87" t="s">
        <v>383</v>
      </c>
      <c r="C44" s="84" t="s">
        <v>384</v>
      </c>
      <c r="D44" s="97" t="s">
        <v>117</v>
      </c>
      <c r="E44" s="97" t="s">
        <v>300</v>
      </c>
      <c r="F44" s="84" t="s">
        <v>385</v>
      </c>
      <c r="G44" s="97" t="s">
        <v>338</v>
      </c>
      <c r="H44" s="84" t="s">
        <v>348</v>
      </c>
      <c r="I44" s="84" t="s">
        <v>302</v>
      </c>
      <c r="J44" s="84"/>
      <c r="K44" s="94">
        <v>1.6799999999999997</v>
      </c>
      <c r="L44" s="97" t="s">
        <v>161</v>
      </c>
      <c r="M44" s="98">
        <v>5.0999999999999997E-2</v>
      </c>
      <c r="N44" s="98">
        <v>-5.5999999999999991E-3</v>
      </c>
      <c r="O44" s="94">
        <v>39047.619999999995</v>
      </c>
      <c r="P44" s="96">
        <v>123.7</v>
      </c>
      <c r="Q44" s="84"/>
      <c r="R44" s="94">
        <v>48.301899999999996</v>
      </c>
      <c r="S44" s="95">
        <v>8.4680249920376192E-5</v>
      </c>
      <c r="T44" s="95">
        <f t="shared" si="0"/>
        <v>6.8503228961309982E-3</v>
      </c>
      <c r="U44" s="95">
        <f>R44/'סכום נכסי הקרן'!$C$42</f>
        <v>2.0366224427621322E-3</v>
      </c>
    </row>
    <row r="45" spans="2:21" s="141" customFormat="1">
      <c r="B45" s="87" t="s">
        <v>386</v>
      </c>
      <c r="C45" s="84" t="s">
        <v>387</v>
      </c>
      <c r="D45" s="97" t="s">
        <v>117</v>
      </c>
      <c r="E45" s="97" t="s">
        <v>300</v>
      </c>
      <c r="F45" s="84" t="s">
        <v>385</v>
      </c>
      <c r="G45" s="97" t="s">
        <v>338</v>
      </c>
      <c r="H45" s="84" t="s">
        <v>348</v>
      </c>
      <c r="I45" s="84" t="s">
        <v>302</v>
      </c>
      <c r="J45" s="84"/>
      <c r="K45" s="94">
        <v>7.17</v>
      </c>
      <c r="L45" s="97" t="s">
        <v>161</v>
      </c>
      <c r="M45" s="98">
        <v>2.35E-2</v>
      </c>
      <c r="N45" s="98">
        <v>1.7999999999999995E-2</v>
      </c>
      <c r="O45" s="94">
        <f>37670-388.35</f>
        <v>37281.65</v>
      </c>
      <c r="P45" s="96">
        <v>105.47</v>
      </c>
      <c r="Q45" s="96">
        <f>842.61/1000</f>
        <v>0.84260999999999997</v>
      </c>
      <c r="R45" s="94">
        <v>40.179369999999999</v>
      </c>
      <c r="S45" s="95">
        <v>4.6495984937779341E-5</v>
      </c>
      <c r="T45" s="95">
        <f t="shared" si="0"/>
        <v>5.6983608980830771E-3</v>
      </c>
      <c r="U45" s="95">
        <f>R45/'סכום נכסי הקרן'!$C$42</f>
        <v>1.6941405343898176E-3</v>
      </c>
    </row>
    <row r="46" spans="2:21" s="141" customFormat="1">
      <c r="B46" s="87" t="s">
        <v>388</v>
      </c>
      <c r="C46" s="84" t="s">
        <v>389</v>
      </c>
      <c r="D46" s="97" t="s">
        <v>117</v>
      </c>
      <c r="E46" s="97" t="s">
        <v>300</v>
      </c>
      <c r="F46" s="84" t="s">
        <v>385</v>
      </c>
      <c r="G46" s="97" t="s">
        <v>338</v>
      </c>
      <c r="H46" s="84" t="s">
        <v>348</v>
      </c>
      <c r="I46" s="84" t="s">
        <v>302</v>
      </c>
      <c r="J46" s="84"/>
      <c r="K46" s="94">
        <v>6.4399999999999986</v>
      </c>
      <c r="L46" s="97" t="s">
        <v>161</v>
      </c>
      <c r="M46" s="98">
        <v>2.1499999999999998E-2</v>
      </c>
      <c r="N46" s="98">
        <v>1.6599999999999993E-2</v>
      </c>
      <c r="O46" s="94">
        <v>16631.519999999997</v>
      </c>
      <c r="P46" s="96">
        <v>106.26</v>
      </c>
      <c r="Q46" s="84"/>
      <c r="R46" s="94">
        <v>17.672650000000001</v>
      </c>
      <c r="S46" s="95">
        <v>2.0770612591462033E-5</v>
      </c>
      <c r="T46" s="95">
        <f t="shared" si="0"/>
        <v>2.5063891675132757E-3</v>
      </c>
      <c r="U46" s="95">
        <f>R46/'סכום נכסי הקרן'!$C$42</f>
        <v>7.4515734604808914E-4</v>
      </c>
    </row>
    <row r="47" spans="2:21" s="141" customFormat="1">
      <c r="B47" s="87" t="s">
        <v>390</v>
      </c>
      <c r="C47" s="84" t="s">
        <v>391</v>
      </c>
      <c r="D47" s="97" t="s">
        <v>117</v>
      </c>
      <c r="E47" s="97" t="s">
        <v>300</v>
      </c>
      <c r="F47" s="84" t="s">
        <v>320</v>
      </c>
      <c r="G47" s="97" t="s">
        <v>306</v>
      </c>
      <c r="H47" s="84" t="s">
        <v>348</v>
      </c>
      <c r="I47" s="84" t="s">
        <v>302</v>
      </c>
      <c r="J47" s="84"/>
      <c r="K47" s="94">
        <v>1.6800000000000002</v>
      </c>
      <c r="L47" s="97" t="s">
        <v>161</v>
      </c>
      <c r="M47" s="98">
        <v>6.5000000000000002E-2</v>
      </c>
      <c r="N47" s="98">
        <v>-2.7000000000000001E-3</v>
      </c>
      <c r="O47" s="94">
        <v>17999.999999999996</v>
      </c>
      <c r="P47" s="96">
        <v>124.62</v>
      </c>
      <c r="Q47" s="94">
        <v>0.32580999999999993</v>
      </c>
      <c r="R47" s="94">
        <v>22.757419999999996</v>
      </c>
      <c r="S47" s="95">
        <v>1.1428571428571426E-5</v>
      </c>
      <c r="T47" s="95">
        <f t="shared" si="0"/>
        <v>3.2275267698138061E-3</v>
      </c>
      <c r="U47" s="95">
        <f>R47/'סכום נכסי הקרן'!$C$42</f>
        <v>9.5955381281820785E-4</v>
      </c>
    </row>
    <row r="48" spans="2:21" s="141" customFormat="1">
      <c r="B48" s="87" t="s">
        <v>392</v>
      </c>
      <c r="C48" s="84" t="s">
        <v>393</v>
      </c>
      <c r="D48" s="97" t="s">
        <v>117</v>
      </c>
      <c r="E48" s="97" t="s">
        <v>300</v>
      </c>
      <c r="F48" s="84" t="s">
        <v>394</v>
      </c>
      <c r="G48" s="97" t="s">
        <v>338</v>
      </c>
      <c r="H48" s="84" t="s">
        <v>348</v>
      </c>
      <c r="I48" s="84" t="s">
        <v>302</v>
      </c>
      <c r="J48" s="84"/>
      <c r="K48" s="94">
        <v>8.16</v>
      </c>
      <c r="L48" s="97" t="s">
        <v>161</v>
      </c>
      <c r="M48" s="98">
        <v>3.5000000000000003E-2</v>
      </c>
      <c r="N48" s="98">
        <v>2.07E-2</v>
      </c>
      <c r="O48" s="94">
        <v>21095.999999999996</v>
      </c>
      <c r="P48" s="96">
        <v>114.24</v>
      </c>
      <c r="Q48" s="84"/>
      <c r="R48" s="94">
        <v>24.100069999999995</v>
      </c>
      <c r="S48" s="95">
        <v>7.7886030762323914E-5</v>
      </c>
      <c r="T48" s="95">
        <f t="shared" si="0"/>
        <v>3.4179454911578999E-3</v>
      </c>
      <c r="U48" s="95">
        <f>R48/'סכום נכסי הקרן'!$C$42</f>
        <v>1.016165894802034E-3</v>
      </c>
    </row>
    <row r="49" spans="2:21" s="141" customFormat="1">
      <c r="B49" s="87" t="s">
        <v>395</v>
      </c>
      <c r="C49" s="84" t="s">
        <v>396</v>
      </c>
      <c r="D49" s="97" t="s">
        <v>117</v>
      </c>
      <c r="E49" s="97" t="s">
        <v>300</v>
      </c>
      <c r="F49" s="84" t="s">
        <v>394</v>
      </c>
      <c r="G49" s="97" t="s">
        <v>338</v>
      </c>
      <c r="H49" s="84" t="s">
        <v>348</v>
      </c>
      <c r="I49" s="84" t="s">
        <v>302</v>
      </c>
      <c r="J49" s="84"/>
      <c r="K49" s="94">
        <v>4.1100000000000003</v>
      </c>
      <c r="L49" s="97" t="s">
        <v>161</v>
      </c>
      <c r="M49" s="98">
        <v>0.04</v>
      </c>
      <c r="N49" s="98">
        <v>4.4000000000000003E-3</v>
      </c>
      <c r="O49" s="94">
        <v>25969.449999999997</v>
      </c>
      <c r="P49" s="96">
        <v>115.51</v>
      </c>
      <c r="Q49" s="84"/>
      <c r="R49" s="94">
        <v>29.997309999999995</v>
      </c>
      <c r="S49" s="95">
        <v>3.7976066359014329E-5</v>
      </c>
      <c r="T49" s="95">
        <f t="shared" si="0"/>
        <v>4.2543100688656006E-3</v>
      </c>
      <c r="U49" s="95">
        <f>R49/'סכום נכסי הקרן'!$C$42</f>
        <v>1.2648197020923178E-3</v>
      </c>
    </row>
    <row r="50" spans="2:21" s="141" customFormat="1">
      <c r="B50" s="87" t="s">
        <v>397</v>
      </c>
      <c r="C50" s="84" t="s">
        <v>398</v>
      </c>
      <c r="D50" s="97" t="s">
        <v>117</v>
      </c>
      <c r="E50" s="97" t="s">
        <v>300</v>
      </c>
      <c r="F50" s="84" t="s">
        <v>394</v>
      </c>
      <c r="G50" s="97" t="s">
        <v>338</v>
      </c>
      <c r="H50" s="84" t="s">
        <v>348</v>
      </c>
      <c r="I50" s="84" t="s">
        <v>302</v>
      </c>
      <c r="J50" s="84"/>
      <c r="K50" s="94">
        <v>6.81</v>
      </c>
      <c r="L50" s="97" t="s">
        <v>161</v>
      </c>
      <c r="M50" s="98">
        <v>0.04</v>
      </c>
      <c r="N50" s="98">
        <v>1.4800000000000001E-2</v>
      </c>
      <c r="O50" s="94">
        <v>52085.3</v>
      </c>
      <c r="P50" s="96">
        <v>119.27</v>
      </c>
      <c r="Q50" s="84"/>
      <c r="R50" s="94">
        <v>62.122139999999995</v>
      </c>
      <c r="S50" s="95">
        <v>7.1912120379884119E-5</v>
      </c>
      <c r="T50" s="95">
        <f t="shared" si="0"/>
        <v>8.8103515182354174E-3</v>
      </c>
      <c r="U50" s="95">
        <f>R50/'סכום נכסי הקרן'!$C$42</f>
        <v>2.619345088214152E-3</v>
      </c>
    </row>
    <row r="51" spans="2:21" s="141" customFormat="1">
      <c r="B51" s="87" t="s">
        <v>399</v>
      </c>
      <c r="C51" s="84" t="s">
        <v>400</v>
      </c>
      <c r="D51" s="97" t="s">
        <v>117</v>
      </c>
      <c r="E51" s="97" t="s">
        <v>300</v>
      </c>
      <c r="F51" s="84" t="s">
        <v>401</v>
      </c>
      <c r="G51" s="97" t="s">
        <v>402</v>
      </c>
      <c r="H51" s="84" t="s">
        <v>403</v>
      </c>
      <c r="I51" s="84" t="s">
        <v>302</v>
      </c>
      <c r="J51" s="84"/>
      <c r="K51" s="94">
        <v>8.1900000000000013</v>
      </c>
      <c r="L51" s="97" t="s">
        <v>161</v>
      </c>
      <c r="M51" s="98">
        <v>5.1500000000000004E-2</v>
      </c>
      <c r="N51" s="98">
        <v>2.5100000000000001E-2</v>
      </c>
      <c r="O51" s="94">
        <v>136573.99999999997</v>
      </c>
      <c r="P51" s="96">
        <v>150.72999999999999</v>
      </c>
      <c r="Q51" s="84"/>
      <c r="R51" s="94">
        <v>205.85797999999994</v>
      </c>
      <c r="S51" s="95">
        <v>3.8460477011970066E-5</v>
      </c>
      <c r="T51" s="95">
        <f t="shared" si="0"/>
        <v>2.9195407090513558E-2</v>
      </c>
      <c r="U51" s="95">
        <f>R51/'סכום נכסי הקרן'!$C$42</f>
        <v>8.6798859276690562E-3</v>
      </c>
    </row>
    <row r="52" spans="2:21" s="141" customFormat="1">
      <c r="B52" s="87" t="s">
        <v>404</v>
      </c>
      <c r="C52" s="84" t="s">
        <v>405</v>
      </c>
      <c r="D52" s="97" t="s">
        <v>117</v>
      </c>
      <c r="E52" s="97" t="s">
        <v>300</v>
      </c>
      <c r="F52" s="84" t="s">
        <v>364</v>
      </c>
      <c r="G52" s="97" t="s">
        <v>338</v>
      </c>
      <c r="H52" s="84" t="s">
        <v>403</v>
      </c>
      <c r="I52" s="84" t="s">
        <v>157</v>
      </c>
      <c r="J52" s="84"/>
      <c r="K52" s="94">
        <v>4.839999999999999</v>
      </c>
      <c r="L52" s="97" t="s">
        <v>161</v>
      </c>
      <c r="M52" s="98">
        <v>2.5000000000000001E-2</v>
      </c>
      <c r="N52" s="98">
        <v>1.1899999999999999E-2</v>
      </c>
      <c r="O52" s="94">
        <v>1386.64</v>
      </c>
      <c r="P52" s="96">
        <v>107.88</v>
      </c>
      <c r="Q52" s="84"/>
      <c r="R52" s="94">
        <v>1.4959</v>
      </c>
      <c r="S52" s="95">
        <v>2.9626043606624521E-6</v>
      </c>
      <c r="T52" s="95">
        <f t="shared" si="0"/>
        <v>2.1215310412887197E-4</v>
      </c>
      <c r="U52" s="95">
        <f>R52/'סכום נכסי הקרן'!$C$42</f>
        <v>6.307378202778511E-5</v>
      </c>
    </row>
    <row r="53" spans="2:21" s="141" customFormat="1">
      <c r="B53" s="87" t="s">
        <v>406</v>
      </c>
      <c r="C53" s="84" t="s">
        <v>407</v>
      </c>
      <c r="D53" s="97" t="s">
        <v>117</v>
      </c>
      <c r="E53" s="97" t="s">
        <v>300</v>
      </c>
      <c r="F53" s="84" t="s">
        <v>364</v>
      </c>
      <c r="G53" s="97" t="s">
        <v>338</v>
      </c>
      <c r="H53" s="84" t="s">
        <v>403</v>
      </c>
      <c r="I53" s="84" t="s">
        <v>157</v>
      </c>
      <c r="J53" s="84"/>
      <c r="K53" s="94">
        <v>5.71</v>
      </c>
      <c r="L53" s="97" t="s">
        <v>161</v>
      </c>
      <c r="M53" s="98">
        <v>1.34E-2</v>
      </c>
      <c r="N53" s="98">
        <v>1.24E-2</v>
      </c>
      <c r="O53" s="94">
        <v>47939.919999999991</v>
      </c>
      <c r="P53" s="96">
        <v>102.39</v>
      </c>
      <c r="Q53" s="84"/>
      <c r="R53" s="94">
        <v>49.085669999999993</v>
      </c>
      <c r="S53" s="95">
        <v>1.4002596647724863E-4</v>
      </c>
      <c r="T53" s="95">
        <f t="shared" si="0"/>
        <v>6.9614795499334491E-3</v>
      </c>
      <c r="U53" s="95">
        <f>R53/'סכום נכסי הקרן'!$C$42</f>
        <v>2.0696696639265926E-3</v>
      </c>
    </row>
    <row r="54" spans="2:21" s="141" customFormat="1">
      <c r="B54" s="87" t="s">
        <v>408</v>
      </c>
      <c r="C54" s="84" t="s">
        <v>409</v>
      </c>
      <c r="D54" s="97" t="s">
        <v>117</v>
      </c>
      <c r="E54" s="97" t="s">
        <v>300</v>
      </c>
      <c r="F54" s="84" t="s">
        <v>364</v>
      </c>
      <c r="G54" s="97" t="s">
        <v>338</v>
      </c>
      <c r="H54" s="84" t="s">
        <v>403</v>
      </c>
      <c r="I54" s="84" t="s">
        <v>157</v>
      </c>
      <c r="J54" s="84"/>
      <c r="K54" s="94">
        <v>5.69</v>
      </c>
      <c r="L54" s="97" t="s">
        <v>161</v>
      </c>
      <c r="M54" s="98">
        <v>1.95E-2</v>
      </c>
      <c r="N54" s="98">
        <v>1.5799999999999998E-2</v>
      </c>
      <c r="O54" s="94">
        <v>10523.999999999998</v>
      </c>
      <c r="P54" s="96">
        <v>103.8</v>
      </c>
      <c r="Q54" s="84"/>
      <c r="R54" s="94">
        <v>10.923909999999998</v>
      </c>
      <c r="S54" s="95">
        <v>1.4794467397767894E-5</v>
      </c>
      <c r="T54" s="95">
        <f t="shared" si="0"/>
        <v>1.5492622606620933E-3</v>
      </c>
      <c r="U54" s="95">
        <f>R54/'סכום נכסי הקרן'!$C$42</f>
        <v>4.6060052024275814E-4</v>
      </c>
    </row>
    <row r="55" spans="2:21" s="141" customFormat="1">
      <c r="B55" s="87" t="s">
        <v>410</v>
      </c>
      <c r="C55" s="84" t="s">
        <v>411</v>
      </c>
      <c r="D55" s="97" t="s">
        <v>117</v>
      </c>
      <c r="E55" s="97" t="s">
        <v>300</v>
      </c>
      <c r="F55" s="84" t="s">
        <v>412</v>
      </c>
      <c r="G55" s="97" t="s">
        <v>338</v>
      </c>
      <c r="H55" s="84" t="s">
        <v>403</v>
      </c>
      <c r="I55" s="84" t="s">
        <v>157</v>
      </c>
      <c r="J55" s="84"/>
      <c r="K55" s="94">
        <v>6.41</v>
      </c>
      <c r="L55" s="97" t="s">
        <v>161</v>
      </c>
      <c r="M55" s="98">
        <v>0.04</v>
      </c>
      <c r="N55" s="98">
        <v>2.3099999999999999E-2</v>
      </c>
      <c r="O55" s="94">
        <v>12116.999999999998</v>
      </c>
      <c r="P55" s="96">
        <v>112.32</v>
      </c>
      <c r="Q55" s="84"/>
      <c r="R55" s="94">
        <v>13.609819999999997</v>
      </c>
      <c r="S55" s="95">
        <v>4.0966244855553153E-6</v>
      </c>
      <c r="T55" s="95">
        <f t="shared" si="0"/>
        <v>1.9301862154122626E-3</v>
      </c>
      <c r="U55" s="95">
        <f>R55/'סכום נכסי הקרן'!$C$42</f>
        <v>5.7385040451727394E-4</v>
      </c>
    </row>
    <row r="56" spans="2:21" s="141" customFormat="1">
      <c r="B56" s="87" t="s">
        <v>413</v>
      </c>
      <c r="C56" s="84" t="s">
        <v>414</v>
      </c>
      <c r="D56" s="97" t="s">
        <v>117</v>
      </c>
      <c r="E56" s="97" t="s">
        <v>300</v>
      </c>
      <c r="F56" s="84" t="s">
        <v>412</v>
      </c>
      <c r="G56" s="97" t="s">
        <v>338</v>
      </c>
      <c r="H56" s="84" t="s">
        <v>403</v>
      </c>
      <c r="I56" s="84" t="s">
        <v>157</v>
      </c>
      <c r="J56" s="84"/>
      <c r="K56" s="94">
        <v>6.7</v>
      </c>
      <c r="L56" s="97" t="s">
        <v>161</v>
      </c>
      <c r="M56" s="98">
        <v>2.7799999999999998E-2</v>
      </c>
      <c r="N56" s="98">
        <v>2.5299999999999993E-2</v>
      </c>
      <c r="O56" s="94">
        <v>27516.999999999996</v>
      </c>
      <c r="P56" s="96">
        <v>104.02</v>
      </c>
      <c r="Q56" s="84"/>
      <c r="R56" s="94">
        <v>28.623179999999998</v>
      </c>
      <c r="S56" s="95">
        <v>2.1830953510549336E-5</v>
      </c>
      <c r="T56" s="95">
        <f t="shared" si="0"/>
        <v>4.0594267578310354E-3</v>
      </c>
      <c r="U56" s="95">
        <f>R56/'סכום נכסי הקרן'!$C$42</f>
        <v>1.2068802836165907E-3</v>
      </c>
    </row>
    <row r="57" spans="2:21" s="141" customFormat="1">
      <c r="B57" s="87" t="s">
        <v>415</v>
      </c>
      <c r="C57" s="84" t="s">
        <v>416</v>
      </c>
      <c r="D57" s="97" t="s">
        <v>117</v>
      </c>
      <c r="E57" s="97" t="s">
        <v>300</v>
      </c>
      <c r="F57" s="84" t="s">
        <v>412</v>
      </c>
      <c r="G57" s="97" t="s">
        <v>338</v>
      </c>
      <c r="H57" s="84" t="s">
        <v>403</v>
      </c>
      <c r="I57" s="84" t="s">
        <v>157</v>
      </c>
      <c r="J57" s="84"/>
      <c r="K57" s="94">
        <v>1.5700000000000003</v>
      </c>
      <c r="L57" s="97" t="s">
        <v>161</v>
      </c>
      <c r="M57" s="98">
        <v>5.0999999999999997E-2</v>
      </c>
      <c r="N57" s="98">
        <v>2.3999999999999998E-3</v>
      </c>
      <c r="O57" s="94">
        <v>102104.99999999999</v>
      </c>
      <c r="P57" s="96">
        <v>131.21</v>
      </c>
      <c r="Q57" s="84"/>
      <c r="R57" s="94">
        <v>133.97196999999997</v>
      </c>
      <c r="S57" s="95">
        <v>6.0079699556429933E-5</v>
      </c>
      <c r="T57" s="95">
        <f t="shared" si="0"/>
        <v>1.9000313725356044E-2</v>
      </c>
      <c r="U57" s="95">
        <f>R57/'סכום נכסי הקרן'!$C$42</f>
        <v>5.6488527532675735E-3</v>
      </c>
    </row>
    <row r="58" spans="2:21" s="141" customFormat="1">
      <c r="B58" s="87" t="s">
        <v>417</v>
      </c>
      <c r="C58" s="84" t="s">
        <v>418</v>
      </c>
      <c r="D58" s="97" t="s">
        <v>117</v>
      </c>
      <c r="E58" s="97" t="s">
        <v>300</v>
      </c>
      <c r="F58" s="84" t="s">
        <v>419</v>
      </c>
      <c r="G58" s="97" t="s">
        <v>306</v>
      </c>
      <c r="H58" s="84" t="s">
        <v>403</v>
      </c>
      <c r="I58" s="84" t="s">
        <v>302</v>
      </c>
      <c r="J58" s="84"/>
      <c r="K58" s="94">
        <v>1.4900000000000002</v>
      </c>
      <c r="L58" s="97" t="s">
        <v>161</v>
      </c>
      <c r="M58" s="98">
        <v>6.4000000000000001E-2</v>
      </c>
      <c r="N58" s="98">
        <v>-2.3E-3</v>
      </c>
      <c r="O58" s="94">
        <v>59999.999999999993</v>
      </c>
      <c r="P58" s="96">
        <v>126.64</v>
      </c>
      <c r="Q58" s="84"/>
      <c r="R58" s="94">
        <v>75.984009999999984</v>
      </c>
      <c r="S58" s="95">
        <v>4.7924069104910173E-5</v>
      </c>
      <c r="T58" s="95">
        <f t="shared" si="0"/>
        <v>1.0776284234012464E-2</v>
      </c>
      <c r="U58" s="95">
        <f>R58/'סכום נכסי הקרן'!$C$42</f>
        <v>3.2038230391985044E-3</v>
      </c>
    </row>
    <row r="59" spans="2:21" s="141" customFormat="1">
      <c r="B59" s="87" t="s">
        <v>420</v>
      </c>
      <c r="C59" s="84" t="s">
        <v>421</v>
      </c>
      <c r="D59" s="97" t="s">
        <v>117</v>
      </c>
      <c r="E59" s="97" t="s">
        <v>300</v>
      </c>
      <c r="F59" s="84" t="s">
        <v>422</v>
      </c>
      <c r="G59" s="97" t="s">
        <v>338</v>
      </c>
      <c r="H59" s="84" t="s">
        <v>403</v>
      </c>
      <c r="I59" s="84" t="s">
        <v>157</v>
      </c>
      <c r="J59" s="84"/>
      <c r="K59" s="94">
        <v>6.26</v>
      </c>
      <c r="L59" s="97" t="s">
        <v>161</v>
      </c>
      <c r="M59" s="98">
        <v>1.5800000000000002E-2</v>
      </c>
      <c r="N59" s="98">
        <v>1.29E-2</v>
      </c>
      <c r="O59" s="94">
        <v>22194.849999999995</v>
      </c>
      <c r="P59" s="96">
        <v>103.65</v>
      </c>
      <c r="Q59" s="84"/>
      <c r="R59" s="94">
        <v>23.004959999999997</v>
      </c>
      <c r="S59" s="95">
        <v>5.4904587328445184E-5</v>
      </c>
      <c r="T59" s="95">
        <f t="shared" si="0"/>
        <v>3.2626336482121359E-3</v>
      </c>
      <c r="U59" s="95">
        <f>R59/'סכום נכסי הקרן'!$C$42</f>
        <v>9.6999119767224751E-4</v>
      </c>
    </row>
    <row r="60" spans="2:21" s="141" customFormat="1">
      <c r="B60" s="87" t="s">
        <v>423</v>
      </c>
      <c r="C60" s="84" t="s">
        <v>424</v>
      </c>
      <c r="D60" s="97" t="s">
        <v>117</v>
      </c>
      <c r="E60" s="97" t="s">
        <v>300</v>
      </c>
      <c r="F60" s="84" t="s">
        <v>422</v>
      </c>
      <c r="G60" s="97" t="s">
        <v>338</v>
      </c>
      <c r="H60" s="84" t="s">
        <v>403</v>
      </c>
      <c r="I60" s="84" t="s">
        <v>157</v>
      </c>
      <c r="J60" s="84"/>
      <c r="K60" s="94">
        <v>7.16</v>
      </c>
      <c r="L60" s="97" t="s">
        <v>161</v>
      </c>
      <c r="M60" s="98">
        <v>2.4E-2</v>
      </c>
      <c r="N60" s="98">
        <v>2.3000000000000003E-2</v>
      </c>
      <c r="O60" s="94">
        <v>34327.999999999993</v>
      </c>
      <c r="P60" s="96">
        <v>102.27</v>
      </c>
      <c r="Q60" s="84"/>
      <c r="R60" s="94">
        <v>35.10723999999999</v>
      </c>
      <c r="S60" s="95">
        <v>7.4513938942781771E-5</v>
      </c>
      <c r="T60" s="95">
        <f t="shared" si="0"/>
        <v>4.9790159391652497E-3</v>
      </c>
      <c r="U60" s="95">
        <f>R60/'סכום נכסי הקרן'!$C$42</f>
        <v>1.4802770261094578E-3</v>
      </c>
    </row>
    <row r="61" spans="2:21" s="141" customFormat="1">
      <c r="B61" s="87" t="s">
        <v>425</v>
      </c>
      <c r="C61" s="84" t="s">
        <v>426</v>
      </c>
      <c r="D61" s="97" t="s">
        <v>117</v>
      </c>
      <c r="E61" s="97" t="s">
        <v>300</v>
      </c>
      <c r="F61" s="84" t="s">
        <v>427</v>
      </c>
      <c r="G61" s="97" t="s">
        <v>338</v>
      </c>
      <c r="H61" s="84" t="s">
        <v>403</v>
      </c>
      <c r="I61" s="84" t="s">
        <v>302</v>
      </c>
      <c r="J61" s="84"/>
      <c r="K61" s="94">
        <v>4.8899999999999997</v>
      </c>
      <c r="L61" s="97" t="s">
        <v>161</v>
      </c>
      <c r="M61" s="98">
        <v>2.8500000000000001E-2</v>
      </c>
      <c r="N61" s="98">
        <v>1.04E-2</v>
      </c>
      <c r="O61" s="94">
        <v>69999.999999999985</v>
      </c>
      <c r="P61" s="96">
        <v>112.89</v>
      </c>
      <c r="Q61" s="84"/>
      <c r="R61" s="94">
        <v>79.022989999999993</v>
      </c>
      <c r="S61" s="95">
        <v>1.0248901903367495E-4</v>
      </c>
      <c r="T61" s="95">
        <f t="shared" si="0"/>
        <v>1.120728165388382E-2</v>
      </c>
      <c r="U61" s="95">
        <f>R61/'סכום נכסי הקרן'!$C$42</f>
        <v>3.3319599214144272E-3</v>
      </c>
    </row>
    <row r="62" spans="2:21" s="141" customFormat="1">
      <c r="B62" s="87" t="s">
        <v>428</v>
      </c>
      <c r="C62" s="84" t="s">
        <v>429</v>
      </c>
      <c r="D62" s="97" t="s">
        <v>117</v>
      </c>
      <c r="E62" s="97" t="s">
        <v>300</v>
      </c>
      <c r="F62" s="84" t="s">
        <v>430</v>
      </c>
      <c r="G62" s="97" t="s">
        <v>338</v>
      </c>
      <c r="H62" s="84" t="s">
        <v>403</v>
      </c>
      <c r="I62" s="84" t="s">
        <v>302</v>
      </c>
      <c r="J62" s="84"/>
      <c r="K62" s="94">
        <v>6.9600000000000026</v>
      </c>
      <c r="L62" s="97" t="s">
        <v>161</v>
      </c>
      <c r="M62" s="98">
        <v>1.3999999999999999E-2</v>
      </c>
      <c r="N62" s="98">
        <v>1.4500000000000002E-2</v>
      </c>
      <c r="O62" s="94">
        <v>18999.999999999996</v>
      </c>
      <c r="P62" s="96">
        <v>100.34</v>
      </c>
      <c r="Q62" s="84"/>
      <c r="R62" s="94">
        <v>19.064599999999995</v>
      </c>
      <c r="S62" s="95">
        <v>7.4921135646687686E-5</v>
      </c>
      <c r="T62" s="95">
        <f t="shared" si="0"/>
        <v>2.7037997653421297E-3</v>
      </c>
      <c r="U62" s="95">
        <f>R62/'סכום נכסי הקרן'!$C$42</f>
        <v>8.0384813479972706E-4</v>
      </c>
    </row>
    <row r="63" spans="2:21" s="141" customFormat="1">
      <c r="B63" s="87" t="s">
        <v>431</v>
      </c>
      <c r="C63" s="84" t="s">
        <v>432</v>
      </c>
      <c r="D63" s="97" t="s">
        <v>117</v>
      </c>
      <c r="E63" s="97" t="s">
        <v>300</v>
      </c>
      <c r="F63" s="84" t="s">
        <v>385</v>
      </c>
      <c r="G63" s="97" t="s">
        <v>338</v>
      </c>
      <c r="H63" s="84" t="s">
        <v>403</v>
      </c>
      <c r="I63" s="84" t="s">
        <v>302</v>
      </c>
      <c r="J63" s="84"/>
      <c r="K63" s="94">
        <v>5.8699999999999992</v>
      </c>
      <c r="L63" s="97" t="s">
        <v>161</v>
      </c>
      <c r="M63" s="98">
        <v>2.3E-2</v>
      </c>
      <c r="N63" s="98">
        <v>1.8100000000000002E-2</v>
      </c>
      <c r="O63" s="94">
        <v>102960.73999999998</v>
      </c>
      <c r="P63" s="96">
        <v>105.3</v>
      </c>
      <c r="Q63" s="84"/>
      <c r="R63" s="94">
        <v>108.41764999999998</v>
      </c>
      <c r="S63" s="95">
        <v>7.3002585998757389E-5</v>
      </c>
      <c r="T63" s="95">
        <f t="shared" si="0"/>
        <v>1.5376122060202949E-2</v>
      </c>
      <c r="U63" s="95">
        <f>R63/'סכום נכסי הקרן'!$C$42</f>
        <v>4.5713692252588372E-3</v>
      </c>
    </row>
    <row r="64" spans="2:21" s="141" customFormat="1">
      <c r="B64" s="87" t="s">
        <v>433</v>
      </c>
      <c r="C64" s="84" t="s">
        <v>434</v>
      </c>
      <c r="D64" s="97" t="s">
        <v>117</v>
      </c>
      <c r="E64" s="97" t="s">
        <v>300</v>
      </c>
      <c r="F64" s="84" t="s">
        <v>385</v>
      </c>
      <c r="G64" s="97" t="s">
        <v>338</v>
      </c>
      <c r="H64" s="84" t="s">
        <v>403</v>
      </c>
      <c r="I64" s="84" t="s">
        <v>302</v>
      </c>
      <c r="J64" s="84"/>
      <c r="K64" s="94">
        <v>2.3199999999999998</v>
      </c>
      <c r="L64" s="97" t="s">
        <v>161</v>
      </c>
      <c r="M64" s="98">
        <v>5.8499999999999996E-2</v>
      </c>
      <c r="N64" s="98">
        <v>3.3999999999999998E-3</v>
      </c>
      <c r="O64" s="94">
        <v>119999.99999999999</v>
      </c>
      <c r="P64" s="96">
        <v>125.02</v>
      </c>
      <c r="Q64" s="84"/>
      <c r="R64" s="94">
        <v>150.02400999999998</v>
      </c>
      <c r="S64" s="95">
        <v>1.0188673992348738E-4</v>
      </c>
      <c r="T64" s="95">
        <f t="shared" si="0"/>
        <v>2.1276863035872E-2</v>
      </c>
      <c r="U64" s="95">
        <f>R64/'סכום נכסי הקרן'!$C$42</f>
        <v>6.3256779902896264E-3</v>
      </c>
    </row>
    <row r="65" spans="2:21" s="141" customFormat="1">
      <c r="B65" s="87" t="s">
        <v>435</v>
      </c>
      <c r="C65" s="84" t="s">
        <v>436</v>
      </c>
      <c r="D65" s="97" t="s">
        <v>117</v>
      </c>
      <c r="E65" s="97" t="s">
        <v>300</v>
      </c>
      <c r="F65" s="84" t="s">
        <v>385</v>
      </c>
      <c r="G65" s="97" t="s">
        <v>338</v>
      </c>
      <c r="H65" s="84" t="s">
        <v>403</v>
      </c>
      <c r="I65" s="84" t="s">
        <v>302</v>
      </c>
      <c r="J65" s="84"/>
      <c r="K65" s="94">
        <v>7.2700000000000022</v>
      </c>
      <c r="L65" s="97" t="s">
        <v>161</v>
      </c>
      <c r="M65" s="98">
        <v>2.2499999999999999E-2</v>
      </c>
      <c r="N65" s="98">
        <v>2.41E-2</v>
      </c>
      <c r="O65" s="94">
        <v>12999.999999999998</v>
      </c>
      <c r="P65" s="96">
        <v>100.94</v>
      </c>
      <c r="Q65" s="84"/>
      <c r="R65" s="94">
        <v>13.122209999999997</v>
      </c>
      <c r="S65" s="95">
        <v>6.9136800455239225E-5</v>
      </c>
      <c r="T65" s="95">
        <f t="shared" si="0"/>
        <v>1.8610318768172501E-3</v>
      </c>
      <c r="U65" s="95">
        <f>R65/'סכום נכסי הקרן'!$C$42</f>
        <v>5.5329060315717753E-4</v>
      </c>
    </row>
    <row r="66" spans="2:21" s="141" customFormat="1">
      <c r="B66" s="87" t="s">
        <v>437</v>
      </c>
      <c r="C66" s="84" t="s">
        <v>438</v>
      </c>
      <c r="D66" s="97" t="s">
        <v>117</v>
      </c>
      <c r="E66" s="97" t="s">
        <v>300</v>
      </c>
      <c r="F66" s="84" t="s">
        <v>439</v>
      </c>
      <c r="G66" s="97" t="s">
        <v>338</v>
      </c>
      <c r="H66" s="84" t="s">
        <v>403</v>
      </c>
      <c r="I66" s="84" t="s">
        <v>157</v>
      </c>
      <c r="J66" s="84"/>
      <c r="K66" s="94">
        <v>6.8999999999999995</v>
      </c>
      <c r="L66" s="97" t="s">
        <v>161</v>
      </c>
      <c r="M66" s="98">
        <v>1.9599999999999999E-2</v>
      </c>
      <c r="N66" s="98">
        <v>1.8500000000000003E-2</v>
      </c>
      <c r="O66" s="94">
        <v>17681.05</v>
      </c>
      <c r="P66" s="96">
        <v>102.53</v>
      </c>
      <c r="Q66" s="84"/>
      <c r="R66" s="94">
        <v>18.128379999999996</v>
      </c>
      <c r="S66" s="95">
        <v>2.7451099422660655E-5</v>
      </c>
      <c r="T66" s="95">
        <f t="shared" si="0"/>
        <v>2.5710221871968445E-3</v>
      </c>
      <c r="U66" s="95">
        <f>R66/'סכום נכסי הקרן'!$C$42</f>
        <v>7.6437294514129209E-4</v>
      </c>
    </row>
    <row r="67" spans="2:21" s="141" customFormat="1">
      <c r="B67" s="87" t="s">
        <v>440</v>
      </c>
      <c r="C67" s="84" t="s">
        <v>441</v>
      </c>
      <c r="D67" s="97" t="s">
        <v>117</v>
      </c>
      <c r="E67" s="97" t="s">
        <v>300</v>
      </c>
      <c r="F67" s="84" t="s">
        <v>320</v>
      </c>
      <c r="G67" s="97" t="s">
        <v>306</v>
      </c>
      <c r="H67" s="84" t="s">
        <v>403</v>
      </c>
      <c r="I67" s="84" t="s">
        <v>157</v>
      </c>
      <c r="J67" s="84"/>
      <c r="K67" s="94">
        <v>5.07</v>
      </c>
      <c r="L67" s="97" t="s">
        <v>161</v>
      </c>
      <c r="M67" s="98">
        <v>1.5900000000000001E-2</v>
      </c>
      <c r="N67" s="98">
        <v>1.5599999999999998E-2</v>
      </c>
      <c r="O67" s="94">
        <f>50000/50000</f>
        <v>1</v>
      </c>
      <c r="P67" s="96">
        <v>5039000</v>
      </c>
      <c r="Q67" s="84"/>
      <c r="R67" s="94">
        <v>50.389999999999993</v>
      </c>
      <c r="S67" s="95">
        <f>334.001336005344%/50000</f>
        <v>6.6800267201068791E-5</v>
      </c>
      <c r="T67" s="95">
        <f t="shared" si="0"/>
        <v>7.1464636119084549E-3</v>
      </c>
      <c r="U67" s="95">
        <f>R67/'סכום נכסי הקרן'!$C$42</f>
        <v>2.1246660046661484E-3</v>
      </c>
    </row>
    <row r="68" spans="2:21" s="141" customFormat="1">
      <c r="B68" s="87" t="s">
        <v>442</v>
      </c>
      <c r="C68" s="84" t="s">
        <v>443</v>
      </c>
      <c r="D68" s="97" t="s">
        <v>117</v>
      </c>
      <c r="E68" s="97" t="s">
        <v>300</v>
      </c>
      <c r="F68" s="84" t="s">
        <v>444</v>
      </c>
      <c r="G68" s="97" t="s">
        <v>445</v>
      </c>
      <c r="H68" s="84" t="s">
        <v>403</v>
      </c>
      <c r="I68" s="84" t="s">
        <v>302</v>
      </c>
      <c r="J68" s="84"/>
      <c r="K68" s="94">
        <v>4.9400000000000004</v>
      </c>
      <c r="L68" s="97" t="s">
        <v>161</v>
      </c>
      <c r="M68" s="98">
        <v>1.9400000000000001E-2</v>
      </c>
      <c r="N68" s="98">
        <v>8.8999999999999999E-3</v>
      </c>
      <c r="O68" s="94">
        <v>11799.759999999998</v>
      </c>
      <c r="P68" s="96">
        <v>106.94</v>
      </c>
      <c r="Q68" s="84"/>
      <c r="R68" s="94">
        <v>12.618649999999997</v>
      </c>
      <c r="S68" s="95">
        <v>1.7813349216803414E-5</v>
      </c>
      <c r="T68" s="95">
        <f t="shared" si="0"/>
        <v>1.7896154605359915E-3</v>
      </c>
      <c r="U68" s="95">
        <f>R68/'סכום נכסי הקרן'!$C$42</f>
        <v>5.320582790192596E-4</v>
      </c>
    </row>
    <row r="69" spans="2:21" s="141" customFormat="1">
      <c r="B69" s="87" t="s">
        <v>446</v>
      </c>
      <c r="C69" s="84" t="s">
        <v>447</v>
      </c>
      <c r="D69" s="97" t="s">
        <v>117</v>
      </c>
      <c r="E69" s="97" t="s">
        <v>300</v>
      </c>
      <c r="F69" s="84" t="s">
        <v>444</v>
      </c>
      <c r="G69" s="97" t="s">
        <v>445</v>
      </c>
      <c r="H69" s="84" t="s">
        <v>403</v>
      </c>
      <c r="I69" s="84" t="s">
        <v>302</v>
      </c>
      <c r="J69" s="84"/>
      <c r="K69" s="94">
        <v>6.84</v>
      </c>
      <c r="L69" s="97" t="s">
        <v>161</v>
      </c>
      <c r="M69" s="98">
        <v>1.23E-2</v>
      </c>
      <c r="N69" s="98">
        <v>1.4000000000000002E-2</v>
      </c>
      <c r="O69" s="94">
        <v>46525.999999999993</v>
      </c>
      <c r="P69" s="96">
        <v>100.07</v>
      </c>
      <c r="Q69" s="84"/>
      <c r="R69" s="94">
        <v>46.558569999999989</v>
      </c>
      <c r="S69" s="95">
        <v>4.3909809632298042E-5</v>
      </c>
      <c r="T69" s="95">
        <f t="shared" si="0"/>
        <v>6.6030785141395635E-3</v>
      </c>
      <c r="U69" s="95">
        <f>R69/'סכום נכסי הקרן'!$C$42</f>
        <v>1.9631159139684297E-3</v>
      </c>
    </row>
    <row r="70" spans="2:21" s="141" customFormat="1">
      <c r="B70" s="87" t="s">
        <v>448</v>
      </c>
      <c r="C70" s="84" t="s">
        <v>449</v>
      </c>
      <c r="D70" s="97" t="s">
        <v>117</v>
      </c>
      <c r="E70" s="97" t="s">
        <v>300</v>
      </c>
      <c r="F70" s="84" t="s">
        <v>450</v>
      </c>
      <c r="G70" s="97" t="s">
        <v>451</v>
      </c>
      <c r="H70" s="84" t="s">
        <v>403</v>
      </c>
      <c r="I70" s="84" t="s">
        <v>157</v>
      </c>
      <c r="J70" s="84"/>
      <c r="K70" s="94">
        <v>1</v>
      </c>
      <c r="L70" s="97" t="s">
        <v>161</v>
      </c>
      <c r="M70" s="98">
        <v>3.6000000000000004E-2</v>
      </c>
      <c r="N70" s="98">
        <v>-9.8000000000000014E-3</v>
      </c>
      <c r="O70" s="94">
        <v>6360.9999999999991</v>
      </c>
      <c r="P70" s="96">
        <v>111.75</v>
      </c>
      <c r="Q70" s="84"/>
      <c r="R70" s="94">
        <v>7.1084099999999992</v>
      </c>
      <c r="S70" s="95">
        <v>1.537543025099586E-5</v>
      </c>
      <c r="T70" s="95">
        <f t="shared" si="0"/>
        <v>1.0081364041184002E-3</v>
      </c>
      <c r="U70" s="95">
        <f>R70/'סכום נכסי הקרן'!$C$42</f>
        <v>2.997221090341118E-4</v>
      </c>
    </row>
    <row r="71" spans="2:21" s="141" customFormat="1">
      <c r="B71" s="87" t="s">
        <v>452</v>
      </c>
      <c r="C71" s="84" t="s">
        <v>453</v>
      </c>
      <c r="D71" s="97" t="s">
        <v>117</v>
      </c>
      <c r="E71" s="97" t="s">
        <v>300</v>
      </c>
      <c r="F71" s="84" t="s">
        <v>450</v>
      </c>
      <c r="G71" s="97" t="s">
        <v>451</v>
      </c>
      <c r="H71" s="84" t="s">
        <v>403</v>
      </c>
      <c r="I71" s="84" t="s">
        <v>157</v>
      </c>
      <c r="J71" s="84"/>
      <c r="K71" s="94">
        <v>7.41</v>
      </c>
      <c r="L71" s="97" t="s">
        <v>161</v>
      </c>
      <c r="M71" s="98">
        <v>2.2499999999999999E-2</v>
      </c>
      <c r="N71" s="98">
        <v>1.47E-2</v>
      </c>
      <c r="O71" s="94">
        <v>3603.9999999999995</v>
      </c>
      <c r="P71" s="96">
        <v>108.5</v>
      </c>
      <c r="Q71" s="84"/>
      <c r="R71" s="94">
        <v>3.9103299999999996</v>
      </c>
      <c r="S71" s="95">
        <v>8.8092345710100124E-6</v>
      </c>
      <c r="T71" s="95">
        <f t="shared" si="0"/>
        <v>5.5457493660555641E-4</v>
      </c>
      <c r="U71" s="95">
        <f>R71/'סכום נכסי הקרן'!$C$42</f>
        <v>1.6487686481496684E-4</v>
      </c>
    </row>
    <row r="72" spans="2:21" s="141" customFormat="1">
      <c r="B72" s="87" t="s">
        <v>454</v>
      </c>
      <c r="C72" s="84" t="s">
        <v>455</v>
      </c>
      <c r="D72" s="97" t="s">
        <v>117</v>
      </c>
      <c r="E72" s="97" t="s">
        <v>300</v>
      </c>
      <c r="F72" s="84" t="s">
        <v>325</v>
      </c>
      <c r="G72" s="97" t="s">
        <v>306</v>
      </c>
      <c r="H72" s="84" t="s">
        <v>456</v>
      </c>
      <c r="I72" s="84" t="s">
        <v>157</v>
      </c>
      <c r="J72" s="84"/>
      <c r="K72" s="94">
        <v>5.4799999999999995</v>
      </c>
      <c r="L72" s="97" t="s">
        <v>161</v>
      </c>
      <c r="M72" s="98">
        <v>2.2000000000000002E-2</v>
      </c>
      <c r="N72" s="98">
        <v>1.67E-2</v>
      </c>
      <c r="O72" s="94">
        <f>50000/50000</f>
        <v>1</v>
      </c>
      <c r="P72" s="96">
        <v>5177777</v>
      </c>
      <c r="Q72" s="84"/>
      <c r="R72" s="94">
        <v>51.77776999999999</v>
      </c>
      <c r="S72" s="95">
        <f>993.245927691696%/50000</f>
        <v>1.9864918553833921E-4</v>
      </c>
      <c r="T72" s="95">
        <f t="shared" si="0"/>
        <v>7.3432813893781548E-3</v>
      </c>
      <c r="U72" s="95">
        <f>R72/'סכום נכסי הקרן'!$C$42</f>
        <v>2.1831805460691155E-3</v>
      </c>
    </row>
    <row r="73" spans="2:21" s="141" customFormat="1">
      <c r="B73" s="87" t="s">
        <v>457</v>
      </c>
      <c r="C73" s="84" t="s">
        <v>458</v>
      </c>
      <c r="D73" s="97" t="s">
        <v>117</v>
      </c>
      <c r="E73" s="97" t="s">
        <v>300</v>
      </c>
      <c r="F73" s="84" t="s">
        <v>427</v>
      </c>
      <c r="G73" s="97" t="s">
        <v>338</v>
      </c>
      <c r="H73" s="84" t="s">
        <v>456</v>
      </c>
      <c r="I73" s="84" t="s">
        <v>302</v>
      </c>
      <c r="J73" s="84"/>
      <c r="K73" s="94">
        <v>7.0600000000000005</v>
      </c>
      <c r="L73" s="97" t="s">
        <v>161</v>
      </c>
      <c r="M73" s="98">
        <v>2.81E-2</v>
      </c>
      <c r="N73" s="98">
        <v>2.5099999999999997E-2</v>
      </c>
      <c r="O73" s="94">
        <v>404.99999999999994</v>
      </c>
      <c r="P73" s="96">
        <v>104.36</v>
      </c>
      <c r="Q73" s="84"/>
      <c r="R73" s="94">
        <v>0.42266999999999988</v>
      </c>
      <c r="S73" s="95">
        <v>7.7360793549828934E-7</v>
      </c>
      <c r="T73" s="95">
        <f t="shared" si="0"/>
        <v>5.9944349570258903E-5</v>
      </c>
      <c r="U73" s="95">
        <f>R73/'סכום נכסי הקרן'!$C$42</f>
        <v>1.7821642790082173E-5</v>
      </c>
    </row>
    <row r="74" spans="2:21" s="141" customFormat="1">
      <c r="B74" s="87" t="s">
        <v>459</v>
      </c>
      <c r="C74" s="84" t="s">
        <v>460</v>
      </c>
      <c r="D74" s="97" t="s">
        <v>117</v>
      </c>
      <c r="E74" s="97" t="s">
        <v>300</v>
      </c>
      <c r="F74" s="84" t="s">
        <v>427</v>
      </c>
      <c r="G74" s="97" t="s">
        <v>338</v>
      </c>
      <c r="H74" s="84" t="s">
        <v>456</v>
      </c>
      <c r="I74" s="84" t="s">
        <v>302</v>
      </c>
      <c r="J74" s="84"/>
      <c r="K74" s="94">
        <v>5.1899999999999995</v>
      </c>
      <c r="L74" s="97" t="s">
        <v>161</v>
      </c>
      <c r="M74" s="98">
        <v>3.7000000000000005E-2</v>
      </c>
      <c r="N74" s="98">
        <v>1.6799999999999999E-2</v>
      </c>
      <c r="O74" s="94">
        <v>19236.279999999995</v>
      </c>
      <c r="P74" s="96">
        <v>112.06</v>
      </c>
      <c r="Q74" s="84"/>
      <c r="R74" s="94">
        <v>21.556179999999998</v>
      </c>
      <c r="S74" s="95">
        <v>2.8427620288214714E-5</v>
      </c>
      <c r="T74" s="95">
        <f t="shared" si="0"/>
        <v>3.0571632463137289E-3</v>
      </c>
      <c r="U74" s="95">
        <f>R74/'סכום נכסי הקרן'!$C$42</f>
        <v>9.0890420393856589E-4</v>
      </c>
    </row>
    <row r="75" spans="2:21" s="141" customFormat="1">
      <c r="B75" s="87" t="s">
        <v>461</v>
      </c>
      <c r="C75" s="84" t="s">
        <v>462</v>
      </c>
      <c r="D75" s="97" t="s">
        <v>117</v>
      </c>
      <c r="E75" s="97" t="s">
        <v>300</v>
      </c>
      <c r="F75" s="84" t="s">
        <v>311</v>
      </c>
      <c r="G75" s="97" t="s">
        <v>306</v>
      </c>
      <c r="H75" s="84" t="s">
        <v>456</v>
      </c>
      <c r="I75" s="84" t="s">
        <v>302</v>
      </c>
      <c r="J75" s="84"/>
      <c r="K75" s="94">
        <v>3.0700000000000003</v>
      </c>
      <c r="L75" s="97" t="s">
        <v>161</v>
      </c>
      <c r="M75" s="98">
        <v>4.4999999999999998E-2</v>
      </c>
      <c r="N75" s="98">
        <v>6.7000000000000011E-3</v>
      </c>
      <c r="O75" s="94">
        <v>99999.999999999985</v>
      </c>
      <c r="P75" s="96">
        <v>135.66999999999999</v>
      </c>
      <c r="Q75" s="94">
        <v>1.3591300000000002</v>
      </c>
      <c r="R75" s="94">
        <v>137.02912999999998</v>
      </c>
      <c r="S75" s="95">
        <v>5.8754948493056069E-5</v>
      </c>
      <c r="T75" s="95">
        <f t="shared" si="0"/>
        <v>1.9433889488320564E-2</v>
      </c>
      <c r="U75" s="95">
        <f>R75/'סכום נכסי הקרן'!$C$42</f>
        <v>5.7777561849569007E-3</v>
      </c>
    </row>
    <row r="76" spans="2:21" s="141" customFormat="1">
      <c r="B76" s="87" t="s">
        <v>463</v>
      </c>
      <c r="C76" s="84" t="s">
        <v>464</v>
      </c>
      <c r="D76" s="97" t="s">
        <v>117</v>
      </c>
      <c r="E76" s="97" t="s">
        <v>300</v>
      </c>
      <c r="F76" s="84" t="s">
        <v>465</v>
      </c>
      <c r="G76" s="97" t="s">
        <v>359</v>
      </c>
      <c r="H76" s="84" t="s">
        <v>456</v>
      </c>
      <c r="I76" s="84" t="s">
        <v>302</v>
      </c>
      <c r="J76" s="84"/>
      <c r="K76" s="94">
        <v>3.350000000000001</v>
      </c>
      <c r="L76" s="97" t="s">
        <v>161</v>
      </c>
      <c r="M76" s="98">
        <v>1.9799999999999998E-2</v>
      </c>
      <c r="N76" s="98">
        <v>5.5000000000000005E-3</v>
      </c>
      <c r="O76" s="94">
        <v>19116.240000000002</v>
      </c>
      <c r="P76" s="96">
        <v>105.63</v>
      </c>
      <c r="Q76" s="84"/>
      <c r="R76" s="94">
        <v>20.192479999999996</v>
      </c>
      <c r="S76" s="95">
        <v>2.2875377175124172E-5</v>
      </c>
      <c r="T76" s="95">
        <f t="shared" ref="T76:T85" si="1">R76/$R$11</f>
        <v>2.8637591497159996E-3</v>
      </c>
      <c r="U76" s="95">
        <f>R76/'סכום נכסי הקרן'!$C$42</f>
        <v>8.5140456054576513E-4</v>
      </c>
    </row>
    <row r="77" spans="2:21" s="141" customFormat="1">
      <c r="B77" s="87" t="s">
        <v>466</v>
      </c>
      <c r="C77" s="84" t="s">
        <v>467</v>
      </c>
      <c r="D77" s="97" t="s">
        <v>117</v>
      </c>
      <c r="E77" s="97" t="s">
        <v>300</v>
      </c>
      <c r="F77" s="84" t="s">
        <v>468</v>
      </c>
      <c r="G77" s="97" t="s">
        <v>338</v>
      </c>
      <c r="H77" s="84" t="s">
        <v>456</v>
      </c>
      <c r="I77" s="84" t="s">
        <v>157</v>
      </c>
      <c r="J77" s="84"/>
      <c r="K77" s="94">
        <v>5.4200000000000017</v>
      </c>
      <c r="L77" s="97" t="s">
        <v>161</v>
      </c>
      <c r="M77" s="98">
        <v>1.6E-2</v>
      </c>
      <c r="N77" s="98">
        <v>1.1199999999999998E-2</v>
      </c>
      <c r="O77" s="94">
        <v>3939.9999999999995</v>
      </c>
      <c r="P77" s="96">
        <v>104.12</v>
      </c>
      <c r="Q77" s="84"/>
      <c r="R77" s="94">
        <v>4.1023299999999994</v>
      </c>
      <c r="S77" s="95">
        <v>2.9056041840700248E-5</v>
      </c>
      <c r="T77" s="95">
        <f t="shared" si="1"/>
        <v>5.8180496267196688E-4</v>
      </c>
      <c r="U77" s="95">
        <f>R77/'סכום נכסי הקרן'!$C$42</f>
        <v>1.7297243681131335E-4</v>
      </c>
    </row>
    <row r="78" spans="2:21" s="141" customFormat="1">
      <c r="B78" s="87" t="s">
        <v>469</v>
      </c>
      <c r="C78" s="84" t="s">
        <v>470</v>
      </c>
      <c r="D78" s="97" t="s">
        <v>117</v>
      </c>
      <c r="E78" s="97" t="s">
        <v>300</v>
      </c>
      <c r="F78" s="84" t="s">
        <v>471</v>
      </c>
      <c r="G78" s="97" t="s">
        <v>338</v>
      </c>
      <c r="H78" s="84" t="s">
        <v>472</v>
      </c>
      <c r="I78" s="84" t="s">
        <v>302</v>
      </c>
      <c r="J78" s="84"/>
      <c r="K78" s="94">
        <v>2.0999999999999992</v>
      </c>
      <c r="L78" s="97" t="s">
        <v>161</v>
      </c>
      <c r="M78" s="98">
        <v>4.5999999999999999E-2</v>
      </c>
      <c r="N78" s="98">
        <v>4.7999999999999996E-3</v>
      </c>
      <c r="O78" s="94">
        <v>0.58999999999999986</v>
      </c>
      <c r="P78" s="96">
        <v>112.06</v>
      </c>
      <c r="Q78" s="84"/>
      <c r="R78" s="94">
        <v>6.6E-4</v>
      </c>
      <c r="S78" s="95">
        <v>1.6710232224646241E-9</v>
      </c>
      <c r="T78" s="95">
        <f t="shared" si="1"/>
        <v>9.3603214603285985E-8</v>
      </c>
      <c r="U78" s="95">
        <f>R78/'סכום נכסי הקרן'!$C$42</f>
        <v>2.782852873744112E-8</v>
      </c>
    </row>
    <row r="79" spans="2:21" s="141" customFormat="1">
      <c r="B79" s="87" t="s">
        <v>473</v>
      </c>
      <c r="C79" s="84" t="s">
        <v>474</v>
      </c>
      <c r="D79" s="97" t="s">
        <v>117</v>
      </c>
      <c r="E79" s="97" t="s">
        <v>300</v>
      </c>
      <c r="F79" s="84" t="s">
        <v>475</v>
      </c>
      <c r="G79" s="97" t="s">
        <v>338</v>
      </c>
      <c r="H79" s="84" t="s">
        <v>472</v>
      </c>
      <c r="I79" s="84" t="s">
        <v>157</v>
      </c>
      <c r="J79" s="84"/>
      <c r="K79" s="94">
        <v>7.1499999999999995</v>
      </c>
      <c r="L79" s="97" t="s">
        <v>161</v>
      </c>
      <c r="M79" s="98">
        <v>1.9E-2</v>
      </c>
      <c r="N79" s="98">
        <v>2.5900000000000003E-2</v>
      </c>
      <c r="O79" s="94">
        <v>23166.999999999996</v>
      </c>
      <c r="P79" s="96">
        <v>96.48</v>
      </c>
      <c r="Q79" s="84"/>
      <c r="R79" s="94">
        <v>22.351519999999997</v>
      </c>
      <c r="S79" s="95">
        <v>8.7900288359386847E-5</v>
      </c>
      <c r="T79" s="95">
        <f t="shared" si="1"/>
        <v>3.1699607928327854E-3</v>
      </c>
      <c r="U79" s="95">
        <f>R79/'סכום נכסי הקרן'!$C$42</f>
        <v>9.4243926764468158E-4</v>
      </c>
    </row>
    <row r="80" spans="2:21" s="141" customFormat="1">
      <c r="B80" s="87" t="s">
        <v>476</v>
      </c>
      <c r="C80" s="84" t="s">
        <v>477</v>
      </c>
      <c r="D80" s="97" t="s">
        <v>117</v>
      </c>
      <c r="E80" s="97" t="s">
        <v>300</v>
      </c>
      <c r="F80" s="84" t="s">
        <v>419</v>
      </c>
      <c r="G80" s="97" t="s">
        <v>306</v>
      </c>
      <c r="H80" s="84" t="s">
        <v>472</v>
      </c>
      <c r="I80" s="84" t="s">
        <v>302</v>
      </c>
      <c r="J80" s="84"/>
      <c r="K80" s="94">
        <v>3.05</v>
      </c>
      <c r="L80" s="97" t="s">
        <v>161</v>
      </c>
      <c r="M80" s="98">
        <v>5.0999999999999997E-2</v>
      </c>
      <c r="N80" s="98">
        <v>5.6000000000000008E-3</v>
      </c>
      <c r="O80" s="94">
        <v>199999.99999999997</v>
      </c>
      <c r="P80" s="96">
        <v>138.74</v>
      </c>
      <c r="Q80" s="94">
        <v>3.0866699999999998</v>
      </c>
      <c r="R80" s="94">
        <v>280.56667999999996</v>
      </c>
      <c r="S80" s="95">
        <v>1.7433107590657547E-4</v>
      </c>
      <c r="T80" s="95">
        <f t="shared" si="1"/>
        <v>3.9790822967532516E-2</v>
      </c>
      <c r="U80" s="95">
        <f>R80/'סכום נכסי הקרן'!$C$42</f>
        <v>1.1829936238103706E-2</v>
      </c>
    </row>
    <row r="81" spans="2:21" s="141" customFormat="1">
      <c r="B81" s="87" t="s">
        <v>478</v>
      </c>
      <c r="C81" s="84" t="s">
        <v>479</v>
      </c>
      <c r="D81" s="97" t="s">
        <v>117</v>
      </c>
      <c r="E81" s="97" t="s">
        <v>300</v>
      </c>
      <c r="F81" s="84" t="s">
        <v>480</v>
      </c>
      <c r="G81" s="97" t="s">
        <v>338</v>
      </c>
      <c r="H81" s="84" t="s">
        <v>472</v>
      </c>
      <c r="I81" s="84" t="s">
        <v>157</v>
      </c>
      <c r="J81" s="84"/>
      <c r="K81" s="94">
        <v>7.0300000000000011</v>
      </c>
      <c r="L81" s="97" t="s">
        <v>161</v>
      </c>
      <c r="M81" s="98">
        <v>2.6000000000000002E-2</v>
      </c>
      <c r="N81" s="98">
        <v>2.4100000000000007E-2</v>
      </c>
      <c r="O81" s="94">
        <v>66999.999999999985</v>
      </c>
      <c r="P81" s="96">
        <v>102.8</v>
      </c>
      <c r="Q81" s="84"/>
      <c r="R81" s="94">
        <v>68.87600999999998</v>
      </c>
      <c r="S81" s="95">
        <v>1.0933241951012547E-4</v>
      </c>
      <c r="T81" s="95">
        <f t="shared" si="1"/>
        <v>9.7682059773455607E-3</v>
      </c>
      <c r="U81" s="95">
        <f>R81/'סכום נכסי הקרן'!$C$42</f>
        <v>2.9041182175837598E-3</v>
      </c>
    </row>
    <row r="82" spans="2:21" s="141" customFormat="1">
      <c r="B82" s="87" t="s">
        <v>481</v>
      </c>
      <c r="C82" s="84" t="s">
        <v>482</v>
      </c>
      <c r="D82" s="97" t="s">
        <v>117</v>
      </c>
      <c r="E82" s="97" t="s">
        <v>300</v>
      </c>
      <c r="F82" s="84" t="s">
        <v>430</v>
      </c>
      <c r="G82" s="97" t="s">
        <v>338</v>
      </c>
      <c r="H82" s="84" t="s">
        <v>472</v>
      </c>
      <c r="I82" s="84" t="s">
        <v>302</v>
      </c>
      <c r="J82" s="84"/>
      <c r="K82" s="94">
        <v>4.88</v>
      </c>
      <c r="L82" s="97" t="s">
        <v>161</v>
      </c>
      <c r="M82" s="98">
        <v>2.0499999999999997E-2</v>
      </c>
      <c r="N82" s="98">
        <v>1.54E-2</v>
      </c>
      <c r="O82" s="94">
        <v>1549.9999999999998</v>
      </c>
      <c r="P82" s="96">
        <v>104.55</v>
      </c>
      <c r="Q82" s="84"/>
      <c r="R82" s="94">
        <v>1.6205199999999997</v>
      </c>
      <c r="S82" s="95">
        <v>3.3214689035509711E-6</v>
      </c>
      <c r="T82" s="95">
        <f t="shared" si="1"/>
        <v>2.2982709292260149E-4</v>
      </c>
      <c r="U82" s="95">
        <f>R82/'סכום נכסי הקרן'!$C$42</f>
        <v>6.8328314226663746E-5</v>
      </c>
    </row>
    <row r="83" spans="2:21" s="141" customFormat="1">
      <c r="B83" s="87" t="s">
        <v>483</v>
      </c>
      <c r="C83" s="84" t="s">
        <v>484</v>
      </c>
      <c r="D83" s="97" t="s">
        <v>117</v>
      </c>
      <c r="E83" s="97" t="s">
        <v>300</v>
      </c>
      <c r="F83" s="84" t="s">
        <v>485</v>
      </c>
      <c r="G83" s="97" t="s">
        <v>338</v>
      </c>
      <c r="H83" s="84" t="s">
        <v>486</v>
      </c>
      <c r="I83" s="84" t="s">
        <v>157</v>
      </c>
      <c r="J83" s="84"/>
      <c r="K83" s="94">
        <v>0.74999999999999978</v>
      </c>
      <c r="L83" s="97" t="s">
        <v>161</v>
      </c>
      <c r="M83" s="98">
        <v>5.5999999999999994E-2</v>
      </c>
      <c r="N83" s="98">
        <v>7.499999999999998E-3</v>
      </c>
      <c r="O83" s="94">
        <v>2373.33</v>
      </c>
      <c r="P83" s="96">
        <v>111.42</v>
      </c>
      <c r="Q83" s="84"/>
      <c r="R83" s="94">
        <v>2.64438</v>
      </c>
      <c r="S83" s="95">
        <v>1.8744313514879634E-5</v>
      </c>
      <c r="T83" s="95">
        <f t="shared" si="1"/>
        <v>3.7503404338278391E-4</v>
      </c>
      <c r="U83" s="95">
        <f>R83/'סכום נכסי הקרן'!$C$42</f>
        <v>1.1149879518593114E-4</v>
      </c>
    </row>
    <row r="84" spans="2:21" s="141" customFormat="1">
      <c r="B84" s="87" t="s">
        <v>487</v>
      </c>
      <c r="C84" s="84" t="s">
        <v>488</v>
      </c>
      <c r="D84" s="97" t="s">
        <v>117</v>
      </c>
      <c r="E84" s="97" t="s">
        <v>300</v>
      </c>
      <c r="F84" s="84" t="s">
        <v>489</v>
      </c>
      <c r="G84" s="97" t="s">
        <v>338</v>
      </c>
      <c r="H84" s="84" t="s">
        <v>486</v>
      </c>
      <c r="I84" s="84" t="s">
        <v>302</v>
      </c>
      <c r="J84" s="84"/>
      <c r="K84" s="94">
        <v>2.4399999999999995</v>
      </c>
      <c r="L84" s="97" t="s">
        <v>161</v>
      </c>
      <c r="M84" s="98">
        <v>2.5000000000000001E-2</v>
      </c>
      <c r="N84" s="98">
        <v>4.3699999999999989E-2</v>
      </c>
      <c r="O84" s="94">
        <v>12486.999999999998</v>
      </c>
      <c r="P84" s="96">
        <v>97.15</v>
      </c>
      <c r="Q84" s="84"/>
      <c r="R84" s="94">
        <v>12.131120000000001</v>
      </c>
      <c r="S84" s="95">
        <v>2.5647241104893083E-5</v>
      </c>
      <c r="T84" s="95">
        <f t="shared" si="1"/>
        <v>1.7204724677851739E-3</v>
      </c>
      <c r="U84" s="95">
        <f>R84/'סכום נכסי הקרן'!$C$42</f>
        <v>5.1150185081416178E-4</v>
      </c>
    </row>
    <row r="85" spans="2:21" s="141" customFormat="1">
      <c r="B85" s="87" t="s">
        <v>490</v>
      </c>
      <c r="C85" s="84" t="s">
        <v>491</v>
      </c>
      <c r="D85" s="97" t="s">
        <v>117</v>
      </c>
      <c r="E85" s="97" t="s">
        <v>300</v>
      </c>
      <c r="F85" s="84" t="s">
        <v>492</v>
      </c>
      <c r="G85" s="97" t="s">
        <v>493</v>
      </c>
      <c r="H85" s="84" t="s">
        <v>494</v>
      </c>
      <c r="I85" s="84" t="s">
        <v>157</v>
      </c>
      <c r="J85" s="84"/>
      <c r="K85" s="94">
        <v>2</v>
      </c>
      <c r="L85" s="97" t="s">
        <v>161</v>
      </c>
      <c r="M85" s="98">
        <v>2.8500000000000001E-2</v>
      </c>
      <c r="N85" s="98">
        <v>2.6799999999999997E-2</v>
      </c>
      <c r="O85" s="94">
        <v>11090.999999999998</v>
      </c>
      <c r="P85" s="96">
        <v>102.85</v>
      </c>
      <c r="Q85" s="84"/>
      <c r="R85" s="94">
        <v>11.407099999999998</v>
      </c>
      <c r="S85" s="95">
        <v>3.0424502875802681E-5</v>
      </c>
      <c r="T85" s="95">
        <f t="shared" si="1"/>
        <v>1.6177897413653687E-3</v>
      </c>
      <c r="U85" s="95">
        <f>R85/'סכום נכסי הקרן'!$C$42</f>
        <v>4.8097395478918867E-4</v>
      </c>
    </row>
    <row r="86" spans="2:21" s="141" customFormat="1">
      <c r="B86" s="83"/>
      <c r="C86" s="84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94"/>
      <c r="P86" s="96"/>
      <c r="Q86" s="84"/>
      <c r="R86" s="84"/>
      <c r="S86" s="84"/>
      <c r="T86" s="95"/>
      <c r="U86" s="84"/>
    </row>
    <row r="87" spans="2:21" s="141" customFormat="1">
      <c r="B87" s="103" t="s">
        <v>43</v>
      </c>
      <c r="C87" s="82"/>
      <c r="D87" s="82"/>
      <c r="E87" s="82"/>
      <c r="F87" s="82"/>
      <c r="G87" s="82"/>
      <c r="H87" s="82"/>
      <c r="I87" s="82"/>
      <c r="J87" s="82"/>
      <c r="K87" s="91">
        <v>4.6741538646154916</v>
      </c>
      <c r="L87" s="82"/>
      <c r="M87" s="82"/>
      <c r="N87" s="105">
        <v>2.9508875291924745E-2</v>
      </c>
      <c r="O87" s="91"/>
      <c r="P87" s="93"/>
      <c r="Q87" s="91">
        <f>SUM(Q88:Q128)</f>
        <v>0.31</v>
      </c>
      <c r="R87" s="91">
        <v>606.66319999999996</v>
      </c>
      <c r="S87" s="82"/>
      <c r="T87" s="92">
        <f t="shared" ref="T87:T128" si="2">R87/$R$11</f>
        <v>8.60388268204791E-2</v>
      </c>
      <c r="U87" s="92">
        <f>R87/'סכום נכסי הקרן'!$C$42</f>
        <v>2.5579612568406043E-2</v>
      </c>
    </row>
    <row r="88" spans="2:21" s="141" customFormat="1">
      <c r="B88" s="87" t="s">
        <v>495</v>
      </c>
      <c r="C88" s="84" t="s">
        <v>496</v>
      </c>
      <c r="D88" s="97" t="s">
        <v>117</v>
      </c>
      <c r="E88" s="97" t="s">
        <v>300</v>
      </c>
      <c r="F88" s="84" t="s">
        <v>311</v>
      </c>
      <c r="G88" s="97" t="s">
        <v>306</v>
      </c>
      <c r="H88" s="84" t="s">
        <v>301</v>
      </c>
      <c r="I88" s="84" t="s">
        <v>157</v>
      </c>
      <c r="J88" s="84"/>
      <c r="K88" s="94">
        <v>6.129999999999999</v>
      </c>
      <c r="L88" s="97" t="s">
        <v>161</v>
      </c>
      <c r="M88" s="98">
        <v>2.98E-2</v>
      </c>
      <c r="N88" s="98">
        <v>2.4399999999999995E-2</v>
      </c>
      <c r="O88" s="94">
        <v>14999.999999999998</v>
      </c>
      <c r="P88" s="96">
        <v>104.22</v>
      </c>
      <c r="Q88" s="84"/>
      <c r="R88" s="94">
        <v>15.632999999999997</v>
      </c>
      <c r="S88" s="95">
        <v>5.9006078019409847E-6</v>
      </c>
      <c r="T88" s="95">
        <f t="shared" si="2"/>
        <v>2.2171197786260144E-3</v>
      </c>
      <c r="U88" s="95">
        <f>R88/'סכום נכסי הקרן'!$C$42</f>
        <v>6.5915665114002573E-4</v>
      </c>
    </row>
    <row r="89" spans="2:21" s="141" customFormat="1">
      <c r="B89" s="87" t="s">
        <v>497</v>
      </c>
      <c r="C89" s="84" t="s">
        <v>498</v>
      </c>
      <c r="D89" s="97" t="s">
        <v>117</v>
      </c>
      <c r="E89" s="97" t="s">
        <v>300</v>
      </c>
      <c r="F89" s="84" t="s">
        <v>311</v>
      </c>
      <c r="G89" s="97" t="s">
        <v>306</v>
      </c>
      <c r="H89" s="84" t="s">
        <v>301</v>
      </c>
      <c r="I89" s="84" t="s">
        <v>157</v>
      </c>
      <c r="J89" s="84"/>
      <c r="K89" s="94">
        <v>3.5500000000000003</v>
      </c>
      <c r="L89" s="97" t="s">
        <v>161</v>
      </c>
      <c r="M89" s="98">
        <v>2.4700000000000003E-2</v>
      </c>
      <c r="N89" s="98">
        <v>1.5600000000000001E-2</v>
      </c>
      <c r="O89" s="94">
        <v>19999.999999999996</v>
      </c>
      <c r="P89" s="96">
        <v>104.01</v>
      </c>
      <c r="Q89" s="84"/>
      <c r="R89" s="94">
        <v>20.801999999999996</v>
      </c>
      <c r="S89" s="95">
        <v>6.003788390474388E-6</v>
      </c>
      <c r="T89" s="95">
        <f t="shared" si="2"/>
        <v>2.9502031366326585E-3</v>
      </c>
      <c r="U89" s="95">
        <f>R89/'סכום נכסי הקרן'!$C$42</f>
        <v>8.7710462847916679E-4</v>
      </c>
    </row>
    <row r="90" spans="2:21" s="141" customFormat="1">
      <c r="B90" s="87" t="s">
        <v>499</v>
      </c>
      <c r="C90" s="84" t="s">
        <v>500</v>
      </c>
      <c r="D90" s="97" t="s">
        <v>117</v>
      </c>
      <c r="E90" s="97" t="s">
        <v>300</v>
      </c>
      <c r="F90" s="84" t="s">
        <v>501</v>
      </c>
      <c r="G90" s="97" t="s">
        <v>338</v>
      </c>
      <c r="H90" s="84" t="s">
        <v>301</v>
      </c>
      <c r="I90" s="84" t="s">
        <v>157</v>
      </c>
      <c r="J90" s="84"/>
      <c r="K90" s="94">
        <v>4.78</v>
      </c>
      <c r="L90" s="97" t="s">
        <v>161</v>
      </c>
      <c r="M90" s="98">
        <v>1.44E-2</v>
      </c>
      <c r="N90" s="98">
        <v>1.8000000000000002E-2</v>
      </c>
      <c r="O90" s="94">
        <v>24927.999999999996</v>
      </c>
      <c r="P90" s="96">
        <v>98.35</v>
      </c>
      <c r="Q90" s="84"/>
      <c r="R90" s="94">
        <v>24.516689999999993</v>
      </c>
      <c r="S90" s="95">
        <v>2.6239999999999996E-5</v>
      </c>
      <c r="T90" s="95">
        <f t="shared" si="2"/>
        <v>3.4770318112609618E-3</v>
      </c>
      <c r="U90" s="95">
        <f>R90/'סכום נכסי הקרן'!$C$42</f>
        <v>1.0337324427453563E-3</v>
      </c>
    </row>
    <row r="91" spans="2:21" s="141" customFormat="1">
      <c r="B91" s="87" t="s">
        <v>502</v>
      </c>
      <c r="C91" s="84" t="s">
        <v>503</v>
      </c>
      <c r="D91" s="97" t="s">
        <v>117</v>
      </c>
      <c r="E91" s="97" t="s">
        <v>300</v>
      </c>
      <c r="F91" s="84" t="s">
        <v>331</v>
      </c>
      <c r="G91" s="97" t="s">
        <v>332</v>
      </c>
      <c r="H91" s="84" t="s">
        <v>326</v>
      </c>
      <c r="I91" s="84" t="s">
        <v>157</v>
      </c>
      <c r="J91" s="84"/>
      <c r="K91" s="94">
        <v>4.5600000000000005</v>
      </c>
      <c r="L91" s="97" t="s">
        <v>161</v>
      </c>
      <c r="M91" s="98">
        <v>1.6299999999999999E-2</v>
      </c>
      <c r="N91" s="98">
        <v>1.8100000000000002E-2</v>
      </c>
      <c r="O91" s="94">
        <v>30999.999999999996</v>
      </c>
      <c r="P91" s="96">
        <v>99.86</v>
      </c>
      <c r="Q91" s="84"/>
      <c r="R91" s="94">
        <v>30.956599999999995</v>
      </c>
      <c r="S91" s="95">
        <v>5.6874994266633636E-5</v>
      </c>
      <c r="T91" s="95">
        <f t="shared" si="2"/>
        <v>4.3903595048304283E-3</v>
      </c>
      <c r="U91" s="95">
        <f>R91/'סכום נכסי הקרן'!$C$42</f>
        <v>1.3052676253234388E-3</v>
      </c>
    </row>
    <row r="92" spans="2:21" s="141" customFormat="1">
      <c r="B92" s="87" t="s">
        <v>504</v>
      </c>
      <c r="C92" s="84" t="s">
        <v>505</v>
      </c>
      <c r="D92" s="97" t="s">
        <v>117</v>
      </c>
      <c r="E92" s="97" t="s">
        <v>300</v>
      </c>
      <c r="F92" s="84" t="s">
        <v>351</v>
      </c>
      <c r="G92" s="97" t="s">
        <v>338</v>
      </c>
      <c r="H92" s="84" t="s">
        <v>348</v>
      </c>
      <c r="I92" s="84" t="s">
        <v>157</v>
      </c>
      <c r="J92" s="84"/>
      <c r="K92" s="94">
        <v>4.71</v>
      </c>
      <c r="L92" s="97" t="s">
        <v>161</v>
      </c>
      <c r="M92" s="98">
        <v>3.39E-2</v>
      </c>
      <c r="N92" s="98">
        <v>2.5900000000000003E-2</v>
      </c>
      <c r="O92" s="94">
        <v>22656.999999999996</v>
      </c>
      <c r="P92" s="96">
        <v>106.27</v>
      </c>
      <c r="Q92" s="84"/>
      <c r="R92" s="94">
        <v>24.077589999999997</v>
      </c>
      <c r="S92" s="95">
        <v>2.0877930957142139E-5</v>
      </c>
      <c r="T92" s="95">
        <f t="shared" si="2"/>
        <v>3.4147573089392913E-3</v>
      </c>
      <c r="U92" s="95">
        <f>R92/'סכום נכסי הקרן'!$C$42</f>
        <v>1.0152180382474619E-3</v>
      </c>
    </row>
    <row r="93" spans="2:21" s="141" customFormat="1">
      <c r="B93" s="87" t="s">
        <v>506</v>
      </c>
      <c r="C93" s="84" t="s">
        <v>507</v>
      </c>
      <c r="D93" s="97" t="s">
        <v>117</v>
      </c>
      <c r="E93" s="97" t="s">
        <v>300</v>
      </c>
      <c r="F93" s="84" t="s">
        <v>358</v>
      </c>
      <c r="G93" s="97" t="s">
        <v>359</v>
      </c>
      <c r="H93" s="84" t="s">
        <v>348</v>
      </c>
      <c r="I93" s="84" t="s">
        <v>157</v>
      </c>
      <c r="J93" s="84"/>
      <c r="K93" s="94">
        <v>5.3800000000000008</v>
      </c>
      <c r="L93" s="97" t="s">
        <v>161</v>
      </c>
      <c r="M93" s="98">
        <v>3.6499999999999998E-2</v>
      </c>
      <c r="N93" s="98">
        <v>2.7500000000000004E-2</v>
      </c>
      <c r="O93" s="94">
        <v>20708.999999999996</v>
      </c>
      <c r="P93" s="96">
        <v>106.22</v>
      </c>
      <c r="Q93" s="84"/>
      <c r="R93" s="94">
        <v>21.997099999999996</v>
      </c>
      <c r="S93" s="95">
        <v>1.2983959552793533E-5</v>
      </c>
      <c r="T93" s="95">
        <f t="shared" si="2"/>
        <v>3.1196958665908208E-3</v>
      </c>
      <c r="U93" s="95">
        <f>R93/'סכום נכסי הקרן'!$C$42</f>
        <v>9.2749534771267568E-4</v>
      </c>
    </row>
    <row r="94" spans="2:21" s="141" customFormat="1">
      <c r="B94" s="87" t="s">
        <v>508</v>
      </c>
      <c r="C94" s="84" t="s">
        <v>509</v>
      </c>
      <c r="D94" s="97" t="s">
        <v>117</v>
      </c>
      <c r="E94" s="97" t="s">
        <v>300</v>
      </c>
      <c r="F94" s="84" t="s">
        <v>369</v>
      </c>
      <c r="G94" s="97" t="s">
        <v>338</v>
      </c>
      <c r="H94" s="84" t="s">
        <v>348</v>
      </c>
      <c r="I94" s="84" t="s">
        <v>302</v>
      </c>
      <c r="J94" s="84"/>
      <c r="K94" s="94">
        <v>5.9800000000000013</v>
      </c>
      <c r="L94" s="97" t="s">
        <v>161</v>
      </c>
      <c r="M94" s="98">
        <v>2.5499999999999998E-2</v>
      </c>
      <c r="N94" s="98">
        <v>3.0800000000000004E-2</v>
      </c>
      <c r="O94" s="94">
        <v>57999.999999999993</v>
      </c>
      <c r="P94" s="96">
        <v>97.6</v>
      </c>
      <c r="Q94" s="84"/>
      <c r="R94" s="94">
        <v>56.60799999999999</v>
      </c>
      <c r="S94" s="95">
        <v>5.5565561614543608E-5</v>
      </c>
      <c r="T94" s="95">
        <f t="shared" si="2"/>
        <v>8.0283193519133517E-3</v>
      </c>
      <c r="U94" s="95">
        <f>R94/'סכום נכסי הקרן'!$C$42</f>
        <v>2.3868444769228284E-3</v>
      </c>
    </row>
    <row r="95" spans="2:21" s="141" customFormat="1">
      <c r="B95" s="87" t="s">
        <v>510</v>
      </c>
      <c r="C95" s="84" t="s">
        <v>511</v>
      </c>
      <c r="D95" s="97" t="s">
        <v>117</v>
      </c>
      <c r="E95" s="97" t="s">
        <v>300</v>
      </c>
      <c r="F95" s="84" t="s">
        <v>512</v>
      </c>
      <c r="G95" s="97" t="s">
        <v>338</v>
      </c>
      <c r="H95" s="84" t="s">
        <v>348</v>
      </c>
      <c r="I95" s="84" t="s">
        <v>302</v>
      </c>
      <c r="J95" s="84"/>
      <c r="K95" s="94">
        <v>4.92</v>
      </c>
      <c r="L95" s="97" t="s">
        <v>161</v>
      </c>
      <c r="M95" s="98">
        <v>3.15E-2</v>
      </c>
      <c r="N95" s="98">
        <v>3.3300000000000003E-2</v>
      </c>
      <c r="O95" s="94">
        <v>3826.9999999999995</v>
      </c>
      <c r="P95" s="96">
        <v>99.55</v>
      </c>
      <c r="Q95" s="84"/>
      <c r="R95" s="94">
        <v>3.8097799999999995</v>
      </c>
      <c r="S95" s="95">
        <v>1.6063511607461167E-5</v>
      </c>
      <c r="T95" s="95">
        <f t="shared" si="2"/>
        <v>5.4031462868379823E-4</v>
      </c>
      <c r="U95" s="95">
        <f>R95/'סכום נכסי הקרן'!$C$42</f>
        <v>1.6063723062625517E-4</v>
      </c>
    </row>
    <row r="96" spans="2:21" s="141" customFormat="1">
      <c r="B96" s="87" t="s">
        <v>513</v>
      </c>
      <c r="C96" s="84" t="s">
        <v>514</v>
      </c>
      <c r="D96" s="97" t="s">
        <v>117</v>
      </c>
      <c r="E96" s="97" t="s">
        <v>300</v>
      </c>
      <c r="F96" s="84" t="s">
        <v>377</v>
      </c>
      <c r="G96" s="97" t="s">
        <v>378</v>
      </c>
      <c r="H96" s="84" t="s">
        <v>348</v>
      </c>
      <c r="I96" s="84" t="s">
        <v>157</v>
      </c>
      <c r="J96" s="84"/>
      <c r="K96" s="94">
        <v>3.4800000000000004</v>
      </c>
      <c r="L96" s="97" t="s">
        <v>161</v>
      </c>
      <c r="M96" s="98">
        <v>4.8000000000000001E-2</v>
      </c>
      <c r="N96" s="98">
        <v>1.6199999999999999E-2</v>
      </c>
      <c r="O96" s="94">
        <v>351.76999999999992</v>
      </c>
      <c r="P96" s="96">
        <v>113.88</v>
      </c>
      <c r="Q96" s="84"/>
      <c r="R96" s="94">
        <v>0.40058999999999989</v>
      </c>
      <c r="S96" s="95">
        <v>1.6562969616478332E-7</v>
      </c>
      <c r="T96" s="95">
        <f t="shared" si="2"/>
        <v>5.6812896572621698E-5</v>
      </c>
      <c r="U96" s="95">
        <f>R96/'סכום נכסי הקרן'!$C$42</f>
        <v>1.6890652010502327E-5</v>
      </c>
    </row>
    <row r="97" spans="2:21" s="141" customFormat="1">
      <c r="B97" s="87" t="s">
        <v>515</v>
      </c>
      <c r="C97" s="84" t="s">
        <v>516</v>
      </c>
      <c r="D97" s="97" t="s">
        <v>117</v>
      </c>
      <c r="E97" s="97" t="s">
        <v>300</v>
      </c>
      <c r="F97" s="84" t="s">
        <v>517</v>
      </c>
      <c r="G97" s="97" t="s">
        <v>402</v>
      </c>
      <c r="H97" s="84" t="s">
        <v>348</v>
      </c>
      <c r="I97" s="84" t="s">
        <v>302</v>
      </c>
      <c r="J97" s="84"/>
      <c r="K97" s="94">
        <v>3.8299999999999987</v>
      </c>
      <c r="L97" s="97" t="s">
        <v>161</v>
      </c>
      <c r="M97" s="98">
        <v>2.4500000000000001E-2</v>
      </c>
      <c r="N97" s="98">
        <v>1.9399999999999994E-2</v>
      </c>
      <c r="O97" s="94">
        <v>5257.9999999999991</v>
      </c>
      <c r="P97" s="96">
        <v>101.96</v>
      </c>
      <c r="Q97" s="84"/>
      <c r="R97" s="94">
        <v>5.3610600000000002</v>
      </c>
      <c r="S97" s="95">
        <v>3.3519011743766339E-6</v>
      </c>
      <c r="T97" s="95">
        <f t="shared" si="2"/>
        <v>7.6032189345620052E-4</v>
      </c>
      <c r="U97" s="95">
        <f>R97/'סכום נכסי הקרן'!$C$42</f>
        <v>2.2604607920173652E-4</v>
      </c>
    </row>
    <row r="98" spans="2:21" s="141" customFormat="1">
      <c r="B98" s="87" t="s">
        <v>518</v>
      </c>
      <c r="C98" s="84" t="s">
        <v>519</v>
      </c>
      <c r="D98" s="97" t="s">
        <v>117</v>
      </c>
      <c r="E98" s="97" t="s">
        <v>300</v>
      </c>
      <c r="F98" s="84" t="s">
        <v>520</v>
      </c>
      <c r="G98" s="97" t="s">
        <v>338</v>
      </c>
      <c r="H98" s="84" t="s">
        <v>348</v>
      </c>
      <c r="I98" s="84" t="s">
        <v>302</v>
      </c>
      <c r="J98" s="84"/>
      <c r="K98" s="94">
        <v>4.3600000000000012</v>
      </c>
      <c r="L98" s="97" t="s">
        <v>161</v>
      </c>
      <c r="M98" s="98">
        <v>3.3799999999999997E-2</v>
      </c>
      <c r="N98" s="98">
        <v>3.4199999999999994E-2</v>
      </c>
      <c r="O98" s="94">
        <v>12890.999999999998</v>
      </c>
      <c r="P98" s="96">
        <v>101.28</v>
      </c>
      <c r="Q98" s="84"/>
      <c r="R98" s="94">
        <v>13.055999999999997</v>
      </c>
      <c r="S98" s="95">
        <v>2.0347924088715745E-5</v>
      </c>
      <c r="T98" s="95">
        <f t="shared" si="2"/>
        <v>1.8516417725159115E-3</v>
      </c>
      <c r="U98" s="95">
        <f>R98/'סכום נכסי הקרן'!$C$42</f>
        <v>5.504988957515624E-4</v>
      </c>
    </row>
    <row r="99" spans="2:21" s="141" customFormat="1">
      <c r="B99" s="87" t="s">
        <v>521</v>
      </c>
      <c r="C99" s="84" t="s">
        <v>522</v>
      </c>
      <c r="D99" s="97" t="s">
        <v>117</v>
      </c>
      <c r="E99" s="97" t="s">
        <v>300</v>
      </c>
      <c r="F99" s="84" t="s">
        <v>523</v>
      </c>
      <c r="G99" s="97" t="s">
        <v>148</v>
      </c>
      <c r="H99" s="84" t="s">
        <v>348</v>
      </c>
      <c r="I99" s="84" t="s">
        <v>302</v>
      </c>
      <c r="J99" s="84"/>
      <c r="K99" s="94">
        <v>5.3900000000000006</v>
      </c>
      <c r="L99" s="97" t="s">
        <v>161</v>
      </c>
      <c r="M99" s="98">
        <v>5.0900000000000001E-2</v>
      </c>
      <c r="N99" s="98">
        <v>2.6200000000000001E-2</v>
      </c>
      <c r="O99" s="94">
        <v>1972.6699999999996</v>
      </c>
      <c r="P99" s="96">
        <v>113.16</v>
      </c>
      <c r="Q99" s="94">
        <v>0.31</v>
      </c>
      <c r="R99" s="94">
        <v>2.5447399999999991</v>
      </c>
      <c r="S99" s="95">
        <v>1.8949094573825944E-6</v>
      </c>
      <c r="T99" s="95">
        <f t="shared" si="2"/>
        <v>3.6090279443873623E-4</v>
      </c>
      <c r="U99" s="95">
        <f>R99/'סכום נכסי הקרן'!$C$42</f>
        <v>1.072975306353271E-4</v>
      </c>
    </row>
    <row r="100" spans="2:21" s="141" customFormat="1">
      <c r="B100" s="87" t="s">
        <v>524</v>
      </c>
      <c r="C100" s="84" t="s">
        <v>525</v>
      </c>
      <c r="D100" s="97" t="s">
        <v>117</v>
      </c>
      <c r="E100" s="97" t="s">
        <v>300</v>
      </c>
      <c r="F100" s="84" t="s">
        <v>526</v>
      </c>
      <c r="G100" s="97" t="s">
        <v>527</v>
      </c>
      <c r="H100" s="84" t="s">
        <v>348</v>
      </c>
      <c r="I100" s="84" t="s">
        <v>157</v>
      </c>
      <c r="J100" s="84"/>
      <c r="K100" s="94">
        <v>5.92</v>
      </c>
      <c r="L100" s="97" t="s">
        <v>161</v>
      </c>
      <c r="M100" s="98">
        <v>2.6099999999999998E-2</v>
      </c>
      <c r="N100" s="98">
        <v>2.3300000000000001E-2</v>
      </c>
      <c r="O100" s="94">
        <v>12999.999999999998</v>
      </c>
      <c r="P100" s="96">
        <v>102.36</v>
      </c>
      <c r="Q100" s="84"/>
      <c r="R100" s="94">
        <v>13.306809999999997</v>
      </c>
      <c r="S100" s="95">
        <v>3.224910198654468E-5</v>
      </c>
      <c r="T100" s="95">
        <f t="shared" si="2"/>
        <v>1.8872124122956844E-3</v>
      </c>
      <c r="U100" s="95">
        <f>R100/'סכום נכסי הקרן'!$C$42</f>
        <v>5.6107415831616481E-4</v>
      </c>
    </row>
    <row r="101" spans="2:21" s="141" customFormat="1">
      <c r="B101" s="87" t="s">
        <v>528</v>
      </c>
      <c r="C101" s="84" t="s">
        <v>529</v>
      </c>
      <c r="D101" s="97" t="s">
        <v>117</v>
      </c>
      <c r="E101" s="97" t="s">
        <v>300</v>
      </c>
      <c r="F101" s="84" t="s">
        <v>530</v>
      </c>
      <c r="G101" s="97" t="s">
        <v>531</v>
      </c>
      <c r="H101" s="84" t="s">
        <v>348</v>
      </c>
      <c r="I101" s="84" t="s">
        <v>302</v>
      </c>
      <c r="J101" s="84"/>
      <c r="K101" s="94">
        <v>4.0900000000000007</v>
      </c>
      <c r="L101" s="97" t="s">
        <v>161</v>
      </c>
      <c r="M101" s="98">
        <v>1.0500000000000001E-2</v>
      </c>
      <c r="N101" s="98">
        <v>6.6E-3</v>
      </c>
      <c r="O101" s="94">
        <v>20228.999999999996</v>
      </c>
      <c r="P101" s="96">
        <v>101.93</v>
      </c>
      <c r="Q101" s="84"/>
      <c r="R101" s="94">
        <v>20.619419999999995</v>
      </c>
      <c r="S101" s="95">
        <v>4.3658895589003363E-5</v>
      </c>
      <c r="T101" s="95">
        <f t="shared" si="2"/>
        <v>2.924309083720131E-3</v>
      </c>
      <c r="U101" s="95">
        <f>R101/'סכום נכסי הקרן'!$C$42</f>
        <v>8.694062454838909E-4</v>
      </c>
    </row>
    <row r="102" spans="2:21" s="141" customFormat="1">
      <c r="B102" s="87" t="s">
        <v>532</v>
      </c>
      <c r="C102" s="84" t="s">
        <v>533</v>
      </c>
      <c r="D102" s="97" t="s">
        <v>117</v>
      </c>
      <c r="E102" s="97" t="s">
        <v>300</v>
      </c>
      <c r="F102" s="84" t="s">
        <v>512</v>
      </c>
      <c r="G102" s="97" t="s">
        <v>338</v>
      </c>
      <c r="H102" s="84" t="s">
        <v>403</v>
      </c>
      <c r="I102" s="84" t="s">
        <v>157</v>
      </c>
      <c r="J102" s="84"/>
      <c r="K102" s="94">
        <v>4.29</v>
      </c>
      <c r="L102" s="97" t="s">
        <v>161</v>
      </c>
      <c r="M102" s="98">
        <v>4.3499999999999997E-2</v>
      </c>
      <c r="N102" s="98">
        <v>3.9900000000000005E-2</v>
      </c>
      <c r="O102" s="94">
        <v>24638.999999999996</v>
      </c>
      <c r="P102" s="96">
        <v>103.32</v>
      </c>
      <c r="Q102" s="84"/>
      <c r="R102" s="94">
        <v>25.457009999999993</v>
      </c>
      <c r="S102" s="95">
        <v>1.3132591254959564E-5</v>
      </c>
      <c r="T102" s="95">
        <f t="shared" si="2"/>
        <v>3.6103908639212069E-3</v>
      </c>
      <c r="U102" s="95">
        <f>R102/'סכום נכסי הקרן'!$C$42</f>
        <v>1.0733805065974633E-3</v>
      </c>
    </row>
    <row r="103" spans="2:21" s="141" customFormat="1">
      <c r="B103" s="87" t="s">
        <v>534</v>
      </c>
      <c r="C103" s="84" t="s">
        <v>535</v>
      </c>
      <c r="D103" s="97" t="s">
        <v>117</v>
      </c>
      <c r="E103" s="97" t="s">
        <v>300</v>
      </c>
      <c r="F103" s="84" t="s">
        <v>450</v>
      </c>
      <c r="G103" s="97" t="s">
        <v>451</v>
      </c>
      <c r="H103" s="84" t="s">
        <v>403</v>
      </c>
      <c r="I103" s="84" t="s">
        <v>157</v>
      </c>
      <c r="J103" s="84"/>
      <c r="K103" s="94">
        <v>6.12</v>
      </c>
      <c r="L103" s="97" t="s">
        <v>161</v>
      </c>
      <c r="M103" s="98">
        <v>3.61E-2</v>
      </c>
      <c r="N103" s="98">
        <v>2.7799999999999998E-2</v>
      </c>
      <c r="O103" s="94">
        <v>29459.999999999996</v>
      </c>
      <c r="P103" s="96">
        <v>105.85</v>
      </c>
      <c r="Q103" s="84"/>
      <c r="R103" s="94">
        <v>31.183409999999995</v>
      </c>
      <c r="S103" s="95">
        <v>3.8384364820846903E-5</v>
      </c>
      <c r="T103" s="95">
        <f t="shared" si="2"/>
        <v>4.4225263913518992E-3</v>
      </c>
      <c r="U103" s="95">
        <f>R103/'סכום נכסי הקרן'!$C$42</f>
        <v>1.3148309413884979E-3</v>
      </c>
    </row>
    <row r="104" spans="2:21" s="141" customFormat="1">
      <c r="B104" s="87" t="s">
        <v>536</v>
      </c>
      <c r="C104" s="84" t="s">
        <v>537</v>
      </c>
      <c r="D104" s="97" t="s">
        <v>117</v>
      </c>
      <c r="E104" s="97" t="s">
        <v>300</v>
      </c>
      <c r="F104" s="84" t="s">
        <v>538</v>
      </c>
      <c r="G104" s="97" t="s">
        <v>338</v>
      </c>
      <c r="H104" s="84" t="s">
        <v>403</v>
      </c>
      <c r="I104" s="84" t="s">
        <v>157</v>
      </c>
      <c r="J104" s="84"/>
      <c r="K104" s="94">
        <v>3.1300000000000003</v>
      </c>
      <c r="L104" s="97" t="s">
        <v>161</v>
      </c>
      <c r="M104" s="98">
        <v>3.9E-2</v>
      </c>
      <c r="N104" s="98">
        <v>4.4800000000000006E-2</v>
      </c>
      <c r="O104" s="94">
        <v>26256.999999999996</v>
      </c>
      <c r="P104" s="96">
        <v>98.72</v>
      </c>
      <c r="Q104" s="84"/>
      <c r="R104" s="94">
        <v>25.920919999999995</v>
      </c>
      <c r="S104" s="95">
        <v>2.9234700410290095E-5</v>
      </c>
      <c r="T104" s="95">
        <f t="shared" si="2"/>
        <v>3.6761839961736474E-3</v>
      </c>
      <c r="U104" s="95">
        <f>R104/'סכום נכסי הקרן'!$C$42</f>
        <v>1.0929410107892608E-3</v>
      </c>
    </row>
    <row r="105" spans="2:21" s="141" customFormat="1">
      <c r="B105" s="87" t="s">
        <v>539</v>
      </c>
      <c r="C105" s="84" t="s">
        <v>540</v>
      </c>
      <c r="D105" s="97" t="s">
        <v>117</v>
      </c>
      <c r="E105" s="97" t="s">
        <v>300</v>
      </c>
      <c r="F105" s="84" t="s">
        <v>422</v>
      </c>
      <c r="G105" s="97" t="s">
        <v>338</v>
      </c>
      <c r="H105" s="84" t="s">
        <v>403</v>
      </c>
      <c r="I105" s="84" t="s">
        <v>157</v>
      </c>
      <c r="J105" s="84"/>
      <c r="K105" s="94">
        <v>4.3499999999999996</v>
      </c>
      <c r="L105" s="97" t="s">
        <v>161</v>
      </c>
      <c r="M105" s="98">
        <v>5.0499999999999996E-2</v>
      </c>
      <c r="N105" s="98">
        <v>2.8199999999999992E-2</v>
      </c>
      <c r="O105" s="94">
        <v>3024.9999999999995</v>
      </c>
      <c r="P105" s="96">
        <v>110.34</v>
      </c>
      <c r="Q105" s="84"/>
      <c r="R105" s="94">
        <v>3.3377800000000004</v>
      </c>
      <c r="S105" s="95">
        <v>5.4473466897171961E-6</v>
      </c>
      <c r="T105" s="95">
        <f t="shared" si="2"/>
        <v>4.7337414793720598E-4</v>
      </c>
      <c r="U105" s="95">
        <f>R105/'סכום נכסי הקרן'!$C$42</f>
        <v>1.407356161352367E-4</v>
      </c>
    </row>
    <row r="106" spans="2:21" s="141" customFormat="1">
      <c r="B106" s="87" t="s">
        <v>541</v>
      </c>
      <c r="C106" s="84" t="s">
        <v>542</v>
      </c>
      <c r="D106" s="97" t="s">
        <v>117</v>
      </c>
      <c r="E106" s="97" t="s">
        <v>300</v>
      </c>
      <c r="F106" s="84" t="s">
        <v>444</v>
      </c>
      <c r="G106" s="97" t="s">
        <v>445</v>
      </c>
      <c r="H106" s="84" t="s">
        <v>403</v>
      </c>
      <c r="I106" s="84" t="s">
        <v>302</v>
      </c>
      <c r="J106" s="84"/>
      <c r="K106" s="94">
        <v>3.9299999999999997</v>
      </c>
      <c r="L106" s="97" t="s">
        <v>161</v>
      </c>
      <c r="M106" s="98">
        <v>2.9600000000000001E-2</v>
      </c>
      <c r="N106" s="98">
        <v>1.8200000000000001E-2</v>
      </c>
      <c r="O106" s="94">
        <v>11966.999999999998</v>
      </c>
      <c r="P106" s="96">
        <v>105.54</v>
      </c>
      <c r="Q106" s="84"/>
      <c r="R106" s="94">
        <v>12.629969999999998</v>
      </c>
      <c r="S106" s="95">
        <v>2.9302585248558984E-5</v>
      </c>
      <c r="T106" s="95">
        <f t="shared" si="2"/>
        <v>1.7912208974894905E-3</v>
      </c>
      <c r="U106" s="95">
        <f>R106/'סכום נכסי הקרן'!$C$42</f>
        <v>5.3253558045154425E-4</v>
      </c>
    </row>
    <row r="107" spans="2:21" s="141" customFormat="1">
      <c r="B107" s="87" t="s">
        <v>543</v>
      </c>
      <c r="C107" s="84" t="s">
        <v>544</v>
      </c>
      <c r="D107" s="97" t="s">
        <v>117</v>
      </c>
      <c r="E107" s="97" t="s">
        <v>300</v>
      </c>
      <c r="F107" s="84" t="s">
        <v>545</v>
      </c>
      <c r="G107" s="97" t="s">
        <v>148</v>
      </c>
      <c r="H107" s="84" t="s">
        <v>403</v>
      </c>
      <c r="I107" s="84" t="s">
        <v>157</v>
      </c>
      <c r="J107" s="84"/>
      <c r="K107" s="94">
        <v>3.9399999999999995</v>
      </c>
      <c r="L107" s="97" t="s">
        <v>161</v>
      </c>
      <c r="M107" s="98">
        <v>2.75E-2</v>
      </c>
      <c r="N107" s="98">
        <v>2.2099999999999998E-2</v>
      </c>
      <c r="O107" s="94">
        <v>18825.359999999997</v>
      </c>
      <c r="P107" s="96">
        <v>102.38</v>
      </c>
      <c r="Q107" s="84"/>
      <c r="R107" s="94">
        <v>19.273399999999999</v>
      </c>
      <c r="S107" s="95">
        <v>3.7896558308645305E-5</v>
      </c>
      <c r="T107" s="95">
        <f t="shared" si="2"/>
        <v>2.7334124186893516E-3</v>
      </c>
      <c r="U107" s="95">
        <f>R107/'סכום נכסי הקרן'!$C$42</f>
        <v>8.1265206934575404E-4</v>
      </c>
    </row>
    <row r="108" spans="2:21" s="141" customFormat="1">
      <c r="B108" s="87" t="s">
        <v>546</v>
      </c>
      <c r="C108" s="84" t="s">
        <v>547</v>
      </c>
      <c r="D108" s="97" t="s">
        <v>117</v>
      </c>
      <c r="E108" s="97" t="s">
        <v>300</v>
      </c>
      <c r="F108" s="84" t="s">
        <v>545</v>
      </c>
      <c r="G108" s="97" t="s">
        <v>148</v>
      </c>
      <c r="H108" s="84" t="s">
        <v>403</v>
      </c>
      <c r="I108" s="84" t="s">
        <v>157</v>
      </c>
      <c r="J108" s="84"/>
      <c r="K108" s="94">
        <v>5.1800000000000006</v>
      </c>
      <c r="L108" s="97" t="s">
        <v>161</v>
      </c>
      <c r="M108" s="98">
        <v>2.3E-2</v>
      </c>
      <c r="N108" s="98">
        <v>3.1E-2</v>
      </c>
      <c r="O108" s="94">
        <v>25999.999999999996</v>
      </c>
      <c r="P108" s="96">
        <v>96.23</v>
      </c>
      <c r="Q108" s="84"/>
      <c r="R108" s="94">
        <v>25.019799999999996</v>
      </c>
      <c r="S108" s="95">
        <v>8.252679264064152E-5</v>
      </c>
      <c r="T108" s="95">
        <f t="shared" si="2"/>
        <v>3.5483844071686277E-3</v>
      </c>
      <c r="U108" s="95">
        <f>R108/'סכום נכסי הקרן'!$C$42</f>
        <v>1.0549457928864078E-3</v>
      </c>
    </row>
    <row r="109" spans="2:21" s="141" customFormat="1">
      <c r="B109" s="87" t="s">
        <v>548</v>
      </c>
      <c r="C109" s="84" t="s">
        <v>549</v>
      </c>
      <c r="D109" s="97" t="s">
        <v>117</v>
      </c>
      <c r="E109" s="97" t="s">
        <v>300</v>
      </c>
      <c r="F109" s="84" t="s">
        <v>550</v>
      </c>
      <c r="G109" s="97" t="s">
        <v>338</v>
      </c>
      <c r="H109" s="84" t="s">
        <v>456</v>
      </c>
      <c r="I109" s="84" t="s">
        <v>157</v>
      </c>
      <c r="J109" s="84"/>
      <c r="K109" s="94">
        <v>2.8499999999999992</v>
      </c>
      <c r="L109" s="97" t="s">
        <v>161</v>
      </c>
      <c r="M109" s="98">
        <v>6.7500000000000004E-2</v>
      </c>
      <c r="N109" s="98">
        <v>3.9399999999999991E-2</v>
      </c>
      <c r="O109" s="94">
        <v>10088.729999999998</v>
      </c>
      <c r="P109" s="96">
        <v>109.36</v>
      </c>
      <c r="Q109" s="84"/>
      <c r="R109" s="94">
        <v>11.033040000000002</v>
      </c>
      <c r="S109" s="95">
        <v>1.2614791390667735E-5</v>
      </c>
      <c r="T109" s="95">
        <f t="shared" si="2"/>
        <v>1.5647394103736948E-3</v>
      </c>
      <c r="U109" s="95">
        <f>R109/'סכום נכסי הקרן'!$C$42</f>
        <v>4.6520192530505669E-4</v>
      </c>
    </row>
    <row r="110" spans="2:21" s="141" customFormat="1">
      <c r="B110" s="87" t="s">
        <v>551</v>
      </c>
      <c r="C110" s="84" t="s">
        <v>552</v>
      </c>
      <c r="D110" s="97" t="s">
        <v>117</v>
      </c>
      <c r="E110" s="97" t="s">
        <v>300</v>
      </c>
      <c r="F110" s="84" t="s">
        <v>553</v>
      </c>
      <c r="G110" s="97" t="s">
        <v>493</v>
      </c>
      <c r="H110" s="84" t="s">
        <v>456</v>
      </c>
      <c r="I110" s="84" t="s">
        <v>302</v>
      </c>
      <c r="J110" s="84"/>
      <c r="K110" s="94">
        <v>3.09</v>
      </c>
      <c r="L110" s="97" t="s">
        <v>161</v>
      </c>
      <c r="M110" s="98">
        <v>2.9500000000000002E-2</v>
      </c>
      <c r="N110" s="98">
        <v>2.1399999999999995E-2</v>
      </c>
      <c r="O110" s="94">
        <v>7647.0599999999986</v>
      </c>
      <c r="P110" s="96">
        <v>103.25</v>
      </c>
      <c r="Q110" s="84"/>
      <c r="R110" s="94">
        <v>7.8955899999999994</v>
      </c>
      <c r="S110" s="95">
        <v>3.2899218069549172E-5</v>
      </c>
      <c r="T110" s="95">
        <f t="shared" si="2"/>
        <v>1.1197766745296345E-3</v>
      </c>
      <c r="U110" s="95">
        <f>R110/'סכום נכסי הקרן'!$C$42</f>
        <v>3.3291311093038288E-4</v>
      </c>
    </row>
    <row r="111" spans="2:21" s="141" customFormat="1">
      <c r="B111" s="87" t="s">
        <v>554</v>
      </c>
      <c r="C111" s="84" t="s">
        <v>555</v>
      </c>
      <c r="D111" s="97" t="s">
        <v>117</v>
      </c>
      <c r="E111" s="97" t="s">
        <v>300</v>
      </c>
      <c r="F111" s="84" t="s">
        <v>556</v>
      </c>
      <c r="G111" s="97" t="s">
        <v>451</v>
      </c>
      <c r="H111" s="84" t="s">
        <v>456</v>
      </c>
      <c r="I111" s="84" t="s">
        <v>157</v>
      </c>
      <c r="J111" s="84"/>
      <c r="K111" s="94">
        <v>9</v>
      </c>
      <c r="L111" s="97" t="s">
        <v>161</v>
      </c>
      <c r="M111" s="98">
        <v>3.4300000000000004E-2</v>
      </c>
      <c r="N111" s="98">
        <v>3.6900000000000002E-2</v>
      </c>
      <c r="O111" s="94">
        <v>28177.999999999996</v>
      </c>
      <c r="P111" s="96">
        <v>98.83</v>
      </c>
      <c r="Q111" s="84"/>
      <c r="R111" s="94">
        <v>27.848319999999998</v>
      </c>
      <c r="S111" s="95">
        <v>1.1098944383173152E-4</v>
      </c>
      <c r="T111" s="95">
        <f t="shared" si="2"/>
        <v>3.9495337474257288E-3</v>
      </c>
      <c r="U111" s="95">
        <f>R111/'סכום נכסי הקרן'!$C$42</f>
        <v>1.1742087475900853E-3</v>
      </c>
    </row>
    <row r="112" spans="2:21" s="141" customFormat="1">
      <c r="B112" s="87" t="s">
        <v>557</v>
      </c>
      <c r="C112" s="84" t="s">
        <v>558</v>
      </c>
      <c r="D112" s="97" t="s">
        <v>117</v>
      </c>
      <c r="E112" s="97" t="s">
        <v>300</v>
      </c>
      <c r="F112" s="84" t="s">
        <v>465</v>
      </c>
      <c r="G112" s="97" t="s">
        <v>359</v>
      </c>
      <c r="H112" s="84" t="s">
        <v>456</v>
      </c>
      <c r="I112" s="84" t="s">
        <v>302</v>
      </c>
      <c r="J112" s="84"/>
      <c r="K112" s="94">
        <v>3.6900000000000004</v>
      </c>
      <c r="L112" s="97" t="s">
        <v>161</v>
      </c>
      <c r="M112" s="98">
        <v>4.1399999999999999E-2</v>
      </c>
      <c r="N112" s="98">
        <v>2.2799999999999997E-2</v>
      </c>
      <c r="O112" s="94">
        <v>9423.9</v>
      </c>
      <c r="P112" s="96">
        <v>107.99</v>
      </c>
      <c r="Q112" s="84"/>
      <c r="R112" s="94">
        <v>10.176869999999999</v>
      </c>
      <c r="S112" s="95">
        <v>1.3023471135193799E-5</v>
      </c>
      <c r="T112" s="95">
        <f t="shared" si="2"/>
        <v>1.4433147675753681E-3</v>
      </c>
      <c r="U112" s="95">
        <f>R112/'סכום נכסי הקרן'!$C$42</f>
        <v>4.2910199886697333E-4</v>
      </c>
    </row>
    <row r="113" spans="2:21" s="141" customFormat="1">
      <c r="B113" s="87" t="s">
        <v>559</v>
      </c>
      <c r="C113" s="84" t="s">
        <v>560</v>
      </c>
      <c r="D113" s="97" t="s">
        <v>117</v>
      </c>
      <c r="E113" s="97" t="s">
        <v>300</v>
      </c>
      <c r="F113" s="84" t="s">
        <v>465</v>
      </c>
      <c r="G113" s="97" t="s">
        <v>359</v>
      </c>
      <c r="H113" s="84" t="s">
        <v>456</v>
      </c>
      <c r="I113" s="84" t="s">
        <v>302</v>
      </c>
      <c r="J113" s="84"/>
      <c r="K113" s="94">
        <v>6.29</v>
      </c>
      <c r="L113" s="97" t="s">
        <v>161</v>
      </c>
      <c r="M113" s="98">
        <v>2.5000000000000001E-2</v>
      </c>
      <c r="N113" s="98">
        <v>3.8299999999999994E-2</v>
      </c>
      <c r="O113" s="94">
        <v>4005.9999999999995</v>
      </c>
      <c r="P113" s="96">
        <v>93.71</v>
      </c>
      <c r="Q113" s="84"/>
      <c r="R113" s="94">
        <v>3.7540199999999997</v>
      </c>
      <c r="S113" s="95">
        <v>9.9999999999999991E-6</v>
      </c>
      <c r="T113" s="95">
        <f t="shared" si="2"/>
        <v>5.3240657528034487E-4</v>
      </c>
      <c r="U113" s="95">
        <f>R113/'סכום נכסי הקרן'!$C$42</f>
        <v>1.5828614159231621E-4</v>
      </c>
    </row>
    <row r="114" spans="2:21" s="141" customFormat="1">
      <c r="B114" s="87" t="s">
        <v>561</v>
      </c>
      <c r="C114" s="84" t="s">
        <v>562</v>
      </c>
      <c r="D114" s="97" t="s">
        <v>117</v>
      </c>
      <c r="E114" s="97" t="s">
        <v>300</v>
      </c>
      <c r="F114" s="84" t="s">
        <v>465</v>
      </c>
      <c r="G114" s="97" t="s">
        <v>359</v>
      </c>
      <c r="H114" s="84" t="s">
        <v>456</v>
      </c>
      <c r="I114" s="84" t="s">
        <v>302</v>
      </c>
      <c r="J114" s="84"/>
      <c r="K114" s="94">
        <v>4.9499999999999993</v>
      </c>
      <c r="L114" s="97" t="s">
        <v>161</v>
      </c>
      <c r="M114" s="98">
        <v>3.5499999999999997E-2</v>
      </c>
      <c r="N114" s="98">
        <v>3.1899999999999998E-2</v>
      </c>
      <c r="O114" s="94">
        <v>5785.9999999999991</v>
      </c>
      <c r="P114" s="96">
        <v>102.69</v>
      </c>
      <c r="Q114" s="84"/>
      <c r="R114" s="94">
        <v>5.9416400000000005</v>
      </c>
      <c r="S114" s="95">
        <v>1.1042595868855336E-5</v>
      </c>
      <c r="T114" s="95">
        <f t="shared" si="2"/>
        <v>8.4266152123555784E-4</v>
      </c>
      <c r="U114" s="95">
        <f>R114/'סכום נכסי הקרן'!$C$42</f>
        <v>2.5052590831443889E-4</v>
      </c>
    </row>
    <row r="115" spans="2:21" s="141" customFormat="1">
      <c r="B115" s="87" t="s">
        <v>563</v>
      </c>
      <c r="C115" s="84" t="s">
        <v>564</v>
      </c>
      <c r="D115" s="97" t="s">
        <v>117</v>
      </c>
      <c r="E115" s="97" t="s">
        <v>300</v>
      </c>
      <c r="F115" s="84" t="s">
        <v>565</v>
      </c>
      <c r="G115" s="97" t="s">
        <v>338</v>
      </c>
      <c r="H115" s="84" t="s">
        <v>456</v>
      </c>
      <c r="I115" s="84" t="s">
        <v>302</v>
      </c>
      <c r="J115" s="84"/>
      <c r="K115" s="94">
        <v>5.3400000000000007</v>
      </c>
      <c r="L115" s="97" t="s">
        <v>161</v>
      </c>
      <c r="M115" s="98">
        <v>3.9E-2</v>
      </c>
      <c r="N115" s="98">
        <v>4.2199999999999994E-2</v>
      </c>
      <c r="O115" s="94">
        <v>18999.999999999996</v>
      </c>
      <c r="P115" s="96">
        <v>99.78</v>
      </c>
      <c r="Q115" s="84"/>
      <c r="R115" s="94">
        <v>18.958189999999995</v>
      </c>
      <c r="S115" s="95">
        <v>4.5142436266007738E-5</v>
      </c>
      <c r="T115" s="95">
        <f t="shared" si="2"/>
        <v>2.6887083743331363E-3</v>
      </c>
      <c r="U115" s="95">
        <f>R115/'סכום נכסי הקרן'!$C$42</f>
        <v>7.9936141700737682E-4</v>
      </c>
    </row>
    <row r="116" spans="2:21" s="141" customFormat="1">
      <c r="B116" s="87" t="s">
        <v>566</v>
      </c>
      <c r="C116" s="84" t="s">
        <v>567</v>
      </c>
      <c r="D116" s="97" t="s">
        <v>117</v>
      </c>
      <c r="E116" s="97" t="s">
        <v>300</v>
      </c>
      <c r="F116" s="84" t="s">
        <v>568</v>
      </c>
      <c r="G116" s="97" t="s">
        <v>359</v>
      </c>
      <c r="H116" s="84" t="s">
        <v>456</v>
      </c>
      <c r="I116" s="84" t="s">
        <v>302</v>
      </c>
      <c r="J116" s="84"/>
      <c r="K116" s="94">
        <v>3.5799999999999996</v>
      </c>
      <c r="L116" s="97" t="s">
        <v>161</v>
      </c>
      <c r="M116" s="98">
        <v>2.1600000000000001E-2</v>
      </c>
      <c r="N116" s="98">
        <v>2.1600000000000001E-2</v>
      </c>
      <c r="O116" s="94">
        <v>12251.999999999998</v>
      </c>
      <c r="P116" s="96">
        <v>100.6</v>
      </c>
      <c r="Q116" s="84"/>
      <c r="R116" s="94">
        <v>12.325509999999998</v>
      </c>
      <c r="S116" s="95">
        <v>1.9023869894865634E-5</v>
      </c>
      <c r="T116" s="95">
        <f t="shared" si="2"/>
        <v>1.7480414509468897E-3</v>
      </c>
      <c r="U116" s="95">
        <f>R116/'סכום נכסי הקרן'!$C$42</f>
        <v>5.196981958160876E-4</v>
      </c>
    </row>
    <row r="117" spans="2:21" s="141" customFormat="1">
      <c r="B117" s="87" t="s">
        <v>569</v>
      </c>
      <c r="C117" s="84" t="s">
        <v>570</v>
      </c>
      <c r="D117" s="97" t="s">
        <v>117</v>
      </c>
      <c r="E117" s="97" t="s">
        <v>300</v>
      </c>
      <c r="F117" s="84" t="s">
        <v>545</v>
      </c>
      <c r="G117" s="97" t="s">
        <v>148</v>
      </c>
      <c r="H117" s="84" t="s">
        <v>456</v>
      </c>
      <c r="I117" s="84" t="s">
        <v>157</v>
      </c>
      <c r="J117" s="84"/>
      <c r="K117" s="94">
        <v>2.81</v>
      </c>
      <c r="L117" s="97" t="s">
        <v>161</v>
      </c>
      <c r="M117" s="98">
        <v>2.4E-2</v>
      </c>
      <c r="N117" s="98">
        <v>2.0499999999999997E-2</v>
      </c>
      <c r="O117" s="94">
        <v>8978.9199999999983</v>
      </c>
      <c r="P117" s="96">
        <v>101.19</v>
      </c>
      <c r="Q117" s="84"/>
      <c r="R117" s="94">
        <v>9.0857699999999983</v>
      </c>
      <c r="S117" s="95">
        <v>2.2199527521409146E-5</v>
      </c>
      <c r="T117" s="95">
        <f t="shared" si="2"/>
        <v>1.2885716350698447E-3</v>
      </c>
      <c r="U117" s="95">
        <f>R117/'סכום נכסי הקרן'!$C$42</f>
        <v>3.830963811314854E-4</v>
      </c>
    </row>
    <row r="118" spans="2:21" s="141" customFormat="1">
      <c r="B118" s="87" t="s">
        <v>571</v>
      </c>
      <c r="C118" s="84" t="s">
        <v>572</v>
      </c>
      <c r="D118" s="97" t="s">
        <v>117</v>
      </c>
      <c r="E118" s="97" t="s">
        <v>300</v>
      </c>
      <c r="F118" s="84" t="s">
        <v>573</v>
      </c>
      <c r="G118" s="97" t="s">
        <v>338</v>
      </c>
      <c r="H118" s="84" t="s">
        <v>472</v>
      </c>
      <c r="I118" s="84" t="s">
        <v>157</v>
      </c>
      <c r="J118" s="84"/>
      <c r="K118" s="94">
        <v>4.6099999999999994</v>
      </c>
      <c r="L118" s="97" t="s">
        <v>161</v>
      </c>
      <c r="M118" s="98">
        <v>3.95E-2</v>
      </c>
      <c r="N118" s="98">
        <v>4.2199999999999994E-2</v>
      </c>
      <c r="O118" s="94">
        <v>16363.859999999997</v>
      </c>
      <c r="P118" s="96">
        <v>99.27</v>
      </c>
      <c r="Q118" s="84"/>
      <c r="R118" s="94">
        <v>16.244399999999999</v>
      </c>
      <c r="S118" s="95">
        <v>2.6815213470483078E-5</v>
      </c>
      <c r="T118" s="95">
        <f t="shared" si="2"/>
        <v>2.3038303928812403E-3</v>
      </c>
      <c r="U118" s="95">
        <f>R118/'סכום נכסי הקרן'!$C$42</f>
        <v>6.8493598821589162E-4</v>
      </c>
    </row>
    <row r="119" spans="2:21" s="141" customFormat="1">
      <c r="B119" s="87" t="s">
        <v>574</v>
      </c>
      <c r="C119" s="84" t="s">
        <v>575</v>
      </c>
      <c r="D119" s="97" t="s">
        <v>117</v>
      </c>
      <c r="E119" s="97" t="s">
        <v>300</v>
      </c>
      <c r="F119" s="84" t="s">
        <v>573</v>
      </c>
      <c r="G119" s="97" t="s">
        <v>338</v>
      </c>
      <c r="H119" s="84" t="s">
        <v>472</v>
      </c>
      <c r="I119" s="84" t="s">
        <v>157</v>
      </c>
      <c r="J119" s="84"/>
      <c r="K119" s="94">
        <v>5.2199999999999989</v>
      </c>
      <c r="L119" s="97" t="s">
        <v>161</v>
      </c>
      <c r="M119" s="98">
        <v>0.03</v>
      </c>
      <c r="N119" s="98">
        <v>4.2999999999999997E-2</v>
      </c>
      <c r="O119" s="94">
        <v>25906.999999999996</v>
      </c>
      <c r="P119" s="96">
        <v>94.19</v>
      </c>
      <c r="Q119" s="84"/>
      <c r="R119" s="94">
        <v>24.401810000000001</v>
      </c>
      <c r="S119" s="95">
        <v>3.4531662576858835E-5</v>
      </c>
      <c r="T119" s="95">
        <f t="shared" si="2"/>
        <v>3.4607391789978942E-3</v>
      </c>
      <c r="U119" s="95">
        <f>R119/'סכום נכסי הקרן'!$C$42</f>
        <v>1.0288885921675426E-3</v>
      </c>
    </row>
    <row r="120" spans="2:21" s="141" customFormat="1">
      <c r="B120" s="87" t="s">
        <v>576</v>
      </c>
      <c r="C120" s="84" t="s">
        <v>577</v>
      </c>
      <c r="D120" s="97" t="s">
        <v>117</v>
      </c>
      <c r="E120" s="97" t="s">
        <v>300</v>
      </c>
      <c r="F120" s="84" t="s">
        <v>578</v>
      </c>
      <c r="G120" s="97" t="s">
        <v>579</v>
      </c>
      <c r="H120" s="84" t="s">
        <v>486</v>
      </c>
      <c r="I120" s="84" t="s">
        <v>157</v>
      </c>
      <c r="J120" s="84"/>
      <c r="K120" s="94">
        <v>5.77</v>
      </c>
      <c r="L120" s="97" t="s">
        <v>161</v>
      </c>
      <c r="M120" s="98">
        <v>4.4500000000000005E-2</v>
      </c>
      <c r="N120" s="98">
        <v>3.7100000000000001E-2</v>
      </c>
      <c r="O120" s="94">
        <v>5789.9999999999991</v>
      </c>
      <c r="P120" s="96">
        <v>105.57</v>
      </c>
      <c r="Q120" s="84"/>
      <c r="R120" s="94">
        <v>6.1124999999999989</v>
      </c>
      <c r="S120" s="95">
        <v>1.8749999999999998E-5</v>
      </c>
      <c r="T120" s="95">
        <f t="shared" si="2"/>
        <v>8.668934079736144E-4</v>
      </c>
      <c r="U120" s="95">
        <f>R120/'סכום נכסי הקרן'!$C$42</f>
        <v>2.577301241024376E-4</v>
      </c>
    </row>
    <row r="121" spans="2:21" s="141" customFormat="1">
      <c r="B121" s="87" t="s">
        <v>580</v>
      </c>
      <c r="C121" s="84" t="s">
        <v>581</v>
      </c>
      <c r="D121" s="97" t="s">
        <v>117</v>
      </c>
      <c r="E121" s="97" t="s">
        <v>300</v>
      </c>
      <c r="F121" s="84" t="s">
        <v>582</v>
      </c>
      <c r="G121" s="97" t="s">
        <v>493</v>
      </c>
      <c r="H121" s="84" t="s">
        <v>486</v>
      </c>
      <c r="I121" s="84" t="s">
        <v>157</v>
      </c>
      <c r="J121" s="84"/>
      <c r="K121" s="94">
        <v>1.5800000000000003</v>
      </c>
      <c r="L121" s="97" t="s">
        <v>161</v>
      </c>
      <c r="M121" s="98">
        <v>3.3000000000000002E-2</v>
      </c>
      <c r="N121" s="98">
        <v>2.3900000000000001E-2</v>
      </c>
      <c r="O121" s="94">
        <v>9582.739999999998</v>
      </c>
      <c r="P121" s="96">
        <v>101.86</v>
      </c>
      <c r="Q121" s="84"/>
      <c r="R121" s="94">
        <v>9.7609799999999982</v>
      </c>
      <c r="S121" s="95">
        <v>1.9408667183888697E-5</v>
      </c>
      <c r="T121" s="95">
        <f t="shared" si="2"/>
        <v>1.3843319783005791E-3</v>
      </c>
      <c r="U121" s="95">
        <f>R121/'סכום נכסי הקרן'!$C$42</f>
        <v>4.115662309630121E-4</v>
      </c>
    </row>
    <row r="122" spans="2:21" s="141" customFormat="1">
      <c r="B122" s="87" t="s">
        <v>583</v>
      </c>
      <c r="C122" s="84" t="s">
        <v>584</v>
      </c>
      <c r="D122" s="97" t="s">
        <v>117</v>
      </c>
      <c r="E122" s="97" t="s">
        <v>300</v>
      </c>
      <c r="F122" s="84" t="s">
        <v>585</v>
      </c>
      <c r="G122" s="97" t="s">
        <v>402</v>
      </c>
      <c r="H122" s="84" t="s">
        <v>486</v>
      </c>
      <c r="I122" s="84" t="s">
        <v>302</v>
      </c>
      <c r="J122" s="84"/>
      <c r="K122" s="94">
        <v>1.6900000000000002</v>
      </c>
      <c r="L122" s="97" t="s">
        <v>161</v>
      </c>
      <c r="M122" s="98">
        <v>0.06</v>
      </c>
      <c r="N122" s="98">
        <v>1.7600000000000005E-2</v>
      </c>
      <c r="O122" s="94">
        <v>369.6</v>
      </c>
      <c r="P122" s="96">
        <v>108.72</v>
      </c>
      <c r="Q122" s="84"/>
      <c r="R122" s="94">
        <v>0.40182999999999991</v>
      </c>
      <c r="S122" s="95">
        <v>6.7556442530377741E-7</v>
      </c>
      <c r="T122" s="95">
        <f t="shared" si="2"/>
        <v>5.6988757157633937E-5</v>
      </c>
      <c r="U122" s="95">
        <f>R122/'סכום נכסי הקרן'!$C$42</f>
        <v>1.694293591297873E-5</v>
      </c>
    </row>
    <row r="123" spans="2:21" s="141" customFormat="1">
      <c r="B123" s="87" t="s">
        <v>586</v>
      </c>
      <c r="C123" s="84" t="s">
        <v>587</v>
      </c>
      <c r="D123" s="97" t="s">
        <v>117</v>
      </c>
      <c r="E123" s="97" t="s">
        <v>300</v>
      </c>
      <c r="F123" s="84" t="s">
        <v>585</v>
      </c>
      <c r="G123" s="97" t="s">
        <v>402</v>
      </c>
      <c r="H123" s="84" t="s">
        <v>486</v>
      </c>
      <c r="I123" s="84" t="s">
        <v>302</v>
      </c>
      <c r="J123" s="84"/>
      <c r="K123" s="94">
        <v>3.6499999999999995</v>
      </c>
      <c r="L123" s="97" t="s">
        <v>161</v>
      </c>
      <c r="M123" s="98">
        <v>5.9000000000000004E-2</v>
      </c>
      <c r="N123" s="98">
        <v>2.7200000000000002E-2</v>
      </c>
      <c r="O123" s="94">
        <v>165.99999999999997</v>
      </c>
      <c r="P123" s="96">
        <v>113.55</v>
      </c>
      <c r="Q123" s="84"/>
      <c r="R123" s="94">
        <v>0.18849000000000002</v>
      </c>
      <c r="S123" s="95">
        <v>1.8665338354234385E-7</v>
      </c>
      <c r="T123" s="95">
        <f t="shared" si="2"/>
        <v>2.6732227152383906E-5</v>
      </c>
      <c r="U123" s="95">
        <f>R123/'סכום נכסי הקרן'!$C$42</f>
        <v>7.9475748207882993E-6</v>
      </c>
    </row>
    <row r="124" spans="2:21" s="141" customFormat="1">
      <c r="B124" s="87" t="s">
        <v>588</v>
      </c>
      <c r="C124" s="84" t="s">
        <v>589</v>
      </c>
      <c r="D124" s="97" t="s">
        <v>117</v>
      </c>
      <c r="E124" s="97" t="s">
        <v>300</v>
      </c>
      <c r="F124" s="84" t="s">
        <v>489</v>
      </c>
      <c r="G124" s="97" t="s">
        <v>338</v>
      </c>
      <c r="H124" s="84" t="s">
        <v>486</v>
      </c>
      <c r="I124" s="84" t="s">
        <v>302</v>
      </c>
      <c r="J124" s="84"/>
      <c r="K124" s="94">
        <v>4.1199999999999992</v>
      </c>
      <c r="L124" s="97" t="s">
        <v>161</v>
      </c>
      <c r="M124" s="98">
        <v>6.9000000000000006E-2</v>
      </c>
      <c r="N124" s="98">
        <v>8.0599999999999991E-2</v>
      </c>
      <c r="O124" s="94">
        <v>2104.9999999999995</v>
      </c>
      <c r="P124" s="96">
        <v>98.51</v>
      </c>
      <c r="Q124" s="84"/>
      <c r="R124" s="94">
        <v>2.0736399999999997</v>
      </c>
      <c r="S124" s="95">
        <v>3.1818683386717167E-6</v>
      </c>
      <c r="T124" s="95">
        <f t="shared" si="2"/>
        <v>2.9408995443933018E-4</v>
      </c>
      <c r="U124" s="95">
        <f>R124/'סכום נכסי הקרן'!$C$42</f>
        <v>8.7433864138041506E-5</v>
      </c>
    </row>
    <row r="125" spans="2:21" s="141" customFormat="1">
      <c r="B125" s="87" t="s">
        <v>590</v>
      </c>
      <c r="C125" s="84" t="s">
        <v>591</v>
      </c>
      <c r="D125" s="97" t="s">
        <v>117</v>
      </c>
      <c r="E125" s="97" t="s">
        <v>300</v>
      </c>
      <c r="F125" s="84" t="s">
        <v>592</v>
      </c>
      <c r="G125" s="97" t="s">
        <v>338</v>
      </c>
      <c r="H125" s="84" t="s">
        <v>486</v>
      </c>
      <c r="I125" s="84" t="s">
        <v>157</v>
      </c>
      <c r="J125" s="84"/>
      <c r="K125" s="94">
        <v>4.0399999999999991</v>
      </c>
      <c r="L125" s="97" t="s">
        <v>161</v>
      </c>
      <c r="M125" s="98">
        <v>4.5999999999999999E-2</v>
      </c>
      <c r="N125" s="98">
        <v>5.2999999999999992E-2</v>
      </c>
      <c r="O125" s="94">
        <v>1139.6799999999998</v>
      </c>
      <c r="P125" s="96">
        <v>97.5</v>
      </c>
      <c r="Q125" s="84"/>
      <c r="R125" s="94">
        <v>1.1111899999999999</v>
      </c>
      <c r="S125" s="95">
        <v>4.8704273504273496E-6</v>
      </c>
      <c r="T125" s="95">
        <f t="shared" si="2"/>
        <v>1.5759235762882628E-4</v>
      </c>
      <c r="U125" s="95">
        <f>R125/'סכום נכסי הקרן'!$C$42</f>
        <v>4.6852701284480598E-5</v>
      </c>
    </row>
    <row r="126" spans="2:21" s="141" customFormat="1">
      <c r="B126" s="87" t="s">
        <v>593</v>
      </c>
      <c r="C126" s="84" t="s">
        <v>594</v>
      </c>
      <c r="D126" s="97" t="s">
        <v>117</v>
      </c>
      <c r="E126" s="97" t="s">
        <v>300</v>
      </c>
      <c r="F126" s="84" t="s">
        <v>492</v>
      </c>
      <c r="G126" s="97" t="s">
        <v>493</v>
      </c>
      <c r="H126" s="84" t="s">
        <v>494</v>
      </c>
      <c r="I126" s="84" t="s">
        <v>157</v>
      </c>
      <c r="J126" s="84"/>
      <c r="K126" s="94">
        <v>1.3799999999999997</v>
      </c>
      <c r="L126" s="97" t="s">
        <v>161</v>
      </c>
      <c r="M126" s="98">
        <v>4.2999999999999997E-2</v>
      </c>
      <c r="N126" s="98">
        <v>3.1499999999999993E-2</v>
      </c>
      <c r="O126" s="94">
        <v>13767.449999999997</v>
      </c>
      <c r="P126" s="96">
        <v>101.96</v>
      </c>
      <c r="Q126" s="84"/>
      <c r="R126" s="94">
        <v>14.03729</v>
      </c>
      <c r="S126" s="95">
        <v>3.8144690697481468E-5</v>
      </c>
      <c r="T126" s="95">
        <f t="shared" si="2"/>
        <v>1.9908113156341823E-3</v>
      </c>
      <c r="U126" s="95">
        <f>R126/'סכום נכסי הקרן'!$C$42</f>
        <v>5.9187443660726493E-4</v>
      </c>
    </row>
    <row r="127" spans="2:21" s="141" customFormat="1">
      <c r="B127" s="87" t="s">
        <v>595</v>
      </c>
      <c r="C127" s="84" t="s">
        <v>596</v>
      </c>
      <c r="D127" s="97" t="s">
        <v>117</v>
      </c>
      <c r="E127" s="97" t="s">
        <v>300</v>
      </c>
      <c r="F127" s="84" t="s">
        <v>492</v>
      </c>
      <c r="G127" s="97" t="s">
        <v>493</v>
      </c>
      <c r="H127" s="84" t="s">
        <v>494</v>
      </c>
      <c r="I127" s="84" t="s">
        <v>157</v>
      </c>
      <c r="J127" s="84"/>
      <c r="K127" s="94">
        <v>2.0600000000000005</v>
      </c>
      <c r="L127" s="97" t="s">
        <v>161</v>
      </c>
      <c r="M127" s="98">
        <v>4.2500000000000003E-2</v>
      </c>
      <c r="N127" s="98">
        <v>3.78E-2</v>
      </c>
      <c r="O127" s="94">
        <v>8945.9999999999982</v>
      </c>
      <c r="P127" s="96">
        <v>102.73</v>
      </c>
      <c r="Q127" s="84"/>
      <c r="R127" s="94">
        <v>9.1902199999999983</v>
      </c>
      <c r="S127" s="95">
        <v>1.8210219951610399E-5</v>
      </c>
      <c r="T127" s="95">
        <f t="shared" si="2"/>
        <v>1.3033850528960768E-3</v>
      </c>
      <c r="U127" s="95">
        <f>R127/'סכום נכסי הקרן'!$C$42</f>
        <v>3.8750045662637282E-4</v>
      </c>
    </row>
    <row r="128" spans="2:21" s="141" customFormat="1">
      <c r="B128" s="87" t="s">
        <v>597</v>
      </c>
      <c r="C128" s="84" t="s">
        <v>598</v>
      </c>
      <c r="D128" s="97" t="s">
        <v>117</v>
      </c>
      <c r="E128" s="97" t="s">
        <v>300</v>
      </c>
      <c r="F128" s="84" t="s">
        <v>492</v>
      </c>
      <c r="G128" s="97" t="s">
        <v>493</v>
      </c>
      <c r="H128" s="84" t="s">
        <v>494</v>
      </c>
      <c r="I128" s="84" t="s">
        <v>157</v>
      </c>
      <c r="J128" s="84"/>
      <c r="K128" s="94">
        <v>1.96</v>
      </c>
      <c r="L128" s="97" t="s">
        <v>161</v>
      </c>
      <c r="M128" s="98">
        <v>3.7000000000000005E-2</v>
      </c>
      <c r="N128" s="98">
        <v>0.04</v>
      </c>
      <c r="O128" s="94">
        <v>19417.999999999996</v>
      </c>
      <c r="P128" s="96">
        <v>100.99</v>
      </c>
      <c r="Q128" s="84"/>
      <c r="R128" s="94">
        <v>19.610229999999994</v>
      </c>
      <c r="S128" s="95">
        <v>5.8892723982589358E-5</v>
      </c>
      <c r="T128" s="95">
        <f t="shared" si="2"/>
        <v>2.7811826774390854E-3</v>
      </c>
      <c r="U128" s="95">
        <f>R128/'סכום נכסי הקרן'!$C$42</f>
        <v>8.2685431682246943E-4</v>
      </c>
    </row>
    <row r="129" spans="2:21" s="141" customFormat="1">
      <c r="B129" s="83"/>
      <c r="C129" s="84"/>
      <c r="D129" s="84"/>
      <c r="E129" s="84"/>
      <c r="F129" s="84"/>
      <c r="G129" s="84"/>
      <c r="H129" s="84"/>
      <c r="I129" s="84"/>
      <c r="J129" s="84"/>
      <c r="K129" s="84"/>
      <c r="L129" s="84"/>
      <c r="M129" s="84"/>
      <c r="N129" s="84"/>
      <c r="O129" s="94"/>
      <c r="P129" s="96"/>
      <c r="Q129" s="84"/>
      <c r="R129" s="84"/>
      <c r="S129" s="84"/>
      <c r="T129" s="95"/>
      <c r="U129" s="84"/>
    </row>
    <row r="130" spans="2:21" s="141" customFormat="1">
      <c r="B130" s="103" t="s">
        <v>44</v>
      </c>
      <c r="C130" s="82"/>
      <c r="D130" s="82"/>
      <c r="E130" s="82"/>
      <c r="F130" s="82"/>
      <c r="G130" s="82"/>
      <c r="H130" s="82"/>
      <c r="I130" s="82"/>
      <c r="J130" s="82"/>
      <c r="K130" s="91">
        <v>4.6532885620446374</v>
      </c>
      <c r="L130" s="82"/>
      <c r="M130" s="82"/>
      <c r="N130" s="105">
        <v>5.1630712806249965E-2</v>
      </c>
      <c r="O130" s="91"/>
      <c r="P130" s="93"/>
      <c r="Q130" s="82"/>
      <c r="R130" s="91">
        <v>170.13879999999995</v>
      </c>
      <c r="S130" s="82"/>
      <c r="T130" s="92">
        <f t="shared" ref="T130:T132" si="3">R130/$R$11</f>
        <v>2.4129603952644772E-2</v>
      </c>
      <c r="U130" s="92">
        <f>R130/'סכום נכסי הקרן'!$C$42</f>
        <v>7.1738067956874938E-3</v>
      </c>
    </row>
    <row r="131" spans="2:21" s="141" customFormat="1">
      <c r="B131" s="87" t="s">
        <v>599</v>
      </c>
      <c r="C131" s="84" t="s">
        <v>600</v>
      </c>
      <c r="D131" s="97" t="s">
        <v>117</v>
      </c>
      <c r="E131" s="97" t="s">
        <v>300</v>
      </c>
      <c r="F131" s="84" t="s">
        <v>601</v>
      </c>
      <c r="G131" s="97" t="s">
        <v>579</v>
      </c>
      <c r="H131" s="84" t="s">
        <v>348</v>
      </c>
      <c r="I131" s="84" t="s">
        <v>302</v>
      </c>
      <c r="J131" s="84"/>
      <c r="K131" s="94">
        <v>3.6099999999999994</v>
      </c>
      <c r="L131" s="97" t="s">
        <v>161</v>
      </c>
      <c r="M131" s="98">
        <v>3.49E-2</v>
      </c>
      <c r="N131" s="98">
        <v>4.4400000000000002E-2</v>
      </c>
      <c r="O131" s="94">
        <v>83611.749999999985</v>
      </c>
      <c r="P131" s="96">
        <v>98.39</v>
      </c>
      <c r="Q131" s="84"/>
      <c r="R131" s="94">
        <v>82.265599999999992</v>
      </c>
      <c r="S131" s="95">
        <v>3.8303212369035357E-5</v>
      </c>
      <c r="T131" s="95">
        <f t="shared" si="3"/>
        <v>1.1667158501921338E-2</v>
      </c>
      <c r="U131" s="95">
        <f>R131/'סכום נכסי הקרן'!$C$42</f>
        <v>3.4686827480345998E-3</v>
      </c>
    </row>
    <row r="132" spans="2:21" s="141" customFormat="1">
      <c r="B132" s="87" t="s">
        <v>602</v>
      </c>
      <c r="C132" s="84" t="s">
        <v>603</v>
      </c>
      <c r="D132" s="97" t="s">
        <v>117</v>
      </c>
      <c r="E132" s="97" t="s">
        <v>300</v>
      </c>
      <c r="F132" s="84" t="s">
        <v>604</v>
      </c>
      <c r="G132" s="97" t="s">
        <v>579</v>
      </c>
      <c r="H132" s="84" t="s">
        <v>456</v>
      </c>
      <c r="I132" s="84" t="s">
        <v>157</v>
      </c>
      <c r="J132" s="84"/>
      <c r="K132" s="94">
        <v>5.63</v>
      </c>
      <c r="L132" s="97" t="s">
        <v>161</v>
      </c>
      <c r="M132" s="98">
        <v>4.6900000000000004E-2</v>
      </c>
      <c r="N132" s="98">
        <v>5.8400000000000007E-2</v>
      </c>
      <c r="O132" s="94">
        <v>89030.6</v>
      </c>
      <c r="P132" s="96">
        <v>98.7</v>
      </c>
      <c r="Q132" s="84"/>
      <c r="R132" s="94">
        <v>87.873199999999983</v>
      </c>
      <c r="S132" s="95">
        <v>4.7509085573786652E-5</v>
      </c>
      <c r="T132" s="95">
        <f t="shared" si="3"/>
        <v>1.2462445450723437E-2</v>
      </c>
      <c r="U132" s="95">
        <f>R132/'סכום נכסי הקרן'!$C$42</f>
        <v>3.7051240476528948E-3</v>
      </c>
    </row>
    <row r="133" spans="2:21" s="141" customFormat="1">
      <c r="B133" s="144"/>
    </row>
    <row r="134" spans="2:21" s="141" customFormat="1">
      <c r="B134" s="144"/>
    </row>
    <row r="135" spans="2:21" s="141" customFormat="1">
      <c r="B135" s="144"/>
    </row>
    <row r="136" spans="2:21" s="141" customFormat="1">
      <c r="B136" s="145" t="s">
        <v>245</v>
      </c>
      <c r="C136" s="140"/>
      <c r="D136" s="140"/>
      <c r="E136" s="140"/>
      <c r="F136" s="140"/>
      <c r="G136" s="140"/>
      <c r="H136" s="140"/>
      <c r="I136" s="140"/>
      <c r="J136" s="140"/>
      <c r="K136" s="140"/>
    </row>
    <row r="137" spans="2:21" s="141" customFormat="1">
      <c r="B137" s="145" t="s">
        <v>109</v>
      </c>
      <c r="C137" s="140"/>
      <c r="D137" s="140"/>
      <c r="E137" s="140"/>
      <c r="F137" s="140"/>
      <c r="G137" s="140"/>
      <c r="H137" s="140"/>
      <c r="I137" s="140"/>
      <c r="J137" s="140"/>
      <c r="K137" s="140"/>
    </row>
    <row r="138" spans="2:21" s="141" customFormat="1">
      <c r="B138" s="145" t="s">
        <v>228</v>
      </c>
      <c r="C138" s="140"/>
      <c r="D138" s="140"/>
      <c r="E138" s="140"/>
      <c r="F138" s="140"/>
      <c r="G138" s="140"/>
      <c r="H138" s="140"/>
      <c r="I138" s="140"/>
      <c r="J138" s="140"/>
      <c r="K138" s="140"/>
    </row>
    <row r="139" spans="2:21" s="141" customFormat="1">
      <c r="B139" s="145" t="s">
        <v>236</v>
      </c>
      <c r="C139" s="140"/>
      <c r="D139" s="140"/>
      <c r="E139" s="140"/>
      <c r="F139" s="140"/>
      <c r="G139" s="140"/>
      <c r="H139" s="140"/>
      <c r="I139" s="140"/>
      <c r="J139" s="140"/>
      <c r="K139" s="140"/>
    </row>
    <row r="140" spans="2:21" s="141" customFormat="1">
      <c r="B140" s="167" t="s">
        <v>241</v>
      </c>
      <c r="C140" s="167"/>
      <c r="D140" s="167"/>
      <c r="E140" s="167"/>
      <c r="F140" s="167"/>
      <c r="G140" s="167"/>
      <c r="H140" s="167"/>
      <c r="I140" s="167"/>
      <c r="J140" s="167"/>
      <c r="K140" s="167"/>
    </row>
    <row r="141" spans="2:21" s="141" customFormat="1">
      <c r="B141" s="144"/>
    </row>
    <row r="142" spans="2:21" s="141" customFormat="1">
      <c r="B142" s="144"/>
    </row>
    <row r="143" spans="2:21" s="141" customFormat="1">
      <c r="B143" s="144"/>
    </row>
    <row r="144" spans="2:21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B795" s="44"/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3"/>
      <c r="C797" s="1"/>
      <c r="D797" s="1"/>
      <c r="E797" s="1"/>
      <c r="F797" s="1"/>
    </row>
    <row r="798" spans="2:6"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</sheetData>
  <sheetProtection sheet="1" objects="1" scenarios="1"/>
  <mergeCells count="3">
    <mergeCell ref="B6:U6"/>
    <mergeCell ref="B7:U7"/>
    <mergeCell ref="B140:K140"/>
  </mergeCells>
  <phoneticPr fontId="3" type="noConversion"/>
  <conditionalFormatting sqref="B12:B132">
    <cfRule type="cellIs" dxfId="10" priority="2" operator="equal">
      <formula>"NR3"</formula>
    </cfRule>
  </conditionalFormatting>
  <conditionalFormatting sqref="B12:B132">
    <cfRule type="containsText" dxfId="9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5:G827">
      <formula1>$AY$7:$AY$23</formula1>
    </dataValidation>
    <dataValidation allowBlank="1" showInputMessage="1" showErrorMessage="1" sqref="H2 B33 Q9 B35 B138 B140"/>
    <dataValidation type="list" allowBlank="1" showInputMessage="1" showErrorMessage="1" sqref="I36:I139 I12:I34 I141:I827">
      <formula1>$BA$7:$BA$10</formula1>
    </dataValidation>
    <dataValidation type="list" allowBlank="1" showInputMessage="1" showErrorMessage="1" sqref="E36:E139 E12:E34 E141:E821">
      <formula1>$AW$7:$AW$23</formula1>
    </dataValidation>
    <dataValidation type="list" allowBlank="1" showInputMessage="1" showErrorMessage="1" sqref="G36:G139 G12:G34 G141:G554">
      <formula1>$AY$7:$AY$28</formula1>
    </dataValidation>
    <dataValidation type="list" allowBlank="1" showInputMessage="1" showErrorMessage="1" sqref="L12:L827">
      <formula1>$BB$7:$BB$19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" style="1" bestFit="1" customWidth="1"/>
    <col min="10" max="10" width="6.42578125" style="1" bestFit="1" customWidth="1"/>
    <col min="11" max="11" width="8.28515625" style="1" bestFit="1" customWidth="1"/>
    <col min="12" max="12" width="8" style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7" t="s">
        <v>176</v>
      </c>
      <c r="C1" s="78" t="s" vm="1">
        <v>246</v>
      </c>
    </row>
    <row r="2" spans="2:62">
      <c r="B2" s="57" t="s">
        <v>175</v>
      </c>
      <c r="C2" s="78" t="s">
        <v>247</v>
      </c>
    </row>
    <row r="3" spans="2:62">
      <c r="B3" s="57" t="s">
        <v>177</v>
      </c>
      <c r="C3" s="78" t="s">
        <v>248</v>
      </c>
    </row>
    <row r="4" spans="2:62">
      <c r="B4" s="57" t="s">
        <v>178</v>
      </c>
      <c r="C4" s="78">
        <v>9455</v>
      </c>
    </row>
    <row r="6" spans="2:62" ht="26.25" customHeight="1">
      <c r="B6" s="164" t="s">
        <v>206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6"/>
      <c r="BJ6" s="3"/>
    </row>
    <row r="7" spans="2:62" ht="26.25" customHeight="1">
      <c r="B7" s="164" t="s">
        <v>86</v>
      </c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6"/>
      <c r="BF7" s="3"/>
      <c r="BJ7" s="3"/>
    </row>
    <row r="8" spans="2:62" s="3" customFormat="1" ht="78.75">
      <c r="B8" s="23" t="s">
        <v>112</v>
      </c>
      <c r="C8" s="31" t="s">
        <v>42</v>
      </c>
      <c r="D8" s="31" t="s">
        <v>116</v>
      </c>
      <c r="E8" s="31" t="s">
        <v>222</v>
      </c>
      <c r="F8" s="31" t="s">
        <v>114</v>
      </c>
      <c r="G8" s="31" t="s">
        <v>58</v>
      </c>
      <c r="H8" s="31" t="s">
        <v>98</v>
      </c>
      <c r="I8" s="14" t="s">
        <v>230</v>
      </c>
      <c r="J8" s="14" t="s">
        <v>229</v>
      </c>
      <c r="K8" s="31" t="s">
        <v>244</v>
      </c>
      <c r="L8" s="14" t="s">
        <v>57</v>
      </c>
      <c r="M8" s="14" t="s">
        <v>54</v>
      </c>
      <c r="N8" s="14" t="s">
        <v>179</v>
      </c>
      <c r="O8" s="15" t="s">
        <v>181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237</v>
      </c>
      <c r="J9" s="17"/>
      <c r="K9" s="17" t="s">
        <v>233</v>
      </c>
      <c r="L9" s="17" t="s">
        <v>233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BF11" s="1"/>
      <c r="BG11" s="3"/>
      <c r="BH11" s="1"/>
      <c r="BJ11" s="1"/>
    </row>
    <row r="12" spans="2:62" ht="20.25">
      <c r="B12" s="99" t="s">
        <v>245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BG12" s="4"/>
    </row>
    <row r="13" spans="2:62">
      <c r="B13" s="99" t="s">
        <v>109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</row>
    <row r="14" spans="2:62">
      <c r="B14" s="99" t="s">
        <v>228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</row>
    <row r="15" spans="2:62">
      <c r="B15" s="99" t="s">
        <v>236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</row>
    <row r="16" spans="2:62" ht="20.25">
      <c r="B16" s="99" t="s">
        <v>242</v>
      </c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BF16" s="4"/>
    </row>
    <row r="17" spans="2:15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</row>
    <row r="18" spans="2:15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</row>
    <row r="19" spans="2:15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</row>
    <row r="20" spans="2:15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</row>
    <row r="21" spans="2:15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</row>
    <row r="22" spans="2:15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</row>
    <row r="23" spans="2:15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</row>
    <row r="24" spans="2:15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</row>
    <row r="25" spans="2:15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</row>
    <row r="26" spans="2:15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</row>
    <row r="27" spans="2:15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</row>
    <row r="28" spans="2:15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</row>
    <row r="29" spans="2:15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</row>
    <row r="30" spans="2:15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</row>
    <row r="31" spans="2:15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</row>
    <row r="32" spans="2:15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</row>
    <row r="33" spans="2:15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</row>
    <row r="34" spans="2:15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</row>
    <row r="35" spans="2:15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</row>
    <row r="36" spans="2:15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</row>
    <row r="37" spans="2:15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</row>
    <row r="38" spans="2:15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</row>
    <row r="39" spans="2:15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</row>
    <row r="40" spans="2:15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</row>
    <row r="41" spans="2:15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</row>
    <row r="42" spans="2:15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</row>
    <row r="43" spans="2:15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</row>
    <row r="44" spans="2:15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</row>
    <row r="45" spans="2:15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</row>
    <row r="46" spans="2:15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</row>
    <row r="47" spans="2:15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</row>
    <row r="48" spans="2:15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</row>
    <row r="49" spans="2:15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</row>
    <row r="50" spans="2:15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</row>
    <row r="51" spans="2:15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</row>
    <row r="52" spans="2:15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</row>
    <row r="53" spans="2:15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</row>
    <row r="54" spans="2:15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</row>
    <row r="55" spans="2:15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</row>
    <row r="56" spans="2:15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</row>
    <row r="57" spans="2:15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</row>
    <row r="58" spans="2:15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</row>
    <row r="59" spans="2:15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</row>
    <row r="60" spans="2:15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</row>
    <row r="61" spans="2:15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</row>
    <row r="62" spans="2:15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</row>
    <row r="63" spans="2:15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</row>
    <row r="64" spans="2:15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</row>
    <row r="65" spans="2:15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</row>
    <row r="66" spans="2:15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</row>
    <row r="67" spans="2:15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</row>
    <row r="68" spans="2:15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</row>
    <row r="69" spans="2:15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</row>
    <row r="70" spans="2:15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</row>
    <row r="71" spans="2:15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</row>
    <row r="72" spans="2:15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</row>
    <row r="73" spans="2:15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</row>
    <row r="74" spans="2:15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</row>
    <row r="75" spans="2:15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</row>
    <row r="76" spans="2:15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</row>
    <row r="77" spans="2:15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</row>
    <row r="78" spans="2:15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</row>
    <row r="79" spans="2:15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</row>
    <row r="80" spans="2:15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</row>
    <row r="81" spans="2:15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</row>
    <row r="82" spans="2:15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</row>
    <row r="83" spans="2:15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</row>
    <row r="84" spans="2:15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</row>
    <row r="85" spans="2:15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</row>
    <row r="86" spans="2:15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</row>
    <row r="87" spans="2:15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</row>
    <row r="88" spans="2:15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</row>
    <row r="89" spans="2:15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</row>
    <row r="90" spans="2:15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</row>
    <row r="91" spans="2:15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</row>
    <row r="92" spans="2:15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</row>
    <row r="93" spans="2:15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</row>
    <row r="94" spans="2:15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</row>
    <row r="95" spans="2:15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</row>
    <row r="96" spans="2:15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</row>
    <row r="97" spans="2:15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</row>
    <row r="98" spans="2:15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</row>
    <row r="99" spans="2:15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</row>
    <row r="100" spans="2:15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</row>
    <row r="101" spans="2:15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</row>
    <row r="102" spans="2:15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</row>
    <row r="103" spans="2:15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</row>
    <row r="104" spans="2:15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</row>
    <row r="105" spans="2:15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</row>
    <row r="106" spans="2:15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</row>
    <row r="107" spans="2:15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</row>
    <row r="108" spans="2:15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</row>
    <row r="109" spans="2:15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</row>
    <row r="110" spans="2:15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</row>
    <row r="111" spans="2:15">
      <c r="E111" s="1"/>
      <c r="F111" s="1"/>
      <c r="G111" s="1"/>
    </row>
    <row r="112" spans="2:15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3" type="noConversion"/>
  <dataValidations count="4">
    <dataValidation allowBlank="1" showInputMessage="1" showErrorMessage="1" sqref="A1 B34 K9 B36:I36 B14 B16"/>
    <dataValidation type="list" allowBlank="1" showInputMessage="1" showErrorMessage="1" sqref="E12:E35 E37:E357">
      <formula1>$BF$6:$BF$23</formula1>
    </dataValidation>
    <dataValidation type="list" allowBlank="1" showInputMessage="1" showErrorMessage="1" sqref="H12:H35 H37:H357">
      <formula1>$BJ$6:$BJ$19</formula1>
    </dataValidation>
    <dataValidation type="list" allowBlank="1" showInputMessage="1" showErrorMessage="1" sqref="G12:G35 G37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zoomScale="90" zoomScaleNormal="90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" style="2" bestFit="1" customWidth="1"/>
    <col min="3" max="3" width="46.28515625" style="2" bestFit="1" customWidth="1"/>
    <col min="4" max="4" width="6.5703125" style="2" bestFit="1" customWidth="1"/>
    <col min="5" max="5" width="11.28515625" style="2" bestFit="1" customWidth="1"/>
    <col min="6" max="6" width="5.28515625" style="2" bestFit="1" customWidth="1"/>
    <col min="7" max="7" width="12" style="2" bestFit="1" customWidth="1"/>
    <col min="8" max="8" width="10.140625" style="1" bestFit="1" customWidth="1"/>
    <col min="9" max="9" width="10.7109375" style="1" bestFit="1" customWidth="1"/>
    <col min="10" max="10" width="8.28515625" style="1" bestFit="1" customWidth="1"/>
    <col min="11" max="11" width="9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176</v>
      </c>
      <c r="C1" s="78" t="s" vm="1">
        <v>246</v>
      </c>
    </row>
    <row r="2" spans="2:63">
      <c r="B2" s="57" t="s">
        <v>175</v>
      </c>
      <c r="C2" s="78" t="s">
        <v>247</v>
      </c>
    </row>
    <row r="3" spans="2:63">
      <c r="B3" s="57" t="s">
        <v>177</v>
      </c>
      <c r="C3" s="78" t="s">
        <v>248</v>
      </c>
    </row>
    <row r="4" spans="2:63">
      <c r="B4" s="57" t="s">
        <v>178</v>
      </c>
      <c r="C4" s="78">
        <v>9455</v>
      </c>
    </row>
    <row r="6" spans="2:63" ht="26.25" customHeight="1">
      <c r="B6" s="164" t="s">
        <v>206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6"/>
      <c r="BK6" s="3"/>
    </row>
    <row r="7" spans="2:63" ht="26.25" customHeight="1">
      <c r="B7" s="164" t="s">
        <v>87</v>
      </c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6"/>
      <c r="BH7" s="3"/>
      <c r="BK7" s="3"/>
    </row>
    <row r="8" spans="2:63" s="3" customFormat="1" ht="74.25" customHeight="1">
      <c r="B8" s="23" t="s">
        <v>112</v>
      </c>
      <c r="C8" s="31" t="s">
        <v>42</v>
      </c>
      <c r="D8" s="31" t="s">
        <v>116</v>
      </c>
      <c r="E8" s="31" t="s">
        <v>114</v>
      </c>
      <c r="F8" s="31" t="s">
        <v>58</v>
      </c>
      <c r="G8" s="31" t="s">
        <v>98</v>
      </c>
      <c r="H8" s="31" t="s">
        <v>230</v>
      </c>
      <c r="I8" s="31" t="s">
        <v>229</v>
      </c>
      <c r="J8" s="31" t="s">
        <v>244</v>
      </c>
      <c r="K8" s="31" t="s">
        <v>57</v>
      </c>
      <c r="L8" s="31" t="s">
        <v>54</v>
      </c>
      <c r="M8" s="31" t="s">
        <v>179</v>
      </c>
      <c r="N8" s="15" t="s">
        <v>181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237</v>
      </c>
      <c r="I9" s="33"/>
      <c r="J9" s="17" t="s">
        <v>233</v>
      </c>
      <c r="K9" s="33" t="s">
        <v>233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139" customFormat="1" ht="18" customHeight="1">
      <c r="B11" s="79" t="s">
        <v>28</v>
      </c>
      <c r="C11" s="80"/>
      <c r="D11" s="80"/>
      <c r="E11" s="80"/>
      <c r="F11" s="80"/>
      <c r="G11" s="80"/>
      <c r="H11" s="88"/>
      <c r="I11" s="90"/>
      <c r="J11" s="88">
        <v>7.0355499999999997</v>
      </c>
      <c r="K11" s="88">
        <v>7565.6995299999971</v>
      </c>
      <c r="L11" s="80"/>
      <c r="M11" s="89">
        <v>1</v>
      </c>
      <c r="N11" s="89">
        <f>K11/'סכום נכסי הקרן'!$C$42</f>
        <v>0.31900346483249953</v>
      </c>
      <c r="O11" s="142"/>
      <c r="BH11" s="141"/>
      <c r="BI11" s="143"/>
      <c r="BK11" s="141"/>
    </row>
    <row r="12" spans="2:63" s="141" customFormat="1" ht="20.25">
      <c r="B12" s="81" t="s">
        <v>227</v>
      </c>
      <c r="C12" s="82"/>
      <c r="D12" s="82"/>
      <c r="E12" s="82"/>
      <c r="F12" s="82"/>
      <c r="G12" s="82"/>
      <c r="H12" s="91"/>
      <c r="I12" s="93"/>
      <c r="J12" s="82"/>
      <c r="K12" s="91">
        <v>3002.2178599999993</v>
      </c>
      <c r="L12" s="82"/>
      <c r="M12" s="92">
        <v>0.39681959983943488</v>
      </c>
      <c r="N12" s="92">
        <f>K12/'סכום נכסי הקרן'!$C$42</f>
        <v>0.1265868272622257</v>
      </c>
      <c r="BI12" s="139"/>
    </row>
    <row r="13" spans="2:63" s="141" customFormat="1">
      <c r="B13" s="103" t="s">
        <v>60</v>
      </c>
      <c r="C13" s="82"/>
      <c r="D13" s="82"/>
      <c r="E13" s="82"/>
      <c r="F13" s="82"/>
      <c r="G13" s="82"/>
      <c r="H13" s="91"/>
      <c r="I13" s="93"/>
      <c r="J13" s="82"/>
      <c r="K13" s="91">
        <v>1710.8695499999999</v>
      </c>
      <c r="L13" s="82"/>
      <c r="M13" s="92">
        <v>0.2261350114706446</v>
      </c>
      <c r="N13" s="92">
        <f>K13/'סכום נכסי הקרן'!$C$42</f>
        <v>7.2137852179072662E-2</v>
      </c>
    </row>
    <row r="14" spans="2:63" s="141" customFormat="1">
      <c r="B14" s="87" t="s">
        <v>605</v>
      </c>
      <c r="C14" s="84" t="s">
        <v>606</v>
      </c>
      <c r="D14" s="97" t="s">
        <v>117</v>
      </c>
      <c r="E14" s="84" t="s">
        <v>607</v>
      </c>
      <c r="F14" s="97" t="s">
        <v>608</v>
      </c>
      <c r="G14" s="97" t="s">
        <v>161</v>
      </c>
      <c r="H14" s="94">
        <v>29754.999999999996</v>
      </c>
      <c r="I14" s="96">
        <v>1473</v>
      </c>
      <c r="J14" s="84"/>
      <c r="K14" s="94">
        <v>438.2911499999999</v>
      </c>
      <c r="L14" s="95">
        <v>7.4151388076977633E-5</v>
      </c>
      <c r="M14" s="95">
        <v>5.7931345047746045E-2</v>
      </c>
      <c r="N14" s="95">
        <f>K14/'סכום נכסי הקרן'!$C$42</f>
        <v>1.8480299792638051E-2</v>
      </c>
    </row>
    <row r="15" spans="2:63" s="141" customFormat="1">
      <c r="B15" s="87" t="s">
        <v>609</v>
      </c>
      <c r="C15" s="84" t="s">
        <v>610</v>
      </c>
      <c r="D15" s="97" t="s">
        <v>117</v>
      </c>
      <c r="E15" s="84" t="s">
        <v>607</v>
      </c>
      <c r="F15" s="97" t="s">
        <v>608</v>
      </c>
      <c r="G15" s="97" t="s">
        <v>161</v>
      </c>
      <c r="H15" s="94">
        <v>19154.999999999996</v>
      </c>
      <c r="I15" s="96">
        <v>1474</v>
      </c>
      <c r="J15" s="84"/>
      <c r="K15" s="94">
        <v>282.34469999999993</v>
      </c>
      <c r="L15" s="95">
        <v>1.3117182885735173E-4</v>
      </c>
      <c r="M15" s="95">
        <v>3.731904748271176E-2</v>
      </c>
      <c r="N15" s="95">
        <f>K15/'סכום נכסי הקרן'!$C$42</f>
        <v>1.190490545123362E-2</v>
      </c>
    </row>
    <row r="16" spans="2:63" s="141" customFormat="1" ht="20.25">
      <c r="B16" s="87" t="s">
        <v>611</v>
      </c>
      <c r="C16" s="84" t="s">
        <v>612</v>
      </c>
      <c r="D16" s="97" t="s">
        <v>117</v>
      </c>
      <c r="E16" s="84" t="s">
        <v>613</v>
      </c>
      <c r="F16" s="97" t="s">
        <v>608</v>
      </c>
      <c r="G16" s="97" t="s">
        <v>161</v>
      </c>
      <c r="H16" s="94">
        <v>3427.9999999999995</v>
      </c>
      <c r="I16" s="96">
        <v>14750</v>
      </c>
      <c r="J16" s="84"/>
      <c r="K16" s="94">
        <v>505.62999999999994</v>
      </c>
      <c r="L16" s="95">
        <v>3.3392605532858605E-5</v>
      </c>
      <c r="M16" s="95">
        <v>6.6831890163631724E-2</v>
      </c>
      <c r="N16" s="95">
        <f>K16/'סכום נכסי הקרן'!$C$42</f>
        <v>2.1319604523503562E-2</v>
      </c>
      <c r="BH16" s="139"/>
    </row>
    <row r="17" spans="2:14" s="141" customFormat="1">
      <c r="B17" s="87" t="s">
        <v>614</v>
      </c>
      <c r="C17" s="84" t="s">
        <v>615</v>
      </c>
      <c r="D17" s="97" t="s">
        <v>117</v>
      </c>
      <c r="E17" s="84" t="s">
        <v>616</v>
      </c>
      <c r="F17" s="97" t="s">
        <v>608</v>
      </c>
      <c r="G17" s="97" t="s">
        <v>161</v>
      </c>
      <c r="H17" s="94">
        <v>3280.9999999999995</v>
      </c>
      <c r="I17" s="96">
        <v>14770</v>
      </c>
      <c r="J17" s="84"/>
      <c r="K17" s="94">
        <v>484.60369999999995</v>
      </c>
      <c r="L17" s="95">
        <v>7.935365828587874E-5</v>
      </c>
      <c r="M17" s="95">
        <v>6.405272877655506E-2</v>
      </c>
      <c r="N17" s="95">
        <f>K17/'סכום נכסי הקרן'!$C$42</f>
        <v>2.0433042411697414E-2</v>
      </c>
    </row>
    <row r="18" spans="2:14" s="141" customFormat="1">
      <c r="B18" s="83"/>
      <c r="C18" s="84"/>
      <c r="D18" s="84"/>
      <c r="E18" s="84"/>
      <c r="F18" s="84"/>
      <c r="G18" s="84"/>
      <c r="H18" s="94"/>
      <c r="I18" s="96"/>
      <c r="J18" s="84"/>
      <c r="K18" s="84"/>
      <c r="L18" s="84"/>
      <c r="M18" s="95"/>
      <c r="N18" s="84"/>
    </row>
    <row r="19" spans="2:14" s="141" customFormat="1">
      <c r="B19" s="103" t="s">
        <v>61</v>
      </c>
      <c r="C19" s="82"/>
      <c r="D19" s="82"/>
      <c r="E19" s="82"/>
      <c r="F19" s="82"/>
      <c r="G19" s="82"/>
      <c r="H19" s="91"/>
      <c r="I19" s="93"/>
      <c r="J19" s="82"/>
      <c r="K19" s="91">
        <v>1291.3483099999999</v>
      </c>
      <c r="L19" s="82"/>
      <c r="M19" s="92">
        <v>0.1706845883687903</v>
      </c>
      <c r="N19" s="92">
        <f>K19/'סכום נכסי הקרן'!$C$42</f>
        <v>5.4448975083153058E-2</v>
      </c>
    </row>
    <row r="20" spans="2:14" s="141" customFormat="1">
      <c r="B20" s="87" t="s">
        <v>617</v>
      </c>
      <c r="C20" s="84" t="s">
        <v>618</v>
      </c>
      <c r="D20" s="97" t="s">
        <v>117</v>
      </c>
      <c r="E20" s="84" t="s">
        <v>619</v>
      </c>
      <c r="F20" s="97" t="s">
        <v>620</v>
      </c>
      <c r="G20" s="97" t="s">
        <v>161</v>
      </c>
      <c r="H20" s="94">
        <v>73628.999999999985</v>
      </c>
      <c r="I20" s="96">
        <v>316.91000000000003</v>
      </c>
      <c r="J20" s="84"/>
      <c r="K20" s="94">
        <v>233.33765999999997</v>
      </c>
      <c r="L20" s="95">
        <v>5.0814718063582208E-4</v>
      </c>
      <c r="M20" s="95">
        <v>3.0841518233013947E-2</v>
      </c>
      <c r="N20" s="95">
        <f>K20/'סכום נכסי הקרן'!$C$42</f>
        <v>9.8385511770261586E-3</v>
      </c>
    </row>
    <row r="21" spans="2:14" s="141" customFormat="1">
      <c r="B21" s="87" t="s">
        <v>621</v>
      </c>
      <c r="C21" s="84" t="s">
        <v>622</v>
      </c>
      <c r="D21" s="97" t="s">
        <v>117</v>
      </c>
      <c r="E21" s="84" t="s">
        <v>619</v>
      </c>
      <c r="F21" s="97" t="s">
        <v>620</v>
      </c>
      <c r="G21" s="97" t="s">
        <v>161</v>
      </c>
      <c r="H21" s="94">
        <v>9999.9999999999982</v>
      </c>
      <c r="I21" s="96">
        <v>364.31</v>
      </c>
      <c r="J21" s="84"/>
      <c r="K21" s="94">
        <v>36.43099999999999</v>
      </c>
      <c r="L21" s="95">
        <v>4.3870683946726577E-5</v>
      </c>
      <c r="M21" s="95">
        <v>4.8152850712008125E-3</v>
      </c>
      <c r="N21" s="95">
        <f>K21/'סכום נכסי הקרן'!$C$42</f>
        <v>1.5360926218692685E-3</v>
      </c>
    </row>
    <row r="22" spans="2:14" s="141" customFormat="1">
      <c r="B22" s="87" t="s">
        <v>623</v>
      </c>
      <c r="C22" s="84" t="s">
        <v>624</v>
      </c>
      <c r="D22" s="97" t="s">
        <v>117</v>
      </c>
      <c r="E22" s="84" t="s">
        <v>607</v>
      </c>
      <c r="F22" s="97" t="s">
        <v>620</v>
      </c>
      <c r="G22" s="97" t="s">
        <v>161</v>
      </c>
      <c r="H22" s="94">
        <v>199.99999999999997</v>
      </c>
      <c r="I22" s="96">
        <v>336.93</v>
      </c>
      <c r="J22" s="84"/>
      <c r="K22" s="94">
        <v>0.6738599999999999</v>
      </c>
      <c r="L22" s="95">
        <v>7.2064227069421463E-8</v>
      </c>
      <c r="M22" s="95">
        <v>8.9067771899738687E-5</v>
      </c>
      <c r="N22" s="95">
        <f>K22/'סכום נכסי הקרן'!$C$42</f>
        <v>2.8412927840927379E-5</v>
      </c>
    </row>
    <row r="23" spans="2:14" s="141" customFormat="1">
      <c r="B23" s="87" t="s">
        <v>625</v>
      </c>
      <c r="C23" s="84" t="s">
        <v>626</v>
      </c>
      <c r="D23" s="97" t="s">
        <v>117</v>
      </c>
      <c r="E23" s="84" t="s">
        <v>607</v>
      </c>
      <c r="F23" s="97" t="s">
        <v>620</v>
      </c>
      <c r="G23" s="97" t="s">
        <v>161</v>
      </c>
      <c r="H23" s="94">
        <v>23999.999999999996</v>
      </c>
      <c r="I23" s="96">
        <v>329.8</v>
      </c>
      <c r="J23" s="84"/>
      <c r="K23" s="94">
        <v>79.151999999999987</v>
      </c>
      <c r="L23" s="95">
        <v>1.7458213177544849E-5</v>
      </c>
      <c r="M23" s="95">
        <v>1.0461953939109186E-2</v>
      </c>
      <c r="N23" s="95">
        <f>K23/'סכום נכסי הקרן'!$C$42</f>
        <v>3.3373995554938471E-3</v>
      </c>
    </row>
    <row r="24" spans="2:14" s="141" customFormat="1">
      <c r="B24" s="87" t="s">
        <v>627</v>
      </c>
      <c r="C24" s="84" t="s">
        <v>628</v>
      </c>
      <c r="D24" s="97" t="s">
        <v>117</v>
      </c>
      <c r="E24" s="84" t="s">
        <v>607</v>
      </c>
      <c r="F24" s="97" t="s">
        <v>620</v>
      </c>
      <c r="G24" s="97" t="s">
        <v>161</v>
      </c>
      <c r="H24" s="94">
        <v>27664.999999999996</v>
      </c>
      <c r="I24" s="96">
        <v>360.78</v>
      </c>
      <c r="J24" s="84"/>
      <c r="K24" s="94">
        <v>99.809789999999978</v>
      </c>
      <c r="L24" s="95">
        <v>1.8504374453518128E-4</v>
      </c>
      <c r="M24" s="95">
        <v>1.3192407338439465E-2</v>
      </c>
      <c r="N24" s="95">
        <f>K24/'סכום נכסי הקרן'!$C$42</f>
        <v>4.208423650443883E-3</v>
      </c>
    </row>
    <row r="25" spans="2:14" s="141" customFormat="1">
      <c r="B25" s="87" t="s">
        <v>629</v>
      </c>
      <c r="C25" s="84" t="s">
        <v>630</v>
      </c>
      <c r="D25" s="97" t="s">
        <v>117</v>
      </c>
      <c r="E25" s="84" t="s">
        <v>613</v>
      </c>
      <c r="F25" s="97" t="s">
        <v>620</v>
      </c>
      <c r="G25" s="97" t="s">
        <v>161</v>
      </c>
      <c r="H25" s="94">
        <v>2099.9999999999995</v>
      </c>
      <c r="I25" s="96">
        <v>3376.67</v>
      </c>
      <c r="J25" s="84"/>
      <c r="K25" s="94">
        <v>70.910070000000005</v>
      </c>
      <c r="L25" s="95">
        <v>1.3999999999999996E-5</v>
      </c>
      <c r="M25" s="95">
        <v>9.3725728491890065E-3</v>
      </c>
      <c r="N25" s="95">
        <f>K25/'סכום נכסי הקרן'!$C$42</f>
        <v>2.9898832132863053E-3</v>
      </c>
    </row>
    <row r="26" spans="2:14" s="141" customFormat="1">
      <c r="B26" s="87" t="s">
        <v>631</v>
      </c>
      <c r="C26" s="84" t="s">
        <v>632</v>
      </c>
      <c r="D26" s="97" t="s">
        <v>117</v>
      </c>
      <c r="E26" s="84" t="s">
        <v>613</v>
      </c>
      <c r="F26" s="97" t="s">
        <v>620</v>
      </c>
      <c r="G26" s="97" t="s">
        <v>161</v>
      </c>
      <c r="H26" s="94">
        <v>14500.999999999998</v>
      </c>
      <c r="I26" s="96">
        <v>3281.64</v>
      </c>
      <c r="J26" s="84"/>
      <c r="K26" s="94">
        <v>475.87061999999992</v>
      </c>
      <c r="L26" s="95">
        <v>1.0357857142857142E-4</v>
      </c>
      <c r="M26" s="95">
        <v>6.2898429697484978E-2</v>
      </c>
      <c r="N26" s="95">
        <f>K26/'סכום נכסי הקרן'!$C$42</f>
        <v>2.0064817006021092E-2</v>
      </c>
    </row>
    <row r="27" spans="2:14" s="141" customFormat="1">
      <c r="B27" s="87" t="s">
        <v>633</v>
      </c>
      <c r="C27" s="84" t="s">
        <v>634</v>
      </c>
      <c r="D27" s="97" t="s">
        <v>117</v>
      </c>
      <c r="E27" s="84" t="s">
        <v>616</v>
      </c>
      <c r="F27" s="97" t="s">
        <v>620</v>
      </c>
      <c r="G27" s="97" t="s">
        <v>161</v>
      </c>
      <c r="H27" s="94">
        <v>6112.9999999999991</v>
      </c>
      <c r="I27" s="96">
        <v>3408.24</v>
      </c>
      <c r="J27" s="84"/>
      <c r="K27" s="94">
        <v>208.34570999999997</v>
      </c>
      <c r="L27" s="95">
        <v>4.2383466734480204E-5</v>
      </c>
      <c r="M27" s="95">
        <v>2.7538195136332627E-2</v>
      </c>
      <c r="N27" s="95">
        <f>K27/'סכום נכסי הקרן'!$C$42</f>
        <v>8.7847796637235947E-3</v>
      </c>
    </row>
    <row r="28" spans="2:14" s="141" customFormat="1">
      <c r="B28" s="87" t="s">
        <v>635</v>
      </c>
      <c r="C28" s="84" t="s">
        <v>636</v>
      </c>
      <c r="D28" s="97" t="s">
        <v>117</v>
      </c>
      <c r="E28" s="84" t="s">
        <v>616</v>
      </c>
      <c r="F28" s="97" t="s">
        <v>620</v>
      </c>
      <c r="G28" s="97" t="s">
        <v>161</v>
      </c>
      <c r="H28" s="94">
        <v>2399.9999999999995</v>
      </c>
      <c r="I28" s="96">
        <v>3617.4</v>
      </c>
      <c r="J28" s="84"/>
      <c r="K28" s="94">
        <v>86.817599999999999</v>
      </c>
      <c r="L28" s="95">
        <v>4.9621247222605741E-5</v>
      </c>
      <c r="M28" s="95">
        <v>1.1475158332120551E-2</v>
      </c>
      <c r="N28" s="95">
        <f>K28/'סכום נכסי הקרן'!$C$42</f>
        <v>3.660615267447982E-3</v>
      </c>
    </row>
    <row r="29" spans="2:14" s="141" customFormat="1">
      <c r="B29" s="83"/>
      <c r="C29" s="84"/>
      <c r="D29" s="84"/>
      <c r="E29" s="84"/>
      <c r="F29" s="84"/>
      <c r="G29" s="84"/>
      <c r="H29" s="94"/>
      <c r="I29" s="96"/>
      <c r="J29" s="84"/>
      <c r="K29" s="84"/>
      <c r="L29" s="84"/>
      <c r="M29" s="95"/>
      <c r="N29" s="84"/>
    </row>
    <row r="30" spans="2:14" s="141" customFormat="1">
      <c r="B30" s="81" t="s">
        <v>226</v>
      </c>
      <c r="C30" s="82"/>
      <c r="D30" s="82"/>
      <c r="E30" s="82"/>
      <c r="F30" s="82"/>
      <c r="G30" s="82"/>
      <c r="H30" s="91"/>
      <c r="I30" s="93"/>
      <c r="J30" s="91">
        <v>7.0355499999999997</v>
      </c>
      <c r="K30" s="91">
        <v>4563.4816699999983</v>
      </c>
      <c r="L30" s="82"/>
      <c r="M30" s="92">
        <v>0.60318040016056518</v>
      </c>
      <c r="N30" s="92">
        <f>K30/'סכום נכסי הקרן'!$C$42</f>
        <v>0.19241663757027386</v>
      </c>
    </row>
    <row r="31" spans="2:14" s="141" customFormat="1">
      <c r="B31" s="103" t="s">
        <v>62</v>
      </c>
      <c r="C31" s="82"/>
      <c r="D31" s="82"/>
      <c r="E31" s="82"/>
      <c r="F31" s="82"/>
      <c r="G31" s="82"/>
      <c r="H31" s="91"/>
      <c r="I31" s="93"/>
      <c r="J31" s="91">
        <v>7.0355499999999997</v>
      </c>
      <c r="K31" s="91">
        <v>3735.4797699999986</v>
      </c>
      <c r="L31" s="82"/>
      <c r="M31" s="92">
        <v>0.49373884796611794</v>
      </c>
      <c r="N31" s="92">
        <f>K31/'סכום נכסי הקרן'!$C$42</f>
        <v>0.15750440322359835</v>
      </c>
    </row>
    <row r="32" spans="2:14" s="141" customFormat="1">
      <c r="B32" s="87" t="s">
        <v>637</v>
      </c>
      <c r="C32" s="84" t="s">
        <v>638</v>
      </c>
      <c r="D32" s="97" t="s">
        <v>121</v>
      </c>
      <c r="E32" s="84"/>
      <c r="F32" s="97" t="s">
        <v>608</v>
      </c>
      <c r="G32" s="97" t="s">
        <v>170</v>
      </c>
      <c r="H32" s="94">
        <v>4392.9999999999991</v>
      </c>
      <c r="I32" s="96">
        <v>1899</v>
      </c>
      <c r="J32" s="84"/>
      <c r="K32" s="94">
        <v>266.63680999999991</v>
      </c>
      <c r="L32" s="95">
        <v>1.9872486761476774E-6</v>
      </c>
      <c r="M32" s="95">
        <v>3.524284951348048E-2</v>
      </c>
      <c r="N32" s="95">
        <f>K32/'סכום נכסי הקרן'!$C$42</f>
        <v>1.1242591105370644E-2</v>
      </c>
    </row>
    <row r="33" spans="2:14" s="141" customFormat="1">
      <c r="B33" s="87" t="s">
        <v>639</v>
      </c>
      <c r="C33" s="84" t="s">
        <v>640</v>
      </c>
      <c r="D33" s="97" t="s">
        <v>27</v>
      </c>
      <c r="E33" s="84"/>
      <c r="F33" s="97" t="s">
        <v>608</v>
      </c>
      <c r="G33" s="97" t="s">
        <v>169</v>
      </c>
      <c r="H33" s="94">
        <v>536.99999999999989</v>
      </c>
      <c r="I33" s="96">
        <v>3395</v>
      </c>
      <c r="J33" s="84"/>
      <c r="K33" s="94">
        <v>50.808399999999992</v>
      </c>
      <c r="L33" s="95">
        <v>8.8814193083610414E-6</v>
      </c>
      <c r="M33" s="95">
        <v>6.7156248802283606E-3</v>
      </c>
      <c r="N33" s="95">
        <f>K33/'סכום נכסי הקרן'!$C$42</f>
        <v>2.1423076053081868E-3</v>
      </c>
    </row>
    <row r="34" spans="2:14" s="141" customFormat="1">
      <c r="B34" s="87" t="s">
        <v>641</v>
      </c>
      <c r="C34" s="84" t="s">
        <v>642</v>
      </c>
      <c r="D34" s="97" t="s">
        <v>643</v>
      </c>
      <c r="E34" s="84"/>
      <c r="F34" s="97" t="s">
        <v>608</v>
      </c>
      <c r="G34" s="97" t="s">
        <v>160</v>
      </c>
      <c r="H34" s="94">
        <v>564.99999999999989</v>
      </c>
      <c r="I34" s="96">
        <v>2533</v>
      </c>
      <c r="J34" s="84"/>
      <c r="K34" s="94">
        <v>51.90762999999999</v>
      </c>
      <c r="L34" s="95">
        <v>4.1851851851851844E-5</v>
      </c>
      <c r="M34" s="95">
        <v>6.8609161379159355E-3</v>
      </c>
      <c r="N34" s="95">
        <f>K34/'סכום נכסי הקרן'!$C$42</f>
        <v>2.1886560199203945E-3</v>
      </c>
    </row>
    <row r="35" spans="2:14" s="141" customFormat="1">
      <c r="B35" s="87" t="s">
        <v>644</v>
      </c>
      <c r="C35" s="84" t="s">
        <v>645</v>
      </c>
      <c r="D35" s="97" t="s">
        <v>643</v>
      </c>
      <c r="E35" s="84"/>
      <c r="F35" s="97" t="s">
        <v>608</v>
      </c>
      <c r="G35" s="97" t="s">
        <v>160</v>
      </c>
      <c r="H35" s="94">
        <v>601.99999999999989</v>
      </c>
      <c r="I35" s="96">
        <v>3425</v>
      </c>
      <c r="J35" s="84"/>
      <c r="K35" s="94">
        <v>74.783299999999983</v>
      </c>
      <c r="L35" s="95">
        <v>1.7916666666666664E-5</v>
      </c>
      <c r="M35" s="95">
        <v>9.8845189005278954E-3</v>
      </c>
      <c r="N35" s="95">
        <f>K35/'סכום נכסי הקרן'!$C$42</f>
        <v>3.1531957774707273E-3</v>
      </c>
    </row>
    <row r="36" spans="2:14" s="141" customFormat="1">
      <c r="B36" s="87" t="s">
        <v>646</v>
      </c>
      <c r="C36" s="84" t="s">
        <v>647</v>
      </c>
      <c r="D36" s="97" t="s">
        <v>120</v>
      </c>
      <c r="E36" s="84"/>
      <c r="F36" s="97" t="s">
        <v>608</v>
      </c>
      <c r="G36" s="97" t="s">
        <v>160</v>
      </c>
      <c r="H36" s="94">
        <v>808.99999999999989</v>
      </c>
      <c r="I36" s="96">
        <v>52077</v>
      </c>
      <c r="J36" s="84"/>
      <c r="K36" s="94">
        <v>1528.0657299999998</v>
      </c>
      <c r="L36" s="95">
        <v>1.321069324786608E-4</v>
      </c>
      <c r="M36" s="95">
        <v>0.2019728280168695</v>
      </c>
      <c r="N36" s="95">
        <f>K36/'סכום נכסי הקרן'!$C$42</f>
        <v>6.4430031939399904E-2</v>
      </c>
    </row>
    <row r="37" spans="2:14" s="141" customFormat="1">
      <c r="B37" s="87" t="s">
        <v>648</v>
      </c>
      <c r="C37" s="84" t="s">
        <v>649</v>
      </c>
      <c r="D37" s="97" t="s">
        <v>27</v>
      </c>
      <c r="E37" s="84"/>
      <c r="F37" s="97" t="s">
        <v>608</v>
      </c>
      <c r="G37" s="97" t="s">
        <v>162</v>
      </c>
      <c r="H37" s="94">
        <v>1529</v>
      </c>
      <c r="I37" s="96">
        <v>7945</v>
      </c>
      <c r="J37" s="84"/>
      <c r="K37" s="94">
        <v>512.10707999999988</v>
      </c>
      <c r="L37" s="95">
        <v>4.4509327600586278E-4</v>
      </c>
      <c r="M37" s="95">
        <v>6.7688001349955812E-2</v>
      </c>
      <c r="N37" s="95">
        <f>K37/'סכום נכסי הקרן'!$C$42</f>
        <v>2.159270695822281E-2</v>
      </c>
    </row>
    <row r="38" spans="2:14" s="141" customFormat="1">
      <c r="B38" s="87" t="s">
        <v>650</v>
      </c>
      <c r="C38" s="84" t="s">
        <v>651</v>
      </c>
      <c r="D38" s="97" t="s">
        <v>132</v>
      </c>
      <c r="E38" s="84"/>
      <c r="F38" s="97" t="s">
        <v>608</v>
      </c>
      <c r="G38" s="97" t="s">
        <v>164</v>
      </c>
      <c r="H38" s="94">
        <v>153.99999999999997</v>
      </c>
      <c r="I38" s="96">
        <v>8001</v>
      </c>
      <c r="J38" s="84"/>
      <c r="K38" s="94">
        <v>32.240539999999996</v>
      </c>
      <c r="L38" s="95">
        <v>4.206096430878636E-6</v>
      </c>
      <c r="M38" s="95">
        <v>4.2614089909542054E-3</v>
      </c>
      <c r="N38" s="95">
        <f>K38/'סכום נכסי הקרן'!$C$42</f>
        <v>1.3594042331827572E-3</v>
      </c>
    </row>
    <row r="39" spans="2:14" s="141" customFormat="1">
      <c r="B39" s="87" t="s">
        <v>652</v>
      </c>
      <c r="C39" s="84" t="s">
        <v>653</v>
      </c>
      <c r="D39" s="97" t="s">
        <v>643</v>
      </c>
      <c r="E39" s="84"/>
      <c r="F39" s="97" t="s">
        <v>608</v>
      </c>
      <c r="G39" s="97" t="s">
        <v>160</v>
      </c>
      <c r="H39" s="94">
        <v>2877</v>
      </c>
      <c r="I39" s="96">
        <v>4100</v>
      </c>
      <c r="J39" s="94">
        <v>4.9523800000000007</v>
      </c>
      <c r="K39" s="94">
        <v>432.78241999999995</v>
      </c>
      <c r="L39" s="95">
        <v>2.0288028870859386E-6</v>
      </c>
      <c r="M39" s="95">
        <v>5.7203225991714755E-2</v>
      </c>
      <c r="N39" s="95">
        <f>K39/'סכום נכסי הקרן'!$C$42</f>
        <v>1.8248027290953501E-2</v>
      </c>
    </row>
    <row r="40" spans="2:14" s="141" customFormat="1">
      <c r="B40" s="87" t="s">
        <v>654</v>
      </c>
      <c r="C40" s="84" t="s">
        <v>655</v>
      </c>
      <c r="D40" s="97" t="s">
        <v>120</v>
      </c>
      <c r="E40" s="84"/>
      <c r="F40" s="97" t="s">
        <v>608</v>
      </c>
      <c r="G40" s="97" t="s">
        <v>160</v>
      </c>
      <c r="H40" s="94">
        <v>2579.9999999999995</v>
      </c>
      <c r="I40" s="96">
        <v>5536.25</v>
      </c>
      <c r="J40" s="94">
        <v>2.0831699999999995</v>
      </c>
      <c r="K40" s="94">
        <v>520.14661999999998</v>
      </c>
      <c r="L40" s="95">
        <v>5.5277458873618793E-6</v>
      </c>
      <c r="M40" s="95">
        <v>6.875063144359371E-2</v>
      </c>
      <c r="N40" s="95">
        <f>K40/'סכום נכסי הקרן'!$C$42</f>
        <v>2.1931689639928583E-2</v>
      </c>
    </row>
    <row r="41" spans="2:14" s="141" customFormat="1">
      <c r="B41" s="87" t="s">
        <v>656</v>
      </c>
      <c r="C41" s="84" t="s">
        <v>657</v>
      </c>
      <c r="D41" s="97" t="s">
        <v>643</v>
      </c>
      <c r="E41" s="84"/>
      <c r="F41" s="97" t="s">
        <v>608</v>
      </c>
      <c r="G41" s="97" t="s">
        <v>160</v>
      </c>
      <c r="H41" s="94">
        <v>2566.9999999999995</v>
      </c>
      <c r="I41" s="96">
        <v>2857</v>
      </c>
      <c r="J41" s="84"/>
      <c r="K41" s="94">
        <v>266.00124</v>
      </c>
      <c r="L41" s="95">
        <v>6.6588843927656443E-5</v>
      </c>
      <c r="M41" s="95">
        <v>3.5158842740877404E-2</v>
      </c>
      <c r="N41" s="95">
        <f>K41/'סכום נכסי הקרן'!$C$42</f>
        <v>1.1215792653840867E-2</v>
      </c>
    </row>
    <row r="42" spans="2:14" s="141" customFormat="1">
      <c r="B42" s="83"/>
      <c r="C42" s="84"/>
      <c r="D42" s="84"/>
      <c r="E42" s="84"/>
      <c r="F42" s="84"/>
      <c r="G42" s="84"/>
      <c r="H42" s="94"/>
      <c r="I42" s="96"/>
      <c r="J42" s="84"/>
      <c r="K42" s="84"/>
      <c r="L42" s="84"/>
      <c r="M42" s="95"/>
      <c r="N42" s="84"/>
    </row>
    <row r="43" spans="2:14" s="141" customFormat="1">
      <c r="B43" s="103" t="s">
        <v>63</v>
      </c>
      <c r="C43" s="82"/>
      <c r="D43" s="82"/>
      <c r="E43" s="82"/>
      <c r="F43" s="82"/>
      <c r="G43" s="82"/>
      <c r="H43" s="91"/>
      <c r="I43" s="93"/>
      <c r="J43" s="82"/>
      <c r="K43" s="91">
        <v>828.00189999999986</v>
      </c>
      <c r="L43" s="82"/>
      <c r="M43" s="92">
        <v>0.10944155219444728</v>
      </c>
      <c r="N43" s="92">
        <f>K43/'סכום נכסי הקרן'!$C$42</f>
        <v>3.4912234346675522E-2</v>
      </c>
    </row>
    <row r="44" spans="2:14" s="141" customFormat="1">
      <c r="B44" s="87" t="s">
        <v>658</v>
      </c>
      <c r="C44" s="84" t="s">
        <v>659</v>
      </c>
      <c r="D44" s="97" t="s">
        <v>27</v>
      </c>
      <c r="E44" s="84"/>
      <c r="F44" s="97" t="s">
        <v>620</v>
      </c>
      <c r="G44" s="97" t="s">
        <v>162</v>
      </c>
      <c r="H44" s="94">
        <v>110.99999999999999</v>
      </c>
      <c r="I44" s="96">
        <v>22204</v>
      </c>
      <c r="J44" s="84"/>
      <c r="K44" s="94">
        <v>103.89952999999998</v>
      </c>
      <c r="L44" s="95">
        <v>5.3857324668935138E-5</v>
      </c>
      <c r="M44" s="95">
        <v>1.3732970703900003E-2</v>
      </c>
      <c r="N44" s="95">
        <f>K44/'סכום נכסי הקרן'!$C$42</f>
        <v>4.3808652369873111E-3</v>
      </c>
    </row>
    <row r="45" spans="2:14" s="141" customFormat="1">
      <c r="B45" s="87" t="s">
        <v>660</v>
      </c>
      <c r="C45" s="84" t="s">
        <v>661</v>
      </c>
      <c r="D45" s="97" t="s">
        <v>27</v>
      </c>
      <c r="E45" s="84"/>
      <c r="F45" s="97" t="s">
        <v>620</v>
      </c>
      <c r="G45" s="97" t="s">
        <v>162</v>
      </c>
      <c r="H45" s="94">
        <v>43.999999999999993</v>
      </c>
      <c r="I45" s="96">
        <v>19585</v>
      </c>
      <c r="J45" s="84"/>
      <c r="K45" s="94">
        <v>36.327509999999997</v>
      </c>
      <c r="L45" s="95">
        <v>4.189343072921228E-5</v>
      </c>
      <c r="M45" s="95">
        <v>4.8016062303230288E-3</v>
      </c>
      <c r="N45" s="95">
        <f>K45/'סכום נכסי הקרן'!$C$42</f>
        <v>1.5317290242343629E-3</v>
      </c>
    </row>
    <row r="46" spans="2:14" s="141" customFormat="1">
      <c r="B46" s="87" t="s">
        <v>662</v>
      </c>
      <c r="C46" s="84" t="s">
        <v>663</v>
      </c>
      <c r="D46" s="97" t="s">
        <v>120</v>
      </c>
      <c r="E46" s="84"/>
      <c r="F46" s="97" t="s">
        <v>620</v>
      </c>
      <c r="G46" s="97" t="s">
        <v>160</v>
      </c>
      <c r="H46" s="94">
        <v>193.99999999999997</v>
      </c>
      <c r="I46" s="96">
        <v>9724</v>
      </c>
      <c r="J46" s="84"/>
      <c r="K46" s="94">
        <v>68.421759999999978</v>
      </c>
      <c r="L46" s="95">
        <v>5.6832063595665051E-5</v>
      </c>
      <c r="M46" s="95">
        <v>9.0436792696682745E-3</v>
      </c>
      <c r="N46" s="95">
        <f>K46/'סכום נכסי הקרן'!$C$42</f>
        <v>2.8849650218580282E-3</v>
      </c>
    </row>
    <row r="47" spans="2:14" s="141" customFormat="1">
      <c r="B47" s="87" t="s">
        <v>664</v>
      </c>
      <c r="C47" s="84" t="s">
        <v>665</v>
      </c>
      <c r="D47" s="97" t="s">
        <v>120</v>
      </c>
      <c r="E47" s="84"/>
      <c r="F47" s="97" t="s">
        <v>620</v>
      </c>
      <c r="G47" s="97" t="s">
        <v>160</v>
      </c>
      <c r="H47" s="94">
        <v>125.99999999999999</v>
      </c>
      <c r="I47" s="96">
        <v>10381</v>
      </c>
      <c r="J47" s="84"/>
      <c r="K47" s="94">
        <v>47.441379999999988</v>
      </c>
      <c r="L47" s="95">
        <v>4.3108779359516438E-6</v>
      </c>
      <c r="M47" s="95">
        <v>6.2705873808340373E-3</v>
      </c>
      <c r="N47" s="95">
        <f>K47/'סכום נכסי הקרן'!$C$42</f>
        <v>2.0003391010210061E-3</v>
      </c>
    </row>
    <row r="48" spans="2:14" s="141" customFormat="1">
      <c r="B48" s="87" t="s">
        <v>666</v>
      </c>
      <c r="C48" s="84" t="s">
        <v>667</v>
      </c>
      <c r="D48" s="97" t="s">
        <v>120</v>
      </c>
      <c r="E48" s="84"/>
      <c r="F48" s="97" t="s">
        <v>620</v>
      </c>
      <c r="G48" s="97" t="s">
        <v>160</v>
      </c>
      <c r="H48" s="94">
        <v>155.99999999999997</v>
      </c>
      <c r="I48" s="96">
        <v>11020</v>
      </c>
      <c r="J48" s="84"/>
      <c r="K48" s="94">
        <v>62.352479999999986</v>
      </c>
      <c r="L48" s="95">
        <v>3.7150687977158606E-6</v>
      </c>
      <c r="M48" s="95">
        <v>8.2414692458715726E-3</v>
      </c>
      <c r="N48" s="95">
        <f>K48/'סכום נכסי הקרן'!$C$42</f>
        <v>2.6290572447435186E-3</v>
      </c>
    </row>
    <row r="49" spans="2:14" s="141" customFormat="1">
      <c r="B49" s="87" t="s">
        <v>668</v>
      </c>
      <c r="C49" s="84" t="s">
        <v>669</v>
      </c>
      <c r="D49" s="97" t="s">
        <v>643</v>
      </c>
      <c r="E49" s="84"/>
      <c r="F49" s="97" t="s">
        <v>620</v>
      </c>
      <c r="G49" s="97" t="s">
        <v>160</v>
      </c>
      <c r="H49" s="94">
        <v>155.99999999999997</v>
      </c>
      <c r="I49" s="96">
        <v>3605</v>
      </c>
      <c r="J49" s="84"/>
      <c r="K49" s="94">
        <v>20.397529999999996</v>
      </c>
      <c r="L49" s="95">
        <v>5.8312566209994035E-7</v>
      </c>
      <c r="M49" s="95">
        <v>2.6960534077673059E-3</v>
      </c>
      <c r="N49" s="95">
        <f>K49/'סכום נכסי הקרן'!$C$42</f>
        <v>8.6005037845123824E-4</v>
      </c>
    </row>
    <row r="50" spans="2:14" s="141" customFormat="1">
      <c r="B50" s="87" t="s">
        <v>670</v>
      </c>
      <c r="C50" s="84" t="s">
        <v>671</v>
      </c>
      <c r="D50" s="97" t="s">
        <v>120</v>
      </c>
      <c r="E50" s="84"/>
      <c r="F50" s="97" t="s">
        <v>620</v>
      </c>
      <c r="G50" s="97" t="s">
        <v>160</v>
      </c>
      <c r="H50" s="94">
        <v>293</v>
      </c>
      <c r="I50" s="96">
        <v>6775</v>
      </c>
      <c r="J50" s="84"/>
      <c r="K50" s="94">
        <v>71.99866999999999</v>
      </c>
      <c r="L50" s="95">
        <v>6.5958028317785057E-6</v>
      </c>
      <c r="M50" s="95">
        <v>9.5164590814776941E-3</v>
      </c>
      <c r="N50" s="95">
        <f>K50/'סכום נכסי הקרן'!$C$42</f>
        <v>3.0357834199280904E-3</v>
      </c>
    </row>
    <row r="51" spans="2:14" s="141" customFormat="1">
      <c r="B51" s="87" t="s">
        <v>672</v>
      </c>
      <c r="C51" s="84" t="s">
        <v>673</v>
      </c>
      <c r="D51" s="97" t="s">
        <v>643</v>
      </c>
      <c r="E51" s="84"/>
      <c r="F51" s="97" t="s">
        <v>620</v>
      </c>
      <c r="G51" s="97" t="s">
        <v>160</v>
      </c>
      <c r="H51" s="94">
        <v>519.99999999999989</v>
      </c>
      <c r="I51" s="96">
        <v>3330</v>
      </c>
      <c r="J51" s="84"/>
      <c r="K51" s="94">
        <v>62.805139999999994</v>
      </c>
      <c r="L51" s="95">
        <v>4.6181142761613856E-6</v>
      </c>
      <c r="M51" s="95">
        <v>8.3012998006279561E-3</v>
      </c>
      <c r="N51" s="95">
        <f>K51/'סכום נכסי הקרן'!$C$42</f>
        <v>2.6481433990136554E-3</v>
      </c>
    </row>
    <row r="52" spans="2:14" s="141" customFormat="1">
      <c r="B52" s="87" t="s">
        <v>674</v>
      </c>
      <c r="C52" s="84" t="s">
        <v>675</v>
      </c>
      <c r="D52" s="97" t="s">
        <v>643</v>
      </c>
      <c r="E52" s="84"/>
      <c r="F52" s="97" t="s">
        <v>620</v>
      </c>
      <c r="G52" s="97" t="s">
        <v>160</v>
      </c>
      <c r="H52" s="94">
        <v>1249.9999999999998</v>
      </c>
      <c r="I52" s="96">
        <v>7816</v>
      </c>
      <c r="J52" s="84"/>
      <c r="K52" s="94">
        <v>354.35790000000003</v>
      </c>
      <c r="L52" s="95">
        <v>4.5913678061186576E-6</v>
      </c>
      <c r="M52" s="95">
        <v>4.6837427073977408E-2</v>
      </c>
      <c r="N52" s="95">
        <f>K52/'סכום נכסי הקרן'!$C$42</f>
        <v>1.4941301520438315E-2</v>
      </c>
    </row>
    <row r="53" spans="2:14" s="141" customFormat="1">
      <c r="B53" s="144"/>
      <c r="C53" s="144"/>
    </row>
    <row r="54" spans="2:14" s="141" customFormat="1">
      <c r="B54" s="144"/>
      <c r="C54" s="144"/>
    </row>
    <row r="55" spans="2:14" s="141" customFormat="1">
      <c r="B55" s="144"/>
      <c r="C55" s="144"/>
    </row>
    <row r="56" spans="2:14" s="141" customFormat="1">
      <c r="B56" s="145" t="s">
        <v>245</v>
      </c>
      <c r="C56" s="144"/>
    </row>
    <row r="57" spans="2:14" s="141" customFormat="1">
      <c r="B57" s="145" t="s">
        <v>109</v>
      </c>
      <c r="C57" s="144"/>
    </row>
    <row r="58" spans="2:14">
      <c r="B58" s="99" t="s">
        <v>228</v>
      </c>
      <c r="D58" s="1"/>
      <c r="E58" s="1"/>
      <c r="F58" s="1"/>
      <c r="G58" s="1"/>
    </row>
    <row r="59" spans="2:14">
      <c r="B59" s="99" t="s">
        <v>236</v>
      </c>
      <c r="D59" s="1"/>
      <c r="E59" s="1"/>
      <c r="F59" s="1"/>
      <c r="G59" s="1"/>
    </row>
    <row r="60" spans="2:14">
      <c r="B60" s="99" t="s">
        <v>243</v>
      </c>
      <c r="D60" s="1"/>
      <c r="E60" s="1"/>
      <c r="F60" s="1"/>
      <c r="G60" s="1"/>
    </row>
    <row r="61" spans="2:14">
      <c r="D61" s="1"/>
      <c r="E61" s="1"/>
      <c r="F61" s="1"/>
      <c r="G61" s="1"/>
    </row>
    <row r="62" spans="2:14">
      <c r="D62" s="1"/>
      <c r="E62" s="1"/>
      <c r="F62" s="1"/>
      <c r="G62" s="1"/>
    </row>
    <row r="63" spans="2:14">
      <c r="D63" s="1"/>
      <c r="E63" s="1"/>
      <c r="F63" s="1"/>
      <c r="G63" s="1"/>
    </row>
    <row r="64" spans="2:14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B1:B43 AG49:AG1048576 K1:AF1048576 AH1:XFD1048576 AG1:AG43 B45:B55 B57:B1048576 D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>
      <selection activeCell="C22" sqref="C22"/>
    </sheetView>
  </sheetViews>
  <sheetFormatPr defaultColWidth="9.140625" defaultRowHeight="18"/>
  <cols>
    <col min="1" max="1" width="6.28515625" style="1" customWidth="1"/>
    <col min="2" max="2" width="39.140625" style="2" bestFit="1" customWidth="1"/>
    <col min="3" max="3" width="46.2851562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7.85546875" style="1" bestFit="1" customWidth="1"/>
    <col min="9" max="9" width="12" style="1" bestFit="1" customWidth="1"/>
    <col min="10" max="10" width="7.28515625" style="1" bestFit="1" customWidth="1"/>
    <col min="11" max="11" width="9.5703125" style="1" bestFit="1" customWidth="1"/>
    <col min="12" max="12" width="7.28515625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176</v>
      </c>
      <c r="C1" s="78" t="s" vm="1">
        <v>246</v>
      </c>
    </row>
    <row r="2" spans="2:65">
      <c r="B2" s="57" t="s">
        <v>175</v>
      </c>
      <c r="C2" s="78" t="s">
        <v>247</v>
      </c>
    </row>
    <row r="3" spans="2:65">
      <c r="B3" s="57" t="s">
        <v>177</v>
      </c>
      <c r="C3" s="78" t="s">
        <v>248</v>
      </c>
    </row>
    <row r="4" spans="2:65">
      <c r="B4" s="57" t="s">
        <v>178</v>
      </c>
      <c r="C4" s="78">
        <v>9455</v>
      </c>
    </row>
    <row r="6" spans="2:65" ht="26.25" customHeight="1">
      <c r="B6" s="164" t="s">
        <v>206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6"/>
    </row>
    <row r="7" spans="2:65" ht="26.25" customHeight="1">
      <c r="B7" s="164" t="s">
        <v>88</v>
      </c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6"/>
      <c r="BM7" s="3"/>
    </row>
    <row r="8" spans="2:65" s="3" customFormat="1" ht="78.75">
      <c r="B8" s="23" t="s">
        <v>112</v>
      </c>
      <c r="C8" s="31" t="s">
        <v>42</v>
      </c>
      <c r="D8" s="31" t="s">
        <v>116</v>
      </c>
      <c r="E8" s="31" t="s">
        <v>114</v>
      </c>
      <c r="F8" s="31" t="s">
        <v>58</v>
      </c>
      <c r="G8" s="31" t="s">
        <v>15</v>
      </c>
      <c r="H8" s="31" t="s">
        <v>59</v>
      </c>
      <c r="I8" s="31" t="s">
        <v>98</v>
      </c>
      <c r="J8" s="31" t="s">
        <v>230</v>
      </c>
      <c r="K8" s="31" t="s">
        <v>229</v>
      </c>
      <c r="L8" s="31" t="s">
        <v>57</v>
      </c>
      <c r="M8" s="31" t="s">
        <v>54</v>
      </c>
      <c r="N8" s="31" t="s">
        <v>179</v>
      </c>
      <c r="O8" s="21" t="s">
        <v>181</v>
      </c>
      <c r="P8" s="1"/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237</v>
      </c>
      <c r="K9" s="33"/>
      <c r="L9" s="33" t="s">
        <v>233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125" t="s">
        <v>29</v>
      </c>
      <c r="C11" s="82"/>
      <c r="D11" s="82"/>
      <c r="E11" s="82"/>
      <c r="F11" s="82"/>
      <c r="G11" s="82"/>
      <c r="H11" s="82"/>
      <c r="I11" s="82"/>
      <c r="J11" s="91"/>
      <c r="K11" s="93"/>
      <c r="L11" s="91">
        <v>223.26180999999997</v>
      </c>
      <c r="M11" s="82"/>
      <c r="N11" s="92">
        <v>1</v>
      </c>
      <c r="O11" s="92">
        <f>L11/'סכום נכסי הקרן'!$C$42</f>
        <v>9.4137086296335118E-3</v>
      </c>
      <c r="P11" s="142"/>
      <c r="BG11" s="100"/>
      <c r="BH11" s="3"/>
      <c r="BI11" s="100"/>
      <c r="BM11" s="100"/>
    </row>
    <row r="12" spans="2:65" s="4" customFormat="1" ht="18" customHeight="1">
      <c r="B12" s="81" t="s">
        <v>226</v>
      </c>
      <c r="C12" s="82"/>
      <c r="D12" s="82"/>
      <c r="E12" s="82"/>
      <c r="F12" s="82"/>
      <c r="G12" s="82"/>
      <c r="H12" s="82"/>
      <c r="I12" s="82"/>
      <c r="J12" s="91"/>
      <c r="K12" s="93"/>
      <c r="L12" s="91">
        <v>223.26180999999997</v>
      </c>
      <c r="M12" s="82"/>
      <c r="N12" s="92">
        <v>1</v>
      </c>
      <c r="O12" s="92">
        <f>L12/'סכום נכסי הקרן'!$C$42</f>
        <v>9.4137086296335118E-3</v>
      </c>
      <c r="P12" s="142"/>
      <c r="BG12" s="100"/>
      <c r="BH12" s="3"/>
      <c r="BI12" s="100"/>
      <c r="BM12" s="100"/>
    </row>
    <row r="13" spans="2:65">
      <c r="B13" s="103" t="s">
        <v>47</v>
      </c>
      <c r="C13" s="82"/>
      <c r="D13" s="82"/>
      <c r="E13" s="82"/>
      <c r="F13" s="82"/>
      <c r="G13" s="82"/>
      <c r="H13" s="82"/>
      <c r="I13" s="82"/>
      <c r="J13" s="91"/>
      <c r="K13" s="93"/>
      <c r="L13" s="91">
        <v>223.26180999999997</v>
      </c>
      <c r="M13" s="82"/>
      <c r="N13" s="92">
        <v>1</v>
      </c>
      <c r="O13" s="92">
        <f>L13/'סכום נכסי הקרן'!$C$42</f>
        <v>9.4137086296335118E-3</v>
      </c>
      <c r="P13" s="141"/>
      <c r="BH13" s="3"/>
    </row>
    <row r="14" spans="2:65" ht="20.25">
      <c r="B14" s="87" t="s">
        <v>676</v>
      </c>
      <c r="C14" s="84" t="s">
        <v>677</v>
      </c>
      <c r="D14" s="97" t="s">
        <v>27</v>
      </c>
      <c r="E14" s="84"/>
      <c r="F14" s="97" t="s">
        <v>620</v>
      </c>
      <c r="G14" s="84" t="s">
        <v>678</v>
      </c>
      <c r="H14" s="84" t="s">
        <v>679</v>
      </c>
      <c r="I14" s="97" t="s">
        <v>160</v>
      </c>
      <c r="J14" s="94">
        <v>210.93999999999997</v>
      </c>
      <c r="K14" s="96">
        <v>10948</v>
      </c>
      <c r="L14" s="94">
        <v>83.760889999999989</v>
      </c>
      <c r="M14" s="95">
        <v>3.3462206687235034E-5</v>
      </c>
      <c r="N14" s="95">
        <v>0.37516891043748146</v>
      </c>
      <c r="O14" s="95">
        <f>L14/'סכום נכסי הקרן'!$C$42</f>
        <v>3.5317308097555216E-3</v>
      </c>
      <c r="P14" s="141"/>
      <c r="BH14" s="4"/>
    </row>
    <row r="15" spans="2:65">
      <c r="B15" s="87" t="s">
        <v>680</v>
      </c>
      <c r="C15" s="84" t="s">
        <v>681</v>
      </c>
      <c r="D15" s="97" t="s">
        <v>27</v>
      </c>
      <c r="E15" s="84"/>
      <c r="F15" s="97" t="s">
        <v>620</v>
      </c>
      <c r="G15" s="84" t="s">
        <v>682</v>
      </c>
      <c r="H15" s="84" t="s">
        <v>679</v>
      </c>
      <c r="I15" s="97" t="s">
        <v>160</v>
      </c>
      <c r="J15" s="94">
        <v>127.99999999999999</v>
      </c>
      <c r="K15" s="96">
        <v>30048.27</v>
      </c>
      <c r="L15" s="94">
        <v>139.50092000000001</v>
      </c>
      <c r="M15" s="95">
        <v>8.690090282508618E-6</v>
      </c>
      <c r="N15" s="95">
        <v>0.62483108956251865</v>
      </c>
      <c r="O15" s="95">
        <f>L15/'סכום נכסי הקרן'!$C$42</f>
        <v>5.8819778198779919E-3</v>
      </c>
      <c r="P15" s="141"/>
    </row>
    <row r="16" spans="2:65">
      <c r="B16" s="83"/>
      <c r="C16" s="84"/>
      <c r="D16" s="84"/>
      <c r="E16" s="84"/>
      <c r="F16" s="84"/>
      <c r="G16" s="84"/>
      <c r="H16" s="84"/>
      <c r="I16" s="84"/>
      <c r="J16" s="94"/>
      <c r="K16" s="96"/>
      <c r="L16" s="84"/>
      <c r="M16" s="84"/>
      <c r="N16" s="95"/>
      <c r="O16" s="84"/>
      <c r="P16" s="141"/>
    </row>
    <row r="17" spans="2:1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41"/>
    </row>
    <row r="18" spans="2:1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</row>
    <row r="19" spans="2:16">
      <c r="B19" s="99" t="s">
        <v>245</v>
      </c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</row>
    <row r="20" spans="2:16">
      <c r="B20" s="99" t="s">
        <v>109</v>
      </c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</row>
    <row r="21" spans="2:16">
      <c r="B21" s="99" t="s">
        <v>228</v>
      </c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</row>
    <row r="22" spans="2:16">
      <c r="B22" s="99" t="s">
        <v>236</v>
      </c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</row>
    <row r="23" spans="2:1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</row>
    <row r="24" spans="2:1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</row>
    <row r="33" spans="2:59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</row>
    <row r="34" spans="2:59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</row>
    <row r="35" spans="2:59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</row>
    <row r="36" spans="2:59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</row>
    <row r="37" spans="2:59" ht="20.25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BG37" s="4"/>
    </row>
    <row r="38" spans="2:59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BG38" s="3"/>
    </row>
    <row r="39" spans="2:59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</row>
    <row r="40" spans="2:59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</row>
    <row r="41" spans="2:59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</row>
    <row r="42" spans="2:59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</row>
    <row r="43" spans="2:59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</row>
    <row r="44" spans="2:59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</row>
    <row r="45" spans="2:59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</row>
    <row r="46" spans="2:59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</row>
    <row r="47" spans="2:59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</row>
    <row r="48" spans="2:59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</row>
    <row r="49" spans="2:15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</row>
    <row r="50" spans="2:15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</row>
    <row r="51" spans="2:15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</row>
    <row r="52" spans="2:15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</row>
    <row r="53" spans="2:15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</row>
    <row r="54" spans="2:15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</row>
    <row r="55" spans="2:15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</row>
    <row r="56" spans="2:15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</row>
    <row r="57" spans="2:15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</row>
    <row r="58" spans="2:15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</row>
    <row r="59" spans="2:15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</row>
    <row r="60" spans="2:15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</row>
    <row r="61" spans="2:15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</row>
    <row r="62" spans="2:15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</row>
    <row r="63" spans="2:15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</row>
    <row r="64" spans="2:15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</row>
    <row r="65" spans="2:15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</row>
    <row r="66" spans="2:15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</row>
    <row r="67" spans="2:15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</row>
    <row r="68" spans="2:15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</row>
    <row r="69" spans="2:15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</row>
    <row r="70" spans="2:15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</row>
    <row r="71" spans="2:15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</row>
    <row r="72" spans="2:15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</row>
    <row r="73" spans="2:15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</row>
    <row r="74" spans="2:15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</row>
    <row r="75" spans="2:15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</row>
    <row r="76" spans="2:15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</row>
    <row r="77" spans="2:15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</row>
    <row r="78" spans="2:15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</row>
    <row r="79" spans="2:15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</row>
    <row r="80" spans="2:15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</row>
    <row r="81" spans="2:15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</row>
    <row r="82" spans="2:15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</row>
    <row r="83" spans="2:15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</row>
    <row r="84" spans="2:15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</row>
    <row r="85" spans="2:15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</row>
    <row r="86" spans="2:15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</row>
    <row r="87" spans="2:15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</row>
    <row r="88" spans="2:15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</row>
    <row r="89" spans="2:15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</row>
    <row r="90" spans="2:15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</row>
    <row r="91" spans="2:15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</row>
    <row r="92" spans="2:15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</row>
    <row r="93" spans="2:15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</row>
    <row r="94" spans="2:15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</row>
    <row r="95" spans="2:15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</row>
    <row r="96" spans="2:15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</row>
    <row r="97" spans="2:15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</row>
    <row r="98" spans="2:15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</row>
    <row r="99" spans="2:15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</row>
    <row r="100" spans="2:15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</row>
    <row r="101" spans="2:15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</row>
    <row r="102" spans="2:15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</row>
    <row r="103" spans="2:15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</row>
    <row r="104" spans="2:15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</row>
    <row r="105" spans="2:15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</row>
    <row r="106" spans="2:15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</row>
    <row r="107" spans="2:15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</row>
    <row r="108" spans="2:15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</row>
    <row r="109" spans="2:15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</row>
    <row r="110" spans="2:15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</row>
    <row r="111" spans="2:15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</row>
    <row r="112" spans="2:15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</row>
    <row r="113" spans="2:15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</row>
    <row r="114" spans="2:15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</row>
    <row r="115" spans="2:15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</row>
    <row r="116" spans="2:15">
      <c r="C116" s="1"/>
      <c r="D116" s="1"/>
      <c r="E116" s="1"/>
    </row>
    <row r="117" spans="2:15">
      <c r="C117" s="1"/>
      <c r="D117" s="1"/>
      <c r="E117" s="1"/>
    </row>
    <row r="118" spans="2:15">
      <c r="C118" s="1"/>
      <c r="D118" s="1"/>
      <c r="E118" s="1"/>
    </row>
    <row r="119" spans="2:15">
      <c r="C119" s="1"/>
      <c r="D119" s="1"/>
      <c r="E119" s="1"/>
    </row>
    <row r="120" spans="2:15">
      <c r="C120" s="1"/>
      <c r="D120" s="1"/>
      <c r="E120" s="1"/>
    </row>
    <row r="121" spans="2:15">
      <c r="C121" s="1"/>
      <c r="D121" s="1"/>
      <c r="E121" s="1"/>
    </row>
    <row r="122" spans="2:15">
      <c r="C122" s="1"/>
      <c r="D122" s="1"/>
      <c r="E122" s="1"/>
    </row>
    <row r="123" spans="2:15">
      <c r="C123" s="1"/>
      <c r="D123" s="1"/>
      <c r="E123" s="1"/>
    </row>
    <row r="124" spans="2:15">
      <c r="C124" s="1"/>
      <c r="D124" s="1"/>
      <c r="E124" s="1"/>
    </row>
    <row r="125" spans="2:15">
      <c r="C125" s="1"/>
      <c r="D125" s="1"/>
      <c r="E125" s="1"/>
    </row>
    <row r="126" spans="2:15">
      <c r="C126" s="1"/>
      <c r="D126" s="1"/>
      <c r="E126" s="1"/>
    </row>
    <row r="127" spans="2:15">
      <c r="C127" s="1"/>
      <c r="D127" s="1"/>
      <c r="E127" s="1"/>
    </row>
    <row r="128" spans="2:1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3" type="noConversion"/>
  <dataValidations count="1">
    <dataValidation allowBlank="1" showInputMessage="1" showErrorMessage="1" sqref="A1:A1048576 B39:B1048576 C5:C1048576 D1:AF1048576 AH1:XFD1048576 AG1:AG37 B1:B18 B20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2018-12-04T10:56:39+00:00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9189E8E9-7299-423C-B26D-30FBC8CA685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אולה קלוקוב</cp:lastModifiedBy>
  <cp:lastPrinted>2017-05-01T10:11:51Z</cp:lastPrinted>
  <dcterms:created xsi:type="dcterms:W3CDTF">2005-07-19T07:39:38Z</dcterms:created>
  <dcterms:modified xsi:type="dcterms:W3CDTF">2018-12-04T08:16:31Z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