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קונצרני'!$B$13:$BN$163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8" i="58" l="1"/>
  <c r="J12" i="58"/>
  <c r="J11" i="58" s="1"/>
  <c r="J10" i="58" s="1"/>
  <c r="L42" i="62" l="1"/>
  <c r="L13" i="62"/>
  <c r="T131" i="61" l="1"/>
  <c r="N154" i="62" l="1"/>
  <c r="N153" i="62"/>
  <c r="N152" i="62"/>
  <c r="N151" i="62"/>
  <c r="N150" i="62"/>
  <c r="N149" i="62"/>
  <c r="N148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47" i="62"/>
  <c r="N147" i="62" s="1"/>
  <c r="L125" i="62"/>
  <c r="N125" i="62" s="1"/>
  <c r="Q165" i="61"/>
  <c r="Q13" i="61"/>
  <c r="Q12" i="61" s="1"/>
  <c r="Q11" i="61" s="1"/>
  <c r="R13" i="61"/>
  <c r="R12" i="61" l="1"/>
  <c r="S217" i="61"/>
  <c r="O217" i="61"/>
  <c r="S189" i="61"/>
  <c r="O189" i="61"/>
  <c r="S127" i="61"/>
  <c r="S126" i="61"/>
  <c r="S125" i="61"/>
  <c r="S117" i="61"/>
  <c r="S116" i="61"/>
  <c r="S107" i="61"/>
  <c r="S106" i="61"/>
  <c r="S67" i="61"/>
  <c r="S66" i="61"/>
  <c r="O127" i="61"/>
  <c r="O126" i="61"/>
  <c r="O125" i="61"/>
  <c r="O117" i="61"/>
  <c r="O116" i="61"/>
  <c r="O107" i="61"/>
  <c r="O106" i="61"/>
  <c r="O67" i="61"/>
  <c r="O66" i="61"/>
  <c r="R11" i="61" l="1"/>
  <c r="T12" i="61"/>
  <c r="C37" i="88"/>
  <c r="C31" i="88"/>
  <c r="C26" i="88"/>
  <c r="C23" i="88"/>
  <c r="C22" i="88"/>
  <c r="C19" i="88"/>
  <c r="C17" i="88"/>
  <c r="C16" i="88"/>
  <c r="C15" i="88"/>
  <c r="C13" i="88"/>
  <c r="C11" i="88"/>
  <c r="T254" i="61" l="1"/>
  <c r="T249" i="61"/>
  <c r="T245" i="61"/>
  <c r="T241" i="61"/>
  <c r="T237" i="61"/>
  <c r="T233" i="61"/>
  <c r="T229" i="61"/>
  <c r="T225" i="61"/>
  <c r="T221" i="61"/>
  <c r="T217" i="61"/>
  <c r="T213" i="61"/>
  <c r="T209" i="61"/>
  <c r="T205" i="61"/>
  <c r="T201" i="61"/>
  <c r="T197" i="61"/>
  <c r="T193" i="61"/>
  <c r="T189" i="61"/>
  <c r="T185" i="61"/>
  <c r="T181" i="61"/>
  <c r="T177" i="61"/>
  <c r="T173" i="61"/>
  <c r="T169" i="61"/>
  <c r="T165" i="61"/>
  <c r="T160" i="61"/>
  <c r="T156" i="61"/>
  <c r="T152" i="61"/>
  <c r="T148" i="61"/>
  <c r="T144" i="61"/>
  <c r="T140" i="61"/>
  <c r="T136" i="61"/>
  <c r="T132" i="61"/>
  <c r="T127" i="61"/>
  <c r="T123" i="61"/>
  <c r="T119" i="61"/>
  <c r="T115" i="61"/>
  <c r="T111" i="61"/>
  <c r="T107" i="61"/>
  <c r="T103" i="61"/>
  <c r="T99" i="61"/>
  <c r="T95" i="61"/>
  <c r="T91" i="61"/>
  <c r="T87" i="61"/>
  <c r="T83" i="61"/>
  <c r="T79" i="61"/>
  <c r="T75" i="61"/>
  <c r="T71" i="61"/>
  <c r="T67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T46" i="61"/>
  <c r="T34" i="61"/>
  <c r="T26" i="61"/>
  <c r="T22" i="61"/>
  <c r="T255" i="61"/>
  <c r="T242" i="61"/>
  <c r="T234" i="61"/>
  <c r="T226" i="61"/>
  <c r="T214" i="61"/>
  <c r="T206" i="61"/>
  <c r="T194" i="61"/>
  <c r="T186" i="61"/>
  <c r="T174" i="61"/>
  <c r="T166" i="61"/>
  <c r="T153" i="61"/>
  <c r="T145" i="61"/>
  <c r="T133" i="61"/>
  <c r="T116" i="61"/>
  <c r="T112" i="61"/>
  <c r="T92" i="61"/>
  <c r="T80" i="61"/>
  <c r="T68" i="61"/>
  <c r="T60" i="61"/>
  <c r="T253" i="61"/>
  <c r="T248" i="61"/>
  <c r="T244" i="61"/>
  <c r="T240" i="61"/>
  <c r="T236" i="61"/>
  <c r="T232" i="61"/>
  <c r="T228" i="61"/>
  <c r="T224" i="61"/>
  <c r="T220" i="61"/>
  <c r="T216" i="61"/>
  <c r="T212" i="61"/>
  <c r="T208" i="61"/>
  <c r="T204" i="61"/>
  <c r="T200" i="61"/>
  <c r="T196" i="61"/>
  <c r="T192" i="61"/>
  <c r="T188" i="61"/>
  <c r="T184" i="61"/>
  <c r="T180" i="61"/>
  <c r="T176" i="61"/>
  <c r="T172" i="61"/>
  <c r="T168" i="61"/>
  <c r="T163" i="61"/>
  <c r="T159" i="61"/>
  <c r="T155" i="61"/>
  <c r="T151" i="61"/>
  <c r="T147" i="61"/>
  <c r="T143" i="61"/>
  <c r="T139" i="61"/>
  <c r="T135" i="61"/>
  <c r="T130" i="61"/>
  <c r="T126" i="61"/>
  <c r="T122" i="61"/>
  <c r="T118" i="61"/>
  <c r="T114" i="61"/>
  <c r="T110" i="61"/>
  <c r="T106" i="61"/>
  <c r="T102" i="61"/>
  <c r="T98" i="61"/>
  <c r="T94" i="61"/>
  <c r="T90" i="61"/>
  <c r="T86" i="61"/>
  <c r="T82" i="61"/>
  <c r="T78" i="61"/>
  <c r="T74" i="61"/>
  <c r="T70" i="61"/>
  <c r="T66" i="61"/>
  <c r="T62" i="61"/>
  <c r="T58" i="61"/>
  <c r="T54" i="61"/>
  <c r="T50" i="61"/>
  <c r="T42" i="61"/>
  <c r="T38" i="61"/>
  <c r="T30" i="61"/>
  <c r="T18" i="61"/>
  <c r="T14" i="61"/>
  <c r="T250" i="61"/>
  <c r="T246" i="61"/>
  <c r="T238" i="61"/>
  <c r="T230" i="61"/>
  <c r="T218" i="61"/>
  <c r="T210" i="61"/>
  <c r="T198" i="61"/>
  <c r="T190" i="61"/>
  <c r="T178" i="61"/>
  <c r="T161" i="61"/>
  <c r="T149" i="61"/>
  <c r="T137" i="61"/>
  <c r="T128" i="61"/>
  <c r="T120" i="61"/>
  <c r="T104" i="61"/>
  <c r="T100" i="61"/>
  <c r="T88" i="61"/>
  <c r="T76" i="61"/>
  <c r="T64" i="61"/>
  <c r="T52" i="61"/>
  <c r="T256" i="61"/>
  <c r="T252" i="61"/>
  <c r="T247" i="61"/>
  <c r="T243" i="61"/>
  <c r="T239" i="61"/>
  <c r="T235" i="61"/>
  <c r="T231" i="61"/>
  <c r="T227" i="61"/>
  <c r="T223" i="61"/>
  <c r="T219" i="61"/>
  <c r="T215" i="61"/>
  <c r="T211" i="61"/>
  <c r="T207" i="61"/>
  <c r="T203" i="61"/>
  <c r="T199" i="61"/>
  <c r="T195" i="61"/>
  <c r="T191" i="61"/>
  <c r="T187" i="61"/>
  <c r="T183" i="61"/>
  <c r="T179" i="61"/>
  <c r="T175" i="61"/>
  <c r="T171" i="61"/>
  <c r="T167" i="61"/>
  <c r="T162" i="61"/>
  <c r="T158" i="61"/>
  <c r="T154" i="61"/>
  <c r="T150" i="61"/>
  <c r="T146" i="61"/>
  <c r="T142" i="61"/>
  <c r="T138" i="61"/>
  <c r="T134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5" i="61"/>
  <c r="T21" i="61"/>
  <c r="T17" i="61"/>
  <c r="T222" i="61"/>
  <c r="T202" i="61"/>
  <c r="T182" i="61"/>
  <c r="T170" i="61"/>
  <c r="T157" i="61"/>
  <c r="T141" i="61"/>
  <c r="T124" i="61"/>
  <c r="T108" i="61"/>
  <c r="T96" i="61"/>
  <c r="T84" i="61"/>
  <c r="T72" i="61"/>
  <c r="T56" i="61"/>
  <c r="T36" i="61"/>
  <c r="T20" i="61"/>
  <c r="T48" i="61"/>
  <c r="T32" i="61"/>
  <c r="T16" i="61"/>
  <c r="T44" i="61"/>
  <c r="T28" i="61"/>
  <c r="T40" i="61"/>
  <c r="T24" i="61"/>
  <c r="T13" i="61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U131" i="61" s="1"/>
  <c r="U126" i="61"/>
  <c r="U253" i="61"/>
  <c r="D11" i="88"/>
  <c r="O117" i="62"/>
  <c r="U27" i="61"/>
  <c r="U226" i="61"/>
  <c r="U97" i="61"/>
  <c r="L12" i="58"/>
  <c r="L13" i="58"/>
  <c r="D10" i="88"/>
  <c r="U234" i="61" l="1"/>
  <c r="U165" i="61"/>
  <c r="U140" i="61"/>
  <c r="U189" i="61"/>
  <c r="U63" i="61"/>
  <c r="U147" i="61"/>
  <c r="R24" i="59"/>
  <c r="L26" i="58"/>
  <c r="O16" i="62"/>
  <c r="R32" i="59"/>
  <c r="O139" i="62"/>
  <c r="U17" i="61"/>
  <c r="U39" i="61"/>
  <c r="O66" i="62"/>
  <c r="U103" i="61"/>
  <c r="U79" i="61"/>
  <c r="R31" i="59"/>
  <c r="O109" i="62"/>
  <c r="R25" i="59"/>
  <c r="U256" i="61"/>
  <c r="L14" i="58"/>
  <c r="O29" i="62"/>
  <c r="O103" i="62"/>
  <c r="U148" i="61"/>
  <c r="U80" i="61"/>
  <c r="O74" i="62"/>
  <c r="K12" i="76"/>
  <c r="R18" i="59"/>
  <c r="U240" i="61"/>
  <c r="U23" i="61"/>
  <c r="U119" i="61"/>
  <c r="O24" i="62"/>
  <c r="U100" i="61"/>
  <c r="U60" i="61"/>
  <c r="U232" i="61"/>
  <c r="D15" i="88"/>
  <c r="O58" i="62"/>
  <c r="L15" i="58"/>
  <c r="U105" i="61"/>
  <c r="O52" i="62"/>
  <c r="U30" i="61"/>
  <c r="O94" i="62"/>
  <c r="U233" i="61"/>
  <c r="U191" i="61"/>
  <c r="K15" i="76"/>
  <c r="D17" i="88"/>
  <c r="U111" i="61"/>
  <c r="L24" i="58"/>
  <c r="U55" i="61"/>
  <c r="U184" i="61"/>
  <c r="O111" i="62"/>
  <c r="R29" i="59"/>
  <c r="U145" i="61"/>
  <c r="O73" i="62"/>
  <c r="U197" i="61"/>
  <c r="O144" i="62"/>
  <c r="U29" i="61"/>
  <c r="U192" i="61"/>
  <c r="L19" i="58"/>
  <c r="U166" i="61"/>
  <c r="U56" i="61"/>
  <c r="U62" i="61"/>
  <c r="O75" i="62"/>
  <c r="Q13" i="68"/>
  <c r="D37" i="88"/>
  <c r="U57" i="61"/>
  <c r="D22" i="88"/>
  <c r="R41" i="59"/>
  <c r="U76" i="61"/>
  <c r="U161" i="61"/>
  <c r="U248" i="61"/>
  <c r="O90" i="62"/>
  <c r="U41" i="61"/>
  <c r="R12" i="59"/>
  <c r="U43" i="61"/>
  <c r="U124" i="61"/>
  <c r="U210" i="61"/>
  <c r="O50" i="62"/>
  <c r="O138" i="62"/>
  <c r="U153" i="61"/>
  <c r="O36" i="62"/>
  <c r="O126" i="62"/>
  <c r="D38" i="88"/>
  <c r="U13" i="61"/>
  <c r="U84" i="61"/>
  <c r="U170" i="61"/>
  <c r="O21" i="62"/>
  <c r="O140" i="62"/>
  <c r="U14" i="61"/>
  <c r="U123" i="61"/>
  <c r="O48" i="62"/>
  <c r="U24" i="61"/>
  <c r="U190" i="61"/>
  <c r="O118" i="62"/>
  <c r="U158" i="61"/>
  <c r="O40" i="62"/>
  <c r="N32" i="63"/>
  <c r="N22" i="63"/>
  <c r="U205" i="61"/>
  <c r="O44" i="62"/>
  <c r="O134" i="62"/>
  <c r="U218" i="61"/>
  <c r="U11" i="61"/>
  <c r="U81" i="61"/>
  <c r="U168" i="61"/>
  <c r="U254" i="61"/>
  <c r="O95" i="62"/>
  <c r="U25" i="61"/>
  <c r="U229" i="61"/>
  <c r="O81" i="62"/>
  <c r="D16" i="88"/>
  <c r="R14" i="59"/>
  <c r="U45" i="61"/>
  <c r="U127" i="61"/>
  <c r="U213" i="61"/>
  <c r="O76" i="62"/>
  <c r="R15" i="59"/>
  <c r="U46" i="61"/>
  <c r="U209" i="61"/>
  <c r="O150" i="62"/>
  <c r="U99" i="61"/>
  <c r="O31" i="62"/>
  <c r="U94" i="61"/>
  <c r="U223" i="61"/>
  <c r="O108" i="62"/>
  <c r="N29" i="63"/>
  <c r="N19" i="63"/>
  <c r="D12" i="88"/>
  <c r="D26" i="88"/>
  <c r="R35" i="59"/>
  <c r="U89" i="61"/>
  <c r="U186" i="61"/>
  <c r="D42" i="88"/>
  <c r="R16" i="59"/>
  <c r="U15" i="61"/>
  <c r="U47" i="61"/>
  <c r="U87" i="61"/>
  <c r="U129" i="61"/>
  <c r="U173" i="61"/>
  <c r="U216" i="61"/>
  <c r="O13" i="62"/>
  <c r="O55" i="62"/>
  <c r="O101" i="62"/>
  <c r="O141" i="62"/>
  <c r="U68" i="61"/>
  <c r="L10" i="58"/>
  <c r="R20" i="59"/>
  <c r="U19" i="61"/>
  <c r="U51" i="61"/>
  <c r="U92" i="61"/>
  <c r="U135" i="61"/>
  <c r="U178" i="61"/>
  <c r="U221" i="61"/>
  <c r="O19" i="62"/>
  <c r="O60" i="62"/>
  <c r="O106" i="62"/>
  <c r="O148" i="62"/>
  <c r="U49" i="61"/>
  <c r="U176" i="61"/>
  <c r="U250" i="61"/>
  <c r="O47" i="62"/>
  <c r="O93" i="62"/>
  <c r="O136" i="62"/>
  <c r="D31" i="88"/>
  <c r="L11" i="58"/>
  <c r="R22" i="59"/>
  <c r="U21" i="61"/>
  <c r="U53" i="61"/>
  <c r="U95" i="61"/>
  <c r="U137" i="61"/>
  <c r="U181" i="61"/>
  <c r="U224" i="61"/>
  <c r="O32" i="62"/>
  <c r="O98" i="62"/>
  <c r="O151" i="62"/>
  <c r="R28" i="59"/>
  <c r="U26" i="61"/>
  <c r="U59" i="61"/>
  <c r="U144" i="61"/>
  <c r="U230" i="61"/>
  <c r="O71" i="62"/>
  <c r="L25" i="58"/>
  <c r="U40" i="61"/>
  <c r="U120" i="61"/>
  <c r="U212" i="61"/>
  <c r="O51" i="62"/>
  <c r="O152" i="62"/>
  <c r="U110" i="61"/>
  <c r="U175" i="61"/>
  <c r="U239" i="61"/>
  <c r="O57" i="62"/>
  <c r="O125" i="62"/>
  <c r="L12" i="65"/>
  <c r="N46" i="63"/>
  <c r="N39" i="63"/>
  <c r="N36" i="63"/>
  <c r="L15" i="65"/>
  <c r="D23" i="88"/>
  <c r="L18" i="58"/>
  <c r="U33" i="61"/>
  <c r="U132" i="61"/>
  <c r="D13" i="88"/>
  <c r="L16" i="58"/>
  <c r="R33" i="59"/>
  <c r="U31" i="61"/>
  <c r="U65" i="61"/>
  <c r="U108" i="61"/>
  <c r="U151" i="61"/>
  <c r="U194" i="61"/>
  <c r="U237" i="61"/>
  <c r="O69" i="62"/>
  <c r="O78" i="62"/>
  <c r="O122" i="62"/>
  <c r="R43" i="59"/>
  <c r="U143" i="61"/>
  <c r="L20" i="58"/>
  <c r="R37" i="59"/>
  <c r="U35" i="61"/>
  <c r="U71" i="61"/>
  <c r="U113" i="61"/>
  <c r="U156" i="61"/>
  <c r="U200" i="61"/>
  <c r="U242" i="61"/>
  <c r="O38" i="62"/>
  <c r="O85" i="62"/>
  <c r="O128" i="62"/>
  <c r="R27" i="59"/>
  <c r="U121" i="61"/>
  <c r="U208" i="61"/>
  <c r="O27" i="62"/>
  <c r="O68" i="62"/>
  <c r="O114" i="62"/>
  <c r="D19" i="88"/>
  <c r="L22" i="58"/>
  <c r="R39" i="59"/>
  <c r="U37" i="61"/>
  <c r="U73" i="61"/>
  <c r="U116" i="61"/>
  <c r="U159" i="61"/>
  <c r="U202" i="61"/>
  <c r="O11" i="62"/>
  <c r="O63" i="62"/>
  <c r="O119" i="62"/>
  <c r="R11" i="59"/>
  <c r="R44" i="59"/>
  <c r="U42" i="61"/>
  <c r="U101" i="61"/>
  <c r="U188" i="61"/>
  <c r="O28" i="62"/>
  <c r="O115" i="62"/>
  <c r="R42" i="59"/>
  <c r="U77" i="61"/>
  <c r="U169" i="61"/>
  <c r="U255" i="61"/>
  <c r="O97" i="62"/>
  <c r="U78" i="61"/>
  <c r="U142" i="61"/>
  <c r="U207" i="61"/>
  <c r="O26" i="62"/>
  <c r="O92" i="62"/>
  <c r="N11" i="63"/>
  <c r="N12" i="63"/>
  <c r="K10" i="81"/>
  <c r="K21" i="76"/>
  <c r="K18" i="76"/>
  <c r="K12" i="81"/>
  <c r="K14" i="76"/>
  <c r="L11" i="65"/>
  <c r="N31" i="63"/>
  <c r="N14" i="63"/>
  <c r="K17" i="76"/>
  <c r="L14" i="65"/>
  <c r="N34" i="63"/>
  <c r="N18" i="63"/>
  <c r="K24" i="76"/>
  <c r="S12" i="71"/>
  <c r="N42" i="63"/>
  <c r="N25" i="63"/>
  <c r="K27" i="76"/>
  <c r="K11" i="76"/>
  <c r="N45" i="63"/>
  <c r="N28" i="63"/>
  <c r="O154" i="62"/>
  <c r="O137" i="62"/>
  <c r="O120" i="62"/>
  <c r="O104" i="62"/>
  <c r="O88" i="62"/>
  <c r="O70" i="62"/>
  <c r="O53" i="62"/>
  <c r="O72" i="62"/>
  <c r="O22" i="62"/>
  <c r="U252" i="61"/>
  <c r="U235" i="61"/>
  <c r="U219" i="61"/>
  <c r="U203" i="61"/>
  <c r="U187" i="61"/>
  <c r="U171" i="61"/>
  <c r="U154" i="61"/>
  <c r="U138" i="61"/>
  <c r="U122" i="61"/>
  <c r="U106" i="61"/>
  <c r="U90" i="61"/>
  <c r="U74" i="61"/>
  <c r="U58" i="61"/>
  <c r="O135" i="62"/>
  <c r="O113" i="62"/>
  <c r="O91" i="62"/>
  <c r="O67" i="62"/>
  <c r="O46" i="62"/>
  <c r="O25" i="62"/>
  <c r="U249" i="61"/>
  <c r="U228" i="61"/>
  <c r="U206" i="61"/>
  <c r="U185" i="61"/>
  <c r="U163" i="61"/>
  <c r="U141" i="61"/>
  <c r="U115" i="61"/>
  <c r="U93" i="61"/>
  <c r="U72" i="61"/>
  <c r="U52" i="61"/>
  <c r="U36" i="61"/>
  <c r="U20" i="61"/>
  <c r="R38" i="59"/>
  <c r="R21" i="59"/>
  <c r="L21" i="58"/>
  <c r="O132" i="62"/>
  <c r="O110" i="62"/>
  <c r="O89" i="62"/>
  <c r="O64" i="62"/>
  <c r="O43" i="62"/>
  <c r="O23" i="62"/>
  <c r="U246" i="61"/>
  <c r="U225" i="61"/>
  <c r="U204" i="61"/>
  <c r="U182" i="61"/>
  <c r="U160" i="61"/>
  <c r="U139" i="61"/>
  <c r="U117" i="61"/>
  <c r="U96" i="61"/>
  <c r="U75" i="61"/>
  <c r="U54" i="61"/>
  <c r="U38" i="61"/>
  <c r="U22" i="61"/>
  <c r="R40" i="59"/>
  <c r="R23" i="59"/>
  <c r="L23" i="58"/>
  <c r="O131" i="62"/>
  <c r="O87" i="62"/>
  <c r="O42" i="62"/>
  <c r="U245" i="61"/>
  <c r="K26" i="76"/>
  <c r="S14" i="71"/>
  <c r="N44" i="63"/>
  <c r="N27" i="63"/>
  <c r="K11" i="81"/>
  <c r="K13" i="76"/>
  <c r="N47" i="63"/>
  <c r="N30" i="63"/>
  <c r="N13" i="63"/>
  <c r="K20" i="76"/>
  <c r="Q12" i="68"/>
  <c r="N38" i="63"/>
  <c r="N21" i="63"/>
  <c r="K23" i="76"/>
  <c r="S11" i="71"/>
  <c r="N41" i="63"/>
  <c r="N24" i="63"/>
  <c r="O147" i="62"/>
  <c r="O133" i="62"/>
  <c r="O116" i="62"/>
  <c r="O100" i="62"/>
  <c r="O84" i="62"/>
  <c r="O65" i="62"/>
  <c r="O49" i="62"/>
  <c r="O34" i="62"/>
  <c r="O18" i="62"/>
  <c r="U247" i="61"/>
  <c r="U231" i="61"/>
  <c r="U215" i="61"/>
  <c r="U199" i="61"/>
  <c r="U183" i="61"/>
  <c r="U167" i="61"/>
  <c r="U150" i="61"/>
  <c r="U134" i="61"/>
  <c r="U118" i="61"/>
  <c r="U102" i="61"/>
  <c r="U86" i="61"/>
  <c r="U70" i="61"/>
  <c r="O149" i="62"/>
  <c r="O130" i="62"/>
  <c r="O107" i="62"/>
  <c r="O86" i="62"/>
  <c r="O62" i="62"/>
  <c r="O39" i="62"/>
  <c r="O20" i="62"/>
  <c r="U244" i="61"/>
  <c r="U222" i="61"/>
  <c r="U201" i="61"/>
  <c r="U180" i="61"/>
  <c r="U157" i="61"/>
  <c r="U136" i="61"/>
  <c r="U109" i="61"/>
  <c r="U88" i="61"/>
  <c r="U67" i="61"/>
  <c r="U48" i="61"/>
  <c r="U32" i="61"/>
  <c r="U16" i="61"/>
  <c r="R34" i="59"/>
  <c r="R17" i="59"/>
  <c r="O145" i="62"/>
  <c r="O127" i="62"/>
  <c r="O105" i="62"/>
  <c r="O83" i="62"/>
  <c r="O59" i="62"/>
  <c r="O37" i="62"/>
  <c r="O17" i="62"/>
  <c r="U241" i="61"/>
  <c r="U220" i="61"/>
  <c r="U198" i="61"/>
  <c r="U177" i="61"/>
  <c r="U155" i="61"/>
  <c r="U133" i="61"/>
  <c r="U112" i="61"/>
  <c r="U91" i="61"/>
  <c r="U69" i="61"/>
  <c r="U50" i="61"/>
  <c r="U34" i="61"/>
  <c r="U18" i="61"/>
  <c r="R36" i="59"/>
  <c r="R19" i="59"/>
  <c r="K22" i="76"/>
  <c r="Q14" i="68"/>
  <c r="N40" i="63"/>
  <c r="N23" i="63"/>
  <c r="K25" i="76"/>
  <c r="S13" i="71"/>
  <c r="N43" i="63"/>
  <c r="N26" i="63"/>
  <c r="N15" i="63"/>
  <c r="K16" i="76"/>
  <c r="L13" i="65"/>
  <c r="N33" i="63"/>
  <c r="N16" i="63"/>
  <c r="K19" i="76"/>
  <c r="Q11" i="68"/>
  <c r="N37" i="63"/>
  <c r="N20" i="63"/>
  <c r="O142" i="62"/>
  <c r="O129" i="62"/>
  <c r="O112" i="62"/>
  <c r="O96" i="62"/>
  <c r="O79" i="62"/>
  <c r="O61" i="62"/>
  <c r="O45" i="62"/>
  <c r="O30" i="62"/>
  <c r="O14" i="62"/>
  <c r="U243" i="61"/>
  <c r="U227" i="61"/>
  <c r="U211" i="61"/>
  <c r="U195" i="61"/>
  <c r="U179" i="61"/>
  <c r="U162" i="61"/>
  <c r="U146" i="61"/>
  <c r="U130" i="61"/>
  <c r="U114" i="61"/>
  <c r="U98" i="61"/>
  <c r="U82" i="61"/>
  <c r="U66" i="61"/>
  <c r="O143" i="62"/>
  <c r="O124" i="62"/>
  <c r="O102" i="62"/>
  <c r="O80" i="62"/>
  <c r="O56" i="62"/>
  <c r="O35" i="62"/>
  <c r="O15" i="62"/>
  <c r="U238" i="61"/>
  <c r="U217" i="61"/>
  <c r="U196" i="61"/>
  <c r="U174" i="61"/>
  <c r="U152" i="61"/>
  <c r="U125" i="61"/>
  <c r="U104" i="61"/>
  <c r="U83" i="61"/>
  <c r="U61" i="61"/>
  <c r="U44" i="61"/>
  <c r="U28" i="61"/>
  <c r="U12" i="61"/>
  <c r="R30" i="59"/>
  <c r="R13" i="59"/>
  <c r="O153" i="62"/>
  <c r="O121" i="62"/>
  <c r="O99" i="62"/>
  <c r="O77" i="62"/>
  <c r="O54" i="62"/>
  <c r="O33" i="62"/>
  <c r="O12" i="62"/>
  <c r="U236" i="61"/>
  <c r="U214" i="61"/>
  <c r="U193" i="61"/>
  <c r="U172" i="61"/>
  <c r="U149" i="61"/>
  <c r="U128" i="61"/>
  <c r="U107" i="61"/>
  <c r="U85" i="61"/>
  <c r="U64" i="6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81231]}"/>
    <s v="{[Medida].[Medida].&amp;[2]}"/>
    <s v="{[Keren].[Keren].[All]}"/>
    <s v="{[Cheshbon KM].[Hie Peilut].[Peilut 7].&amp;[Kod_Peilut_L7_1041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3" si="28">
        <n x="1" s="1"/>
        <n x="26"/>
        <n x="27"/>
      </t>
    </mdx>
    <mdx n="0" f="v">
      <t c="3" si="28">
        <n x="1" s="1"/>
        <n x="29"/>
        <n x="27"/>
      </t>
    </mdx>
    <mdx n="0" f="v">
      <t c="3" si="28">
        <n x="1" s="1"/>
        <n x="30"/>
        <n x="27"/>
      </t>
    </mdx>
    <mdx n="0" f="v">
      <t c="3" si="28">
        <n x="1" s="1"/>
        <n x="31"/>
        <n x="27"/>
      </t>
    </mdx>
    <mdx n="0" f="v">
      <t c="3" si="28">
        <n x="1" s="1"/>
        <n x="32"/>
        <n x="27"/>
      </t>
    </mdx>
    <mdx n="0" f="v">
      <t c="3" si="28">
        <n x="1" s="1"/>
        <n x="33"/>
        <n x="27"/>
      </t>
    </mdx>
    <mdx n="0" f="v">
      <t c="3" si="28">
        <n x="1" s="1"/>
        <n x="34"/>
        <n x="27"/>
      </t>
    </mdx>
    <mdx n="0" f="v">
      <t c="3" si="28">
        <n x="1" s="1"/>
        <n x="35"/>
        <n x="27"/>
      </t>
    </mdx>
    <mdx n="0" f="v">
      <t c="3" si="28">
        <n x="1" s="1"/>
        <n x="36"/>
        <n x="27"/>
      </t>
    </mdx>
    <mdx n="0" f="v">
      <t c="3" si="28">
        <n x="1" s="1"/>
        <n x="37"/>
        <n x="27"/>
      </t>
    </mdx>
    <mdx n="0" f="v">
      <t c="3" si="28">
        <n x="1" s="1"/>
        <n x="38"/>
        <n x="27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<sst xmlns="http://schemas.openxmlformats.org/spreadsheetml/2006/main" count="5311" uniqueCount="1367">
  <si>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</si>
  <si>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</si>
  <si>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</si>
  <si>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</si>
  <si>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</si>
  <si>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</si>
  <si>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</si>
  <si>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</si>
  <si>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</si>
  <si>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</si>
  <si>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</si>
  <si>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</si>
  <si>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</si>
  <si>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</si>
  <si>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</si>
  <si>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</si>
  <si>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</si>
  <si>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</si>
  <si>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</si>
  <si>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</si>
  <si>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</si>
  <si>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</si>
  <si>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</si>
  <si>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</si>
  <si>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</si>
  <si>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</si>
  <si>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</si>
  <si>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</si>
  <si>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</si>
  <si>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</si>
  <si>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</si>
  <si>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</si>
  <si>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</si>
  <si>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</si>
  <si>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</si>
  <si>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</si>
  <si>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</si>
  <si>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</si>
  <si>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</si>
  <si>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</si>
  <si>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</si>
  <si>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</si>
  <si>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</si>
  <si>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</si>
  <si>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</si>
  <si>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</si>
  <si>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</si>
  <si>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</si>
  <si>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</si>
  <si>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</si>
  <si>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</si>
  <si>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</si>
  <si>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</si>
  <si>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</si>
  <si>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</si>
  <si>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</si>
  <si>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</si>
  <si>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</si>
  <si>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</si>
  <si>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</si>
  <si>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</si>
  <si>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</si>
  <si>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</si>
  <si>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</si>
  <si>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</si>
  <si>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</si>
  <si>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</si>
  <si>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</si>
  <si>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</si>
  <si>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</si>
  <si>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</si>
  <si>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</si>
  <si>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</si>
  <si>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</si>
  <si>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</si>
  <si>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</si>
  <si>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</si>
  <si>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</si>
  <si>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</si>
  <si>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</si>
  <si>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</si>
  <si>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</si>
  <si>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</si>
  <si>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</si>
  <si>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</si>
  <si>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</si>
  <si>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</si>
  <si>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</si>
  <si>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</si>
  <si>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</si>
  <si>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</si>
  <si>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</si>
  <si>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</si>
  <si>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</si>
  <si>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</si>
  <si>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</si>
  <si>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</si>
  <si>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</si>
  <si>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</si>
  <si>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</si>
  <si>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</si>
  <si>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</si>
  <si>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</si>
  <si>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</si>
  <si>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</si>
  <si>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</si>
  <si>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</si>
  <si>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</si>
  <si>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</si>
  <si>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</si>
  <si>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</si>
  <si>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</si>
  <si>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</si>
  <si>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</si>
  <si>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</si>
  <si>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</si>
  <si>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</si>
  <si>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</si>
  <si>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</si>
  <si>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</si>
  <si>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</si>
  <si>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</si>
  <si>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</si>
  <si>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</si>
  <si>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</si>
  <si>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</si>
  <si>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</si>
  <si>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</si>
  <si>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</si>
  <si>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</si>
  <si>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</si>
  <si>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</si>
  <si>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</si>
  <si>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</si>
  <si>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</si>
  <si>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</si>
  <si>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</si>
  <si>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</si>
  <si>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</si>
  <si>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</si>
  <si>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</si>
  <si>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</si>
  <si>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</si>
  <si>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</si>
  <si>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</si>
  <si>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</si>
  <si>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</si>
  <si>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</si>
  <si>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</si>
  <si>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</si>
  <si>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</si>
  <si>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</si>
  <si>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</si>
  <si>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</si>
  <si>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</si>
  <si>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</si>
  <si>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</si>
  <si>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</si>
  <si>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</si>
  <si>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</si>
  <si>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</si>
  <si>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</si>
  <si>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</si>
  <si>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</si>
  <si>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</si>
  <si>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</si>
  <si>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</si>
  <si>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</si>
  <si>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</si>
  <si>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</si>
  <si>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</si>
  <si>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</si>
  <si>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</si>
  <si>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</si>
  <si>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</si>
  <si>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</si>
  <si>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</si>
  <si>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</si>
  <si>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</si>
  <si>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</si>
  <si>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</si>
  <si>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</si>
  <si>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</si>
  <si>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</si>
  <si>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</si>
  <si>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</si>
  <si>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</si>
  <si>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</si>
  <si>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</si>
  <si>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</si>
  <si>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</si>
  <si>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</si>
  <si>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</si>
  <si>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</si>
  <si>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</si>
  <si>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</si>
  <si>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</si>
  <si>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</si>
  <si>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</si>
  <si>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</si>
  <si>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</si>
  <si>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</si>
  <si>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</si>
  <si>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</si>
  <si>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</si>
  <si>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</si>
  <si>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</si>
  <si>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</si>
  <si>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</si>
  <si>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</si>
  <si>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</si>
  <si>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</si>
  <si>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</si>
  <si>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</si>
  <si>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</si>
  <si>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</si>
  <si>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</si>
  <si>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</si>
  <si>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</si>
  <si>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</si>
  <si>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</si>
  <si>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</si>
  <si>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</si>
  <si>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</si>
  <si>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</si>
  <si>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</si>
  <si>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</si>
  <si>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</si>
  <si>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</si>
  <si>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</si>
  <si>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</si>
  <si>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</si>
  <si>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</si>
  <si>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</si>
  <si>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</si>
  <si>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</si>
  <si>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</si>
  <si>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</si>
  <si>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</si>
  <si>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</si>
  <si>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</si>
  <si>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</si>
  <si>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</si>
  <si>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</si>
  <si>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</si>
  <si>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</si>
  <si>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</si>
  <si>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</si>
  <si>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</si>
  <si>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פנסיונרים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</si>
  <si>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</si>
  <si>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</si>
  <si>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</si>
  <si>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</si>
  <si>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</si>
  <si>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</si>
  <si>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</si>
  <si>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</si>
  <si>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</si>
  <si>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</si>
  <si>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</si>
  <si>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</si>
  <si>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</si>
  <si>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</si>
  <si>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</si>
  <si>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</si>
  <si>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</si>
  <si>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</si>
  <si>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</si>
  <si>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</si>
  <si>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</si>
  <si>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</si>
  <si>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</si>
  <si>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</si>
  <si>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</si>
  <si>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</si>
  <si>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</si>
  <si>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</si>
  <si>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</si>
  <si>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</si>
  <si>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</si>
  <si>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</si>
  <si>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</si>
  <si>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</si>
  <si>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</si>
  <si>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</si>
  <si>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</si>
  <si>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</si>
  <si>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</si>
  <si>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</si>
  <si>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</si>
  <si>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</si>
  <si>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</si>
  <si>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</si>
  <si>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</si>
  <si>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</si>
  <si>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</si>
  <si>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</si>
  <si>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</si>
  <si>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</si>
  <si>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</si>
  <si>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</si>
  <si>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</si>
  <si>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</si>
  <si>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</si>
  <si>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</si>
  <si>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</si>
  <si>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</si>
  <si>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</si>
  <si>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</si>
  <si>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</si>
  <si>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</si>
  <si>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</si>
  <si>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</si>
  <si>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</si>
  <si>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</si>
  <si>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</si>
  <si>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</si>
  <si>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</si>
  <si>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</si>
  <si>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</si>
  <si>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</si>
  <si>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</si>
  <si>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</si>
  <si>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</si>
  <si>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</si>
  <si>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</si>
  <si>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</si>
  <si>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</si>
  <si>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</si>
  <si>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</si>
  <si>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</si>
  <si>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</si>
  <si>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</si>
  <si>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</si>
  <si>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</si>
  <si>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</si>
  <si>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</si>
  <si>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</si>
  <si>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</si>
  <si>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</si>
  <si>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</si>
  <si>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</si>
  <si>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</si>
  <si>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</si>
  <si>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</si>
  <si>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</si>
  <si>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</si>
  <si>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</si>
  <si>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</si>
  <si>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</si>
  <si>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</si>
  <si>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</si>
  <si>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</si>
  <si>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</si>
  <si>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</si>
  <si>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</si>
  <si>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</si>
  <si>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</si>
  <si>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</si>
  <si>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</si>
  <si>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</si>
  <si>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</si>
  <si>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</si>
  <si>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</si>
  <si>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</si>
  <si>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</si>
  <si>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</si>
  <si>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</si>
  <si>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</si>
  <si>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</si>
  <si>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</si>
  <si>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</si>
  <si>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</si>
  <si>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</si>
  <si>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</si>
  <si>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</si>
  <si>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</si>
  <si>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</si>
  <si>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</si>
  <si>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</si>
  <si>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</si>
  <si>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</si>
  <si>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</si>
  <si>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</si>
  <si>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</si>
  <si>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</si>
  <si>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</si>
  <si>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</si>
  <si>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</si>
  <si>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</si>
  <si>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</si>
  <si>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</si>
  <si>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</si>
  <si>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</si>
  <si>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</si>
  <si>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</si>
  <si>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</si>
  <si>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</si>
  <si>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</si>
  <si>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</si>
  <si>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</si>
  <si>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</si>
  <si>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</si>
  <si>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</si>
  <si>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</si>
  <si>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</si>
  <si>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</si>
  <si>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</si>
  <si>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</si>
  <si>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</si>
  <si>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</si>
  <si>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</si>
  <si>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</si>
  <si>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</si>
  <si>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</si>
  <si>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</si>
  <si>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</si>
  <si>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</si>
  <si>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</si>
  <si>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</si>
  <si>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</si>
  <si>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</si>
  <si>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</si>
  <si>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</si>
  <si>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</si>
  <si>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</si>
  <si>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</si>
  <si>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</si>
  <si>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</si>
  <si>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</si>
  <si>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</si>
  <si>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</si>
  <si>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</si>
  <si>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</si>
  <si>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</si>
  <si>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</si>
  <si>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</si>
  <si>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</si>
  <si>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</si>
  <si>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</si>
  <si>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</si>
  <si>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</si>
  <si>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</si>
  <si>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</si>
  <si>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</si>
  <si>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</si>
  <si>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</si>
  <si>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</si>
  <si>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</si>
  <si>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</si>
  <si>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</si>
  <si>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</si>
  <si>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</si>
  <si>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</si>
  <si>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</si>
  <si>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</si>
  <si>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</si>
  <si>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</si>
  <si>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</si>
  <si>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</si>
  <si>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</si>
  <si>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</si>
  <si>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</si>
  <si>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</si>
  <si>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</si>
  <si>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</si>
  <si>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</si>
  <si>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</si>
  <si>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</si>
  <si>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</si>
  <si>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</si>
  <si>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</si>
  <si>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</si>
  <si>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</si>
  <si>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</si>
  <si>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</si>
  <si>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</si>
  <si>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</si>
  <si>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</si>
  <si>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</si>
  <si>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</si>
  <si>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</si>
  <si>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</si>
  <si>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</si>
  <si>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</si>
  <si>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</si>
  <si>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</si>
  <si>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</si>
  <si>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</si>
  <si>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</si>
  <si>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</si>
  <si>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</si>
  <si>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</si>
  <si>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</si>
  <si>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</si>
  <si>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</si>
  <si>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</si>
  <si>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</si>
  <si>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</si>
  <si>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</si>
  <si>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</si>
  <si>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</si>
  <si>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</si>
  <si>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</si>
  <si>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</si>
  <si>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</si>
  <si>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</si>
  <si>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</si>
  <si>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</si>
  <si>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</si>
  <si>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</si>
  <si>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</si>
  <si>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</si>
  <si>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</si>
  <si>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</si>
  <si>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</si>
  <si>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</si>
  <si>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</si>
  <si>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</si>
  <si>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</si>
  <si>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</si>
  <si>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</si>
  <si>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</si>
  <si>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</si>
  <si>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</si>
  <si>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</si>
  <si>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</si>
  <si>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</si>
  <si>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</si>
  <si>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</si>
  <si>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</si>
  <si>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</si>
  <si>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</si>
  <si>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</si>
  <si>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</si>
  <si>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</si>
  <si>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</si>
  <si>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</si>
  <si>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</si>
  <si>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</si>
  <si>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</si>
  <si>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</si>
  <si>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</si>
  <si>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</si>
  <si>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</si>
  <si>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</si>
  <si>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</si>
  <si>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</si>
  <si>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</si>
  <si>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</si>
  <si>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</si>
  <si>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</si>
  <si>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</si>
  <si>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</si>
  <si>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</si>
  <si>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</si>
  <si>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</si>
  <si>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</si>
  <si>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</si>
  <si>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</si>
  <si>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</si>
  <si>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</si>
  <si>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</si>
  <si>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</si>
  <si>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</si>
  <si>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</si>
  <si>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</si>
  <si>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</si>
  <si>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</si>
  <si>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</si>
  <si>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</si>
  <si>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</si>
  <si>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</si>
  <si>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</si>
  <si>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</si>
  <si>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</si>
  <si>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</si>
  <si>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</si>
  <si>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</si>
  <si>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</si>
  <si>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</si>
  <si>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</si>
  <si>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</si>
  <si>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</si>
  <si>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</si>
  <si>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</si>
  <si>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</si>
  <si>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</si>
  <si>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</si>
  <si>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</si>
  <si>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</si>
  <si>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</si>
  <si>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</si>
  <si>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</si>
  <si>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</si>
  <si>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</si>
  <si>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</si>
  <si>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</si>
  <si>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</si>
  <si>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</si>
  <si>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</si>
  <si>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</si>
  <si>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</si>
  <si>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</si>
  <si>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</si>
  <si>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</si>
  <si>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</si>
  <si>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</si>
  <si>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</si>
  <si>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</si>
  <si>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</si>
  <si>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</si>
  <si>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</si>
  <si>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</si>
  <si>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</si>
  <si>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</si>
  <si>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</si>
  <si>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</si>
  <si>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</si>
  <si>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</si>
  <si>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</si>
  <si>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</si>
  <si>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</si>
  <si>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</si>
  <si>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</si>
  <si>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</si>
  <si>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</si>
  <si>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</si>
  <si>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</si>
  <si>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</si>
  <si>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</si>
  <si>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</si>
  <si>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</si>
  <si>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</si>
  <si>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</si>
  <si>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</si>
  <si>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</si>
  <si>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</si>
  <si>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</si>
  <si>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</si>
  <si>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</si>
  <si>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</si>
  <si>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</si>
  <si>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</si>
  <si>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</si>
  <si>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</si>
  <si>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</si>
  <si>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</si>
  <si>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</si>
  <si>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</si>
  <si>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</si>
  <si>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</si>
  <si>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</si>
  <si>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</si>
  <si>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</si>
  <si>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</si>
  <si>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</si>
  <si>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</si>
  <si>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</si>
  <si>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</si>
  <si>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</si>
  <si>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</si>
  <si>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</si>
  <si>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</si>
  <si>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</si>
  <si>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</si>
  <si>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</si>
  <si>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</si>
  <si>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</si>
  <si>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</si>
  <si>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</si>
  <si>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</si>
  <si>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</si>
  <si>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</si>
  <si>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</si>
  <si>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</si>
  <si>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</si>
  <si>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</si>
  <si>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</si>
  <si>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</si>
  <si>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</si>
  <si>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</si>
  <si>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</si>
  <si>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</si>
  <si>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</si>
  <si>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</si>
  <si>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</si>
  <si>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</si>
  <si>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</si>
  <si>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</si>
  <si>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</si>
  <si>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</si>
  <si>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</si>
  <si>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</si>
  <si>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</si>
  <si>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</si>
  <si>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</si>
  <si>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</si>
  <si>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</si>
  <si>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</si>
  <si>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</si>
  <si>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</si>
  <si>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</si>
  <si>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</si>
  <si>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</si>
  <si>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</si>
  <si>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</si>
  <si>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</si>
  <si>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</si>
  <si>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</si>
  <si>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</si>
  <si>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</si>
  <si>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</si>
  <si>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</si>
  <si>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</si>
  <si>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</si>
  <si>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</si>
  <si>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</si>
  <si>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</si>
  <si>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</si>
  <si>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</si>
  <si>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</si>
  <si>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</si>
  <si>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</si>
  <si>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</si>
  <si>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</si>
  <si>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</si>
  <si>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</si>
  <si>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</si>
  <si>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</si>
  <si>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</si>
  <si>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</si>
  <si>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</si>
  <si>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</si>
  <si>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</si>
  <si>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</si>
  <si>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</si>
  <si>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</si>
  <si>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</si>
  <si>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</si>
  <si>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</si>
  <si>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</si>
  <si>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</si>
  <si>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</si>
  <si>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</si>
  <si>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</si>
  <si>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</si>
  <si>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</si>
  <si>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</si>
  <si>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</si>
  <si>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</si>
  <si>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</si>
  <si>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</si>
  <si>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</si>
  <si>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</si>
  <si>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</si>
  <si>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</si>
  <si>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</si>
  <si>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</si>
  <si>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</si>
  <si>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</si>
  <si>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</si>
  <si>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</si>
  <si>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</si>
  <si>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</si>
  <si>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</si>
  <si>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</si>
  <si>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</si>
  <si>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</si>
  <si>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</si>
  <si>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</si>
  <si>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</si>
  <si>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</si>
  <si>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</si>
  <si>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</si>
  <si>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</si>
  <si>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</si>
  <si>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</si>
  <si>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</si>
  <si>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</si>
  <si>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</si>
  <si>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</si>
  <si>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</si>
  <si>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</si>
  <si>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</si>
  <si>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</si>
  <si>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</si>
  <si>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</si>
  <si>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</si>
  <si>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</si>
  <si>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</si>
  <si>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</si>
  <si>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</si>
  <si>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</si>
  <si>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</si>
  <si>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</si>
  <si>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</si>
  <si>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</si>
  <si>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</si>
  <si>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</si>
  <si>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</si>
  <si>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</si>
  <si>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</si>
  <si>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</si>
  <si>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</si>
  <si>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</si>
  <si>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</si>
  <si>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</si>
  <si>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</si>
  <si>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</si>
  <si>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</si>
  <si>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</si>
  <si>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</si>
  <si>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</si>
  <si>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</si>
  <si>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</si>
  <si>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</si>
  <si>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</si>
  <si>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</si>
  <si>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</si>
  <si>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</si>
  <si>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</si>
  <si>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</si>
  <si>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</si>
  <si>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</si>
  <si>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</si>
  <si>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</si>
  <si>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</si>
  <si>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</si>
  <si>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</si>
  <si>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</si>
  <si>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</si>
  <si>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</si>
  <si>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</si>
  <si>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</si>
  <si>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</si>
  <si>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</si>
  <si>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</si>
  <si>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</si>
  <si>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</si>
  <si>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</si>
  <si>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</si>
  <si>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</si>
  <si>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</si>
  <si>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</si>
  <si>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</si>
  <si>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</si>
  <si>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</si>
  <si>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</si>
  <si>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</si>
  <si>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</si>
  <si>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</si>
  <si>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</si>
  <si>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</si>
  <si>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</si>
  <si>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</si>
  <si>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</si>
  <si>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</si>
  <si>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</si>
  <si>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</si>
  <si>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</si>
  <si>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</si>
  <si>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</si>
  <si>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</si>
  <si>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</si>
  <si>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</si>
  <si>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</si>
  <si>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</si>
  <si>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</si>
  <si>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</si>
  <si>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</si>
  <si>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</si>
  <si>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</si>
  <si>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</si>
  <si>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</si>
  <si>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</si>
  <si>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</si>
  <si>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</si>
  <si>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</si>
  <si>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</si>
  <si>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</si>
  <si>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</si>
  <si>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</si>
  <si>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</si>
  <si>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</si>
  <si>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</si>
  <si>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</si>
  <si>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</si>
  <si>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</si>
  <si>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</si>
  <si>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</si>
  <si>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</si>
  <si>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</si>
  <si>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</si>
  <si>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</si>
  <si>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</si>
  <si>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</si>
  <si>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</si>
  <si>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</si>
  <si>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</si>
  <si>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</si>
  <si>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</si>
  <si>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</si>
  <si>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</si>
  <si>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</si>
  <si>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</si>
  <si>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</si>
  <si>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</si>
  <si>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</si>
  <si>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</si>
  <si>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</si>
  <si>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</si>
  <si>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</si>
  <si>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</si>
  <si>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</si>
  <si>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</si>
  <si>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</si>
  <si>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</si>
  <si>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</si>
  <si>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</si>
  <si>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</si>
  <si>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</si>
  <si>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</si>
  <si>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</si>
  <si>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</si>
  <si>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</si>
  <si>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</si>
  <si>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</si>
  <si>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</si>
  <si>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</si>
  <si>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</si>
  <si>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</si>
  <si>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</si>
  <si>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</si>
  <si>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</si>
  <si>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</si>
  <si>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</si>
  <si>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</si>
  <si>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</si>
  <si>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</si>
  <si>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</si>
  <si>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</si>
  <si>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</si>
  <si>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</si>
  <si>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</si>
  <si>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</si>
  <si>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</si>
  <si>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</si>
  <si>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</si>
  <si>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</si>
  <si>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</si>
  <si>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</si>
  <si>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</si>
  <si>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</si>
  <si>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</si>
  <si>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</si>
  <si>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</si>
  <si>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</si>
  <si>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</si>
  <si>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</si>
  <si>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</si>
  <si>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</si>
  <si>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</si>
  <si>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</si>
  <si>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</si>
  <si>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</si>
  <si>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</si>
  <si>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</si>
  <si>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</si>
  <si>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</si>
  <si>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</si>
  <si>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</si>
  <si>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</si>
  <si>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</si>
  <si>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</si>
  <si>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</si>
  <si>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</si>
  <si>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</si>
  <si>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</si>
  <si>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</si>
  <si>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</si>
  <si>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</si>
  <si>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</si>
  <si>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</si>
  <si>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</si>
  <si>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</si>
  <si>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</si>
  <si>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</si>
  <si>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</si>
  <si>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</si>
  <si>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</si>
  <si>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</si>
  <si>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</si>
  <si>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</si>
  <si>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</si>
  <si>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</si>
  <si>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</si>
  <si>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</si>
  <si>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</si>
  <si>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</si>
  <si>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</si>
  <si>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</si>
  <si>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</si>
  <si>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</si>
  <si>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</si>
  <si>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</si>
  <si>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</si>
  <si>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</si>
  <si>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</si>
  <si>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</si>
  <si>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</si>
  <si>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</si>
  <si>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</si>
  <si>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</si>
  <si>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</si>
  <si>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</si>
  <si>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</si>
  <si>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</si>
  <si>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</si>
  <si>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</si>
  <si>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</si>
  <si>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</si>
  <si>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</si>
  <si>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</si>
  <si>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</si>
  <si>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</si>
  <si>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</si>
  <si>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</si>
  <si>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</si>
  <si>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</si>
  <si>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</si>
  <si>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</si>
  <si>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</si>
  <si>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</si>
  <si>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</si>
  <si>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</si>
  <si>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</si>
  <si>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</si>
  <si>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</si>
  <si>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</si>
  <si>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</si>
  <si>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</si>
  <si>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</si>
  <si>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</si>
  <si>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</si>
  <si>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</si>
  <si>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</si>
  <si>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</si>
  <si>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</si>
  <si>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</si>
  <si>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</si>
  <si>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</si>
  <si>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</si>
  <si>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</si>
  <si>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</si>
  <si>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</si>
  <si>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</si>
  <si>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</si>
  <si>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</si>
  <si>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</si>
  <si>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</si>
  <si>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</si>
  <si>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</si>
  <si>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</si>
  <si>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</si>
  <si>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</si>
  <si>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</si>
  <si>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</si>
  <si>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</si>
  <si>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</si>
  <si>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</si>
  <si>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</si>
  <si>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</si>
  <si>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</si>
  <si>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</si>
  <si>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</si>
  <si>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</si>
  <si>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</si>
  <si>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</si>
  <si>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</si>
  <si>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</si>
  <si>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</si>
  <si>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</si>
  <si>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</si>
  <si>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</si>
  <si>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</si>
  <si>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</si>
  <si>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</si>
  <si>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</si>
  <si>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</si>
  <si>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</si>
  <si>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</si>
  <si>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</si>
  <si>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</si>
  <si>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</si>
  <si>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</si>
  <si>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</si>
  <si>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</si>
  <si>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</si>
  <si>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</si>
  <si>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</si>
  <si>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</si>
  <si>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</si>
  <si>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</si>
  <si>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</si>
  <si>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</si>
  <si>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</si>
  <si>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</si>
  <si>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</si>
  <si>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</si>
  <si>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</si>
  <si>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</si>
  <si>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</si>
  <si>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</si>
  <si>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</si>
  <si>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</si>
  <si>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</si>
  <si>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</si>
  <si>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</si>
  <si>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</si>
  <si>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</si>
  <si>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</si>
  <si>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</si>
  <si>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</si>
  <si>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</si>
  <si>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</si>
  <si>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</si>
  <si>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</si>
  <si>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</si>
  <si>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</si>
  <si>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</si>
  <si>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</si>
  <si>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</si>
  <si>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</si>
  <si>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</si>
  <si>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</si>
  <si>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</si>
  <si>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</si>
  <si>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</si>
  <si>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</si>
  <si>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</si>
  <si>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</si>
  <si>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</si>
  <si>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</si>
  <si>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</si>
  <si>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</si>
  <si>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</si>
  <si>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</si>
  <si>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</si>
  <si>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</si>
  <si>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</si>
  <si>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</si>
  <si>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</si>
  <si>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</si>
  <si>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</si>
  <si>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</si>
  <si>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</si>
  <si>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</si>
  <si>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</si>
  <si>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</si>
  <si>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</si>
  <si>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</si>
  <si>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</si>
  <si>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</si>
  <si>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</si>
  <si>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</si>
  <si>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</si>
  <si>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</si>
  <si>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</si>
  <si>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</si>
  <si>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</si>
  <si>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</si>
  <si>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</si>
  <si>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</si>
  <si>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</si>
  <si>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</si>
  <si>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</si>
  <si>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</si>
  <si>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</si>
  <si>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</si>
  <si>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</si>
  <si>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</si>
  <si>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</si>
  <si>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</si>
  <si>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</si>
  <si>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</si>
  <si>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</si>
  <si>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</si>
  <si>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</si>
  <si>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</si>
  <si>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</si>
  <si>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</si>
  <si>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</si>
  <si>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</si>
  <si>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</si>
  <si>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</si>
  <si>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</si>
  <si>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</si>
  <si>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</si>
  <si>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</si>
  <si>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</si>
  <si>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</si>
  <si>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</si>
  <si>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</si>
  <si>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</si>
  <si>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</si>
  <si>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</si>
  <si>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</si>
  <si>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</si>
  <si>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</si>
  <si>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</si>
  <si>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</si>
  <si>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</si>
  <si>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</si>
  <si>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</si>
  <si>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</si>
  <si>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</si>
  <si>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</si>
  <si>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</si>
  <si>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</si>
  <si>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</si>
  <si>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</si>
  <si>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</si>
  <si>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</si>
  <si>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</si>
  <si>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</si>
  <si>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</si>
  <si>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</si>
  <si>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</si>
  <si>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</si>
  <si>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</si>
  <si>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</si>
  <si>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</si>
  <si>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</si>
  <si>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</si>
  <si>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</si>
  <si>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</si>
  <si>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</si>
  <si>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</si>
  <si>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</si>
  <si>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</si>
  <si>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</si>
  <si>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</si>
  <si>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</si>
  <si>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</si>
  <si>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</si>
  <si>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</si>
  <si>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</si>
  <si>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</si>
  <si>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</si>
  <si>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</si>
  <si>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</si>
  <si>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</si>
  <si>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</si>
  <si>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</si>
  <si>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</si>
  <si>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</si>
  <si>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</si>
  <si>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</si>
  <si>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</si>
  <si>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</si>
  <si>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</si>
  <si>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</si>
  <si>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</si>
  <si>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</si>
  <si>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</si>
  <si>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</si>
  <si>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</si>
  <si>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</si>
  <si>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</si>
  <si>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</si>
  <si>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</si>
  <si>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</si>
  <si>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</si>
  <si>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</si>
  <si>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</si>
  <si>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</si>
  <si>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</si>
  <si>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</si>
  <si>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</si>
  <si>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</si>
  <si>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</si>
  <si>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</si>
  <si>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</si>
  <si>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</si>
  <si>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</si>
  <si>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</si>
  <si>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</si>
  <si>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</si>
  <si>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</si>
  <si>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</si>
  <si>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</si>
  <si>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</si>
  <si>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</si>
  <si>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</si>
  <si>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</si>
  <si>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</si>
  <si>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</si>
  <si>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</si>
  <si>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</si>
  <si>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</si>
  <si>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</si>
  <si>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</si>
  <si>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</si>
  <si>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</si>
  <si>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</si>
  <si>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</si>
  <si>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</si>
  <si>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</si>
  <si>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</si>
  <si>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</si>
  <si>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</si>
  <si>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</si>
  <si>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</si>
  <si>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</si>
  <si>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</si>
  <si>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</si>
  <si>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אלה פקדונות אגח ב</t>
  </si>
  <si>
    <t>1142215</t>
  </si>
  <si>
    <t>אשראי</t>
  </si>
  <si>
    <t>מקורות אגח 8 רמ</t>
  </si>
  <si>
    <t>1124346</t>
  </si>
  <si>
    <t>מרווח הוגן</t>
  </si>
  <si>
    <t>520010869</t>
  </si>
  <si>
    <t>₪ / מט"ח</t>
  </si>
  <si>
    <t>פורוורד ש"ח-מט"ח</t>
  </si>
  <si>
    <t>10000071</t>
  </si>
  <si>
    <t>ל.ר.</t>
  </si>
  <si>
    <t>10000105</t>
  </si>
  <si>
    <t>10000093</t>
  </si>
  <si>
    <t>10000098</t>
  </si>
  <si>
    <t>10000058</t>
  </si>
  <si>
    <t>10000062</t>
  </si>
  <si>
    <t>10000090</t>
  </si>
  <si>
    <t>10000055</t>
  </si>
  <si>
    <t>10000078</t>
  </si>
  <si>
    <t>10000111</t>
  </si>
  <si>
    <t>10000115</t>
  </si>
  <si>
    <t>10000118</t>
  </si>
  <si>
    <t>10000121</t>
  </si>
  <si>
    <t>10000124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</si>
  <si>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</si>
  <si>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</si>
  <si>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</si>
  <si>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</si>
  <si>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</si>
  <si>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</si>
  <si>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</si>
  <si>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</si>
  <si>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</si>
  <si>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</si>
  <si>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</si>
  <si>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</si>
  <si>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</si>
  <si>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</si>
  <si>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</si>
  <si>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34510000</t>
  </si>
  <si>
    <t>31710000</t>
  </si>
  <si>
    <t>31110000</t>
  </si>
  <si>
    <t>31210000</t>
  </si>
  <si>
    <t>34020000</t>
  </si>
  <si>
    <t>30311000</t>
  </si>
  <si>
    <t>קרדן אן.וי אגח ב חש 2/18</t>
  </si>
  <si>
    <t>1143270</t>
  </si>
  <si>
    <t>ירושלים הנפקות אגח ט</t>
  </si>
  <si>
    <t>1127422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</si>
</sst>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4" fillId="0" borderId="0" xfId="0" applyFont="1" applyFill="1" applyAlignment="1">
      <alignment horizontal="center"/>
    </xf>
    <xf numFmtId="0" fontId="4" fillId="0" borderId="0" xfId="7" applyFont="1" applyFill="1" applyAlignment="1">
      <alignment horizontal="center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164" fontId="28" fillId="0" borderId="0" xfId="13" applyFont="1" applyFill="1" applyBorder="1" applyAlignment="1">
      <alignment horizontal="right"/>
    </xf>
    <xf numFmtId="4" fontId="31" fillId="0" borderId="0" xfId="0" applyNumberFormat="1" applyFont="1" applyFill="1"/>
    <xf numFmtId="164" fontId="30" fillId="0" borderId="0" xfId="13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10" fontId="31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198120</xdr:colOff>
      <xdr:row>50</xdr:row>
      <xdr:rowOff>0</xdr:rowOff>
    </xdr:from>
    <xdr:to>
      <xdr:col>34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H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7" width="6.7109375" style="9" customWidth="1"/>
    <col min="8" max="8" width="7" style="9" customWidth="1"/>
    <col min="9" max="28" width="6.7109375" style="9" customWidth="1"/>
    <col min="29" max="31" width="7.7109375" style="9" customWidth="1"/>
    <col min="32" max="32" width="7.140625" style="9" customWidth="1"/>
    <col min="33" max="33" width="6" style="9" customWidth="1"/>
    <col min="34" max="34" width="7.85546875" style="9" customWidth="1"/>
    <col min="35" max="35" width="8.140625" style="9" customWidth="1"/>
    <col min="36" max="36" width="6.28515625" style="9" customWidth="1"/>
    <col min="37" max="37" width="8" style="9" customWidth="1"/>
    <col min="38" max="38" width="8.7109375" style="9" customWidth="1"/>
    <col min="39" max="39" width="10" style="9" customWidth="1"/>
    <col min="40" max="40" width="9.5703125" style="9" customWidth="1"/>
    <col min="41" max="41" width="6.140625" style="9" customWidth="1"/>
    <col min="42" max="43" width="5.7109375" style="9" customWidth="1"/>
    <col min="44" max="44" width="6.85546875" style="9" customWidth="1"/>
    <col min="45" max="45" width="6.42578125" style="9" customWidth="1"/>
    <col min="46" max="46" width="6.7109375" style="9" customWidth="1"/>
    <col min="47" max="47" width="7.28515625" style="9" customWidth="1"/>
    <col min="48" max="59" width="5.7109375" style="9" customWidth="1"/>
    <col min="60" max="16384" width="9.140625" style="9"/>
  </cols>
  <sheetData>
    <row r="1" spans="1:34">
      <c r="B1" s="58" t="s">
        <v>179</v>
      </c>
      <c r="C1" s="80" t="s" vm="1">
        <v>247</v>
      </c>
    </row>
    <row r="2" spans="1:34">
      <c r="B2" s="58" t="s">
        <v>178</v>
      </c>
      <c r="C2" s="80" t="s">
        <v>248</v>
      </c>
    </row>
    <row r="3" spans="1:34">
      <c r="B3" s="58" t="s">
        <v>180</v>
      </c>
      <c r="C3" s="80" t="s">
        <v>249</v>
      </c>
    </row>
    <row r="4" spans="1:34">
      <c r="B4" s="58" t="s">
        <v>181</v>
      </c>
      <c r="C4" s="80">
        <v>12152</v>
      </c>
    </row>
    <row r="6" spans="1:34" ht="26.25" customHeight="1">
      <c r="B6" s="146" t="s">
        <v>195</v>
      </c>
      <c r="C6" s="147"/>
      <c r="D6" s="148"/>
    </row>
    <row r="7" spans="1:34" s="10" customFormat="1">
      <c r="B7" s="23"/>
      <c r="C7" s="24" t="s">
        <v>108</v>
      </c>
      <c r="D7" s="25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H7" s="38" t="s">
        <v>108</v>
      </c>
    </row>
    <row r="8" spans="1:34" s="10" customFormat="1">
      <c r="B8" s="23"/>
      <c r="C8" s="26" t="s">
        <v>234</v>
      </c>
      <c r="D8" s="27" t="s">
        <v>20</v>
      </c>
      <c r="AH8" s="38" t="s">
        <v>109</v>
      </c>
    </row>
    <row r="9" spans="1:34" s="11" customFormat="1" ht="18" customHeight="1">
      <c r="B9" s="37"/>
      <c r="C9" s="20" t="s">
        <v>1</v>
      </c>
      <c r="D9" s="28" t="s">
        <v>2</v>
      </c>
      <c r="AH9" s="38" t="s">
        <v>118</v>
      </c>
    </row>
    <row r="10" spans="1:34" s="11" customFormat="1" ht="18" customHeight="1">
      <c r="B10" s="69" t="s">
        <v>194</v>
      </c>
      <c r="C10" s="118">
        <f>C11+C12+C23+C37</f>
        <v>13562.851453985999</v>
      </c>
      <c r="D10" s="133">
        <f>C10/$C$42</f>
        <v>1</v>
      </c>
      <c r="AH10" s="68"/>
    </row>
    <row r="11" spans="1:34">
      <c r="A11" s="46" t="s">
        <v>141</v>
      </c>
      <c r="B11" s="29" t="s">
        <v>196</v>
      </c>
      <c r="C11" s="118">
        <f>מזומנים!J10</f>
        <v>672.53813585399996</v>
      </c>
      <c r="D11" s="133">
        <f t="shared" ref="D11:D13" si="0">C11/$C$42</f>
        <v>4.958678034155916E-2</v>
      </c>
    </row>
    <row r="12" spans="1:34">
      <c r="B12" s="29" t="s">
        <v>197</v>
      </c>
      <c r="C12" s="118">
        <f>SUM(C13:C22)</f>
        <v>12914.999065942999</v>
      </c>
      <c r="D12" s="133">
        <f t="shared" si="0"/>
        <v>0.9522333197970253</v>
      </c>
    </row>
    <row r="13" spans="1:34">
      <c r="A13" s="56" t="s">
        <v>141</v>
      </c>
      <c r="B13" s="30" t="s">
        <v>65</v>
      </c>
      <c r="C13" s="118">
        <f>'תעודות התחייבות ממשלתיות'!O11</f>
        <v>4547.4411366519998</v>
      </c>
      <c r="D13" s="133">
        <f t="shared" si="0"/>
        <v>0.33528651051586561</v>
      </c>
    </row>
    <row r="14" spans="1:34">
      <c r="A14" s="56" t="s">
        <v>141</v>
      </c>
      <c r="B14" s="30" t="s">
        <v>66</v>
      </c>
      <c r="C14" s="118" t="s" vm="2">
        <v>1342</v>
      </c>
      <c r="D14" s="133" t="s" vm="3">
        <v>1342</v>
      </c>
    </row>
    <row r="15" spans="1:34">
      <c r="A15" s="56" t="s">
        <v>141</v>
      </c>
      <c r="B15" s="30" t="s">
        <v>67</v>
      </c>
      <c r="C15" s="118">
        <f>'אג"ח קונצרני'!R11</f>
        <v>4338.5791509969986</v>
      </c>
      <c r="D15" s="133">
        <f t="shared" ref="D15:D17" si="1">C15/$C$42</f>
        <v>0.31988694749892949</v>
      </c>
      <c r="H15" s="132"/>
    </row>
    <row r="16" spans="1:34">
      <c r="A16" s="56" t="s">
        <v>141</v>
      </c>
      <c r="B16" s="30" t="s">
        <v>68</v>
      </c>
      <c r="C16" s="118">
        <f>מניות!L11</f>
        <v>866.00877221900032</v>
      </c>
      <c r="D16" s="133">
        <f t="shared" si="1"/>
        <v>6.3851526735145964E-2</v>
      </c>
    </row>
    <row r="17" spans="1:4">
      <c r="A17" s="56" t="s">
        <v>141</v>
      </c>
      <c r="B17" s="30" t="s">
        <v>69</v>
      </c>
      <c r="C17" s="118">
        <f>'תעודות סל'!K11</f>
        <v>3100.190551182</v>
      </c>
      <c r="D17" s="133">
        <f t="shared" si="1"/>
        <v>0.22857955509575992</v>
      </c>
    </row>
    <row r="18" spans="1:4">
      <c r="A18" s="56" t="s">
        <v>141</v>
      </c>
      <c r="B18" s="30" t="s">
        <v>70</v>
      </c>
      <c r="C18" s="118" t="s" vm="4">
        <v>1342</v>
      </c>
      <c r="D18" s="133" t="s" vm="5">
        <v>1342</v>
      </c>
    </row>
    <row r="19" spans="1:4">
      <c r="A19" s="56" t="s">
        <v>141</v>
      </c>
      <c r="B19" s="30" t="s">
        <v>71</v>
      </c>
      <c r="C19" s="118">
        <f>'כתבי אופציה'!I11</f>
        <v>1.8768833999999998E-2</v>
      </c>
      <c r="D19" s="133">
        <f>C19/$C$42</f>
        <v>1.3838413009001886E-6</v>
      </c>
    </row>
    <row r="20" spans="1:4">
      <c r="A20" s="56" t="s">
        <v>141</v>
      </c>
      <c r="B20" s="30" t="s">
        <v>72</v>
      </c>
      <c r="C20" s="118" t="s" vm="6">
        <v>1342</v>
      </c>
      <c r="D20" s="133" t="s" vm="7">
        <v>1342</v>
      </c>
    </row>
    <row r="21" spans="1:4">
      <c r="A21" s="56" t="s">
        <v>141</v>
      </c>
      <c r="B21" s="30" t="s">
        <v>73</v>
      </c>
      <c r="C21" s="118" t="s" vm="8">
        <v>1342</v>
      </c>
      <c r="D21" s="133" t="s" vm="9">
        <v>1342</v>
      </c>
    </row>
    <row r="22" spans="1:4">
      <c r="A22" s="56" t="s">
        <v>141</v>
      </c>
      <c r="B22" s="30" t="s">
        <v>74</v>
      </c>
      <c r="C22" s="118">
        <f>'מוצרים מובנים'!N11</f>
        <v>62.760686059000001</v>
      </c>
      <c r="D22" s="133">
        <f t="shared" ref="D22:D23" si="2">C22/$C$42</f>
        <v>4.6273961100233981E-3</v>
      </c>
    </row>
    <row r="23" spans="1:4">
      <c r="B23" s="29" t="s">
        <v>198</v>
      </c>
      <c r="C23" s="118">
        <f>SUM(C24:C32)</f>
        <v>-25.545720000000006</v>
      </c>
      <c r="D23" s="133">
        <f t="shared" si="2"/>
        <v>-1.8835065831597198E-3</v>
      </c>
    </row>
    <row r="24" spans="1:4">
      <c r="A24" s="56" t="s">
        <v>141</v>
      </c>
      <c r="B24" s="30" t="s">
        <v>75</v>
      </c>
      <c r="C24" s="118" t="s" vm="10">
        <v>1342</v>
      </c>
      <c r="D24" s="133" t="s" vm="11">
        <v>1342</v>
      </c>
    </row>
    <row r="25" spans="1:4">
      <c r="A25" s="56" t="s">
        <v>141</v>
      </c>
      <c r="B25" s="30" t="s">
        <v>76</v>
      </c>
      <c r="C25" s="118" t="s" vm="12">
        <v>1342</v>
      </c>
      <c r="D25" s="133" t="s" vm="13">
        <v>1342</v>
      </c>
    </row>
    <row r="26" spans="1:4">
      <c r="A26" s="56" t="s">
        <v>141</v>
      </c>
      <c r="B26" s="30" t="s">
        <v>67</v>
      </c>
      <c r="C26" s="118">
        <f>'לא סחיר - אג"ח קונצרני'!P11</f>
        <v>4.3106499999999999</v>
      </c>
      <c r="D26" s="133">
        <f>C26/$C$42</f>
        <v>3.1782770862193133E-4</v>
      </c>
    </row>
    <row r="27" spans="1:4">
      <c r="A27" s="56" t="s">
        <v>141</v>
      </c>
      <c r="B27" s="30" t="s">
        <v>77</v>
      </c>
      <c r="C27" s="118" t="s" vm="14">
        <v>1342</v>
      </c>
      <c r="D27" s="133" t="s" vm="15">
        <v>1342</v>
      </c>
    </row>
    <row r="28" spans="1:4">
      <c r="A28" s="56" t="s">
        <v>141</v>
      </c>
      <c r="B28" s="30" t="s">
        <v>78</v>
      </c>
      <c r="C28" s="118" t="s" vm="16">
        <v>1342</v>
      </c>
      <c r="D28" s="133" t="s" vm="17">
        <v>1342</v>
      </c>
    </row>
    <row r="29" spans="1:4">
      <c r="A29" s="56" t="s">
        <v>141</v>
      </c>
      <c r="B29" s="30" t="s">
        <v>79</v>
      </c>
      <c r="C29" s="118" t="s" vm="18">
        <v>1342</v>
      </c>
      <c r="D29" s="133" t="s" vm="19">
        <v>1342</v>
      </c>
    </row>
    <row r="30" spans="1:4">
      <c r="A30" s="56" t="s">
        <v>141</v>
      </c>
      <c r="B30" s="30" t="s">
        <v>221</v>
      </c>
      <c r="C30" s="118" t="s" vm="20">
        <v>1342</v>
      </c>
      <c r="D30" s="133" t="s" vm="21">
        <v>1342</v>
      </c>
    </row>
    <row r="31" spans="1:4">
      <c r="A31" s="56" t="s">
        <v>141</v>
      </c>
      <c r="B31" s="30" t="s">
        <v>102</v>
      </c>
      <c r="C31" s="118">
        <f>'לא סחיר - חוזים עתידיים'!I11</f>
        <v>-29.856370000000005</v>
      </c>
      <c r="D31" s="133">
        <f>C31/$C$42</f>
        <v>-2.201334291781651E-3</v>
      </c>
    </row>
    <row r="32" spans="1:4">
      <c r="A32" s="56" t="s">
        <v>141</v>
      </c>
      <c r="B32" s="30" t="s">
        <v>80</v>
      </c>
      <c r="C32" s="118" t="s" vm="22">
        <v>1342</v>
      </c>
      <c r="D32" s="133" t="s" vm="23">
        <v>1342</v>
      </c>
    </row>
    <row r="33" spans="1:4">
      <c r="A33" s="56" t="s">
        <v>141</v>
      </c>
      <c r="B33" s="29" t="s">
        <v>199</v>
      </c>
      <c r="C33" s="118" t="s" vm="24">
        <v>1342</v>
      </c>
      <c r="D33" s="133" t="s" vm="25">
        <v>1342</v>
      </c>
    </row>
    <row r="34" spans="1:4">
      <c r="A34" s="56" t="s">
        <v>141</v>
      </c>
      <c r="B34" s="29" t="s">
        <v>200</v>
      </c>
      <c r="C34" s="118" t="s" vm="26">
        <v>1342</v>
      </c>
      <c r="D34" s="133" t="s" vm="27">
        <v>1342</v>
      </c>
    </row>
    <row r="35" spans="1:4">
      <c r="A35" s="56" t="s">
        <v>141</v>
      </c>
      <c r="B35" s="29" t="s">
        <v>201</v>
      </c>
      <c r="C35" s="118" t="s" vm="28">
        <v>1342</v>
      </c>
      <c r="D35" s="133" t="s" vm="29">
        <v>1342</v>
      </c>
    </row>
    <row r="36" spans="1:4">
      <c r="A36" s="56" t="s">
        <v>141</v>
      </c>
      <c r="B36" s="57" t="s">
        <v>202</v>
      </c>
      <c r="C36" s="118" t="s" vm="30">
        <v>1342</v>
      </c>
      <c r="D36" s="133" t="s" vm="31">
        <v>1342</v>
      </c>
    </row>
    <row r="37" spans="1:4">
      <c r="A37" s="56" t="s">
        <v>141</v>
      </c>
      <c r="B37" s="29" t="s">
        <v>203</v>
      </c>
      <c r="C37" s="118">
        <f>'השקעות אחרות '!I10</f>
        <v>0.85997218899999994</v>
      </c>
      <c r="D37" s="133">
        <f t="shared" ref="D37:D38" si="3">C37/$C$42</f>
        <v>6.3406444575285964E-5</v>
      </c>
    </row>
    <row r="38" spans="1:4">
      <c r="A38" s="56"/>
      <c r="B38" s="70" t="s">
        <v>205</v>
      </c>
      <c r="C38" s="118">
        <v>0</v>
      </c>
      <c r="D38" s="133">
        <f t="shared" si="3"/>
        <v>0</v>
      </c>
    </row>
    <row r="39" spans="1:4">
      <c r="A39" s="56" t="s">
        <v>141</v>
      </c>
      <c r="B39" s="71" t="s">
        <v>206</v>
      </c>
      <c r="C39" s="118" t="s" vm="32">
        <v>1342</v>
      </c>
      <c r="D39" s="133" t="s" vm="33">
        <v>1342</v>
      </c>
    </row>
    <row r="40" spans="1:4">
      <c r="A40" s="56" t="s">
        <v>141</v>
      </c>
      <c r="B40" s="71" t="s">
        <v>232</v>
      </c>
      <c r="C40" s="118" t="s" vm="34">
        <v>1342</v>
      </c>
      <c r="D40" s="133" t="s" vm="35">
        <v>1342</v>
      </c>
    </row>
    <row r="41" spans="1:4">
      <c r="A41" s="56" t="s">
        <v>141</v>
      </c>
      <c r="B41" s="71" t="s">
        <v>207</v>
      </c>
      <c r="C41" s="118" t="s" vm="36">
        <v>1342</v>
      </c>
      <c r="D41" s="133" t="s" vm="37">
        <v>1342</v>
      </c>
    </row>
    <row r="42" spans="1:4">
      <c r="B42" s="71" t="s">
        <v>81</v>
      </c>
      <c r="C42" s="118">
        <f>C38+C10</f>
        <v>13562.851453985999</v>
      </c>
      <c r="D42" s="133">
        <f>C42/$C$42</f>
        <v>1</v>
      </c>
    </row>
    <row r="43" spans="1:4">
      <c r="A43" s="56" t="s">
        <v>141</v>
      </c>
      <c r="B43" s="71" t="s">
        <v>204</v>
      </c>
      <c r="C43" s="118"/>
      <c r="D43" s="133"/>
    </row>
    <row r="44" spans="1:4">
      <c r="B44" s="6" t="s">
        <v>107</v>
      </c>
    </row>
    <row r="45" spans="1:4">
      <c r="C45" s="77" t="s">
        <v>186</v>
      </c>
      <c r="D45" s="36" t="s">
        <v>101</v>
      </c>
    </row>
    <row r="46" spans="1:4">
      <c r="C46" s="78" t="s">
        <v>1</v>
      </c>
      <c r="D46" s="25" t="s">
        <v>2</v>
      </c>
    </row>
    <row r="47" spans="1:4">
      <c r="C47" s="119" t="s">
        <v>167</v>
      </c>
      <c r="D47" s="120" vm="38">
        <v>2.6452</v>
      </c>
    </row>
    <row r="48" spans="1:4">
      <c r="C48" s="119" t="s">
        <v>176</v>
      </c>
      <c r="D48" s="120">
        <v>0.96568071730392657</v>
      </c>
    </row>
    <row r="49" spans="2:4">
      <c r="C49" s="119" t="s">
        <v>172</v>
      </c>
      <c r="D49" s="120" vm="39">
        <v>2.7517</v>
      </c>
    </row>
    <row r="50" spans="2:4">
      <c r="B50" s="12"/>
      <c r="C50" s="119" t="s">
        <v>1343</v>
      </c>
      <c r="D50" s="120" vm="40">
        <v>3.8071999999999999</v>
      </c>
    </row>
    <row r="51" spans="2:4">
      <c r="C51" s="119" t="s">
        <v>165</v>
      </c>
      <c r="D51" s="120" vm="41">
        <v>4.2915999999999999</v>
      </c>
    </row>
    <row r="52" spans="2:4">
      <c r="C52" s="119" t="s">
        <v>166</v>
      </c>
      <c r="D52" s="120" vm="42">
        <v>4.7934000000000001</v>
      </c>
    </row>
    <row r="53" spans="2:4">
      <c r="C53" s="119" t="s">
        <v>168</v>
      </c>
      <c r="D53" s="120">
        <v>0.47864732325296283</v>
      </c>
    </row>
    <row r="54" spans="2:4">
      <c r="C54" s="119" t="s">
        <v>173</v>
      </c>
      <c r="D54" s="120" vm="43">
        <v>3.4113000000000002</v>
      </c>
    </row>
    <row r="55" spans="2:4">
      <c r="C55" s="119" t="s">
        <v>174</v>
      </c>
      <c r="D55" s="120">
        <v>0.19088362617774382</v>
      </c>
    </row>
    <row r="56" spans="2:4">
      <c r="C56" s="119" t="s">
        <v>171</v>
      </c>
      <c r="D56" s="120" vm="44">
        <v>0.5746</v>
      </c>
    </row>
    <row r="57" spans="2:4">
      <c r="C57" s="119" t="s">
        <v>1344</v>
      </c>
      <c r="D57" s="120">
        <v>2.5160324000000003</v>
      </c>
    </row>
    <row r="58" spans="2:4">
      <c r="C58" s="119" t="s">
        <v>170</v>
      </c>
      <c r="D58" s="120" vm="45">
        <v>0.41889999999999999</v>
      </c>
    </row>
    <row r="59" spans="2:4">
      <c r="C59" s="119" t="s">
        <v>163</v>
      </c>
      <c r="D59" s="120" vm="46">
        <v>3.7480000000000002</v>
      </c>
    </row>
    <row r="60" spans="2:4">
      <c r="C60" s="119" t="s">
        <v>177</v>
      </c>
      <c r="D60" s="120" vm="47">
        <v>0.26100000000000001</v>
      </c>
    </row>
    <row r="61" spans="2:4">
      <c r="C61" s="119" t="s">
        <v>1345</v>
      </c>
      <c r="D61" s="120" vm="48">
        <v>0.43149999999999999</v>
      </c>
    </row>
    <row r="62" spans="2:4">
      <c r="C62" s="119" t="s">
        <v>1346</v>
      </c>
      <c r="D62" s="120">
        <v>5.3951501227871679E-2</v>
      </c>
    </row>
    <row r="63" spans="2:4">
      <c r="C63" s="119" t="s">
        <v>164</v>
      </c>
      <c r="D63" s="12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179</v>
      </c>
      <c r="C1" s="80" t="s" vm="1">
        <v>247</v>
      </c>
    </row>
    <row r="2" spans="2:60">
      <c r="B2" s="58" t="s">
        <v>178</v>
      </c>
      <c r="C2" s="80" t="s">
        <v>248</v>
      </c>
    </row>
    <row r="3" spans="2:60">
      <c r="B3" s="58" t="s">
        <v>180</v>
      </c>
      <c r="C3" s="80" t="s">
        <v>249</v>
      </c>
    </row>
    <row r="4" spans="2:60">
      <c r="B4" s="58" t="s">
        <v>181</v>
      </c>
      <c r="C4" s="80">
        <v>12152</v>
      </c>
    </row>
    <row r="6" spans="2:60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0" ht="26.25" customHeight="1">
      <c r="B7" s="160" t="s">
        <v>90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H7" s="3"/>
    </row>
    <row r="8" spans="2:60" s="3" customFormat="1" ht="78.75">
      <c r="B8" s="23" t="s">
        <v>115</v>
      </c>
      <c r="C8" s="31" t="s">
        <v>39</v>
      </c>
      <c r="D8" s="31" t="s">
        <v>119</v>
      </c>
      <c r="E8" s="31" t="s">
        <v>60</v>
      </c>
      <c r="F8" s="31" t="s">
        <v>99</v>
      </c>
      <c r="G8" s="31" t="s">
        <v>231</v>
      </c>
      <c r="H8" s="31" t="s">
        <v>230</v>
      </c>
      <c r="I8" s="31" t="s">
        <v>57</v>
      </c>
      <c r="J8" s="31" t="s">
        <v>55</v>
      </c>
      <c r="K8" s="31" t="s">
        <v>182</v>
      </c>
      <c r="L8" s="31" t="s">
        <v>184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42</v>
      </c>
      <c r="C11" s="122"/>
      <c r="D11" s="122"/>
      <c r="E11" s="122"/>
      <c r="F11" s="122"/>
      <c r="G11" s="123"/>
      <c r="H11" s="127"/>
      <c r="I11" s="123">
        <v>1.8768833999999998E-2</v>
      </c>
      <c r="J11" s="122"/>
      <c r="K11" s="124">
        <v>1</v>
      </c>
      <c r="L11" s="124">
        <f>I11/'סכום נכסי הקרן'!$C$42</f>
        <v>1.3838413009001886E-6</v>
      </c>
      <c r="M11" s="134"/>
      <c r="BC11" s="102"/>
      <c r="BD11" s="3"/>
      <c r="BE11" s="102"/>
      <c r="BG11" s="102"/>
    </row>
    <row r="12" spans="2:60" s="4" customFormat="1" ht="18" customHeight="1">
      <c r="B12" s="125" t="s">
        <v>26</v>
      </c>
      <c r="C12" s="122"/>
      <c r="D12" s="122"/>
      <c r="E12" s="122"/>
      <c r="F12" s="122"/>
      <c r="G12" s="123"/>
      <c r="H12" s="127"/>
      <c r="I12" s="123">
        <v>1.8768833999999998E-2</v>
      </c>
      <c r="J12" s="122"/>
      <c r="K12" s="124">
        <v>1</v>
      </c>
      <c r="L12" s="124">
        <f>I12/'סכום נכסי הקרן'!$C$42</f>
        <v>1.3838413009001886E-6</v>
      </c>
      <c r="M12" s="134"/>
      <c r="BC12" s="102"/>
      <c r="BD12" s="3"/>
      <c r="BE12" s="102"/>
      <c r="BG12" s="102"/>
    </row>
    <row r="13" spans="2:60">
      <c r="B13" s="104" t="s">
        <v>1313</v>
      </c>
      <c r="C13" s="84"/>
      <c r="D13" s="84"/>
      <c r="E13" s="84"/>
      <c r="F13" s="84"/>
      <c r="G13" s="93"/>
      <c r="H13" s="95"/>
      <c r="I13" s="93">
        <v>1.8768833999999998E-2</v>
      </c>
      <c r="J13" s="84"/>
      <c r="K13" s="94">
        <v>1</v>
      </c>
      <c r="L13" s="94">
        <f>I13/'סכום נכסי הקרן'!$C$42</f>
        <v>1.3838413009001886E-6</v>
      </c>
      <c r="M13" s="131"/>
      <c r="BD13" s="3"/>
    </row>
    <row r="14" spans="2:60" ht="20.25">
      <c r="B14" s="89" t="s">
        <v>1314</v>
      </c>
      <c r="C14" s="86" t="s">
        <v>1315</v>
      </c>
      <c r="D14" s="99" t="s">
        <v>120</v>
      </c>
      <c r="E14" s="99" t="s">
        <v>1078</v>
      </c>
      <c r="F14" s="99" t="s">
        <v>164</v>
      </c>
      <c r="G14" s="96">
        <v>51.638120999999998</v>
      </c>
      <c r="H14" s="98">
        <v>34.799999999999997</v>
      </c>
      <c r="I14" s="96">
        <v>1.7970066E-2</v>
      </c>
      <c r="J14" s="97">
        <v>8.0206433461030426E-6</v>
      </c>
      <c r="K14" s="97">
        <v>0.957441788871914</v>
      </c>
      <c r="L14" s="97">
        <f>I14/'סכום נכסי הקרן'!$C$42</f>
        <v>1.3249474906487132E-6</v>
      </c>
      <c r="M14" s="131"/>
      <c r="BD14" s="4"/>
    </row>
    <row r="15" spans="2:60">
      <c r="B15" s="89" t="s">
        <v>1316</v>
      </c>
      <c r="C15" s="86" t="s">
        <v>1317</v>
      </c>
      <c r="D15" s="99" t="s">
        <v>120</v>
      </c>
      <c r="E15" s="99" t="s">
        <v>190</v>
      </c>
      <c r="F15" s="99" t="s">
        <v>164</v>
      </c>
      <c r="G15" s="96">
        <v>13.771862</v>
      </c>
      <c r="H15" s="98">
        <v>5.8</v>
      </c>
      <c r="I15" s="96">
        <v>7.9876800000000005E-4</v>
      </c>
      <c r="J15" s="97">
        <v>1.148170886756635E-5</v>
      </c>
      <c r="K15" s="97">
        <v>4.2558211128086068E-2</v>
      </c>
      <c r="L15" s="97">
        <f>I15/'סכום נכסי הקרן'!$C$42</f>
        <v>5.8893810251475503E-8</v>
      </c>
      <c r="M15" s="131"/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  <c r="M16" s="131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31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246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111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229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237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179</v>
      </c>
      <c r="C1" s="80" t="s" vm="1">
        <v>247</v>
      </c>
    </row>
    <row r="2" spans="2:61">
      <c r="B2" s="58" t="s">
        <v>178</v>
      </c>
      <c r="C2" s="80" t="s">
        <v>248</v>
      </c>
    </row>
    <row r="3" spans="2:61">
      <c r="B3" s="58" t="s">
        <v>180</v>
      </c>
      <c r="C3" s="80" t="s">
        <v>249</v>
      </c>
    </row>
    <row r="4" spans="2:61">
      <c r="B4" s="58" t="s">
        <v>181</v>
      </c>
      <c r="C4" s="80">
        <v>12152</v>
      </c>
    </row>
    <row r="6" spans="2:61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1" ht="26.25" customHeight="1">
      <c r="B7" s="160" t="s">
        <v>91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I7" s="3"/>
    </row>
    <row r="8" spans="2:61" s="3" customFormat="1" ht="78.75">
      <c r="B8" s="23" t="s">
        <v>115</v>
      </c>
      <c r="C8" s="31" t="s">
        <v>39</v>
      </c>
      <c r="D8" s="31" t="s">
        <v>119</v>
      </c>
      <c r="E8" s="31" t="s">
        <v>60</v>
      </c>
      <c r="F8" s="31" t="s">
        <v>99</v>
      </c>
      <c r="G8" s="31" t="s">
        <v>231</v>
      </c>
      <c r="H8" s="31" t="s">
        <v>230</v>
      </c>
      <c r="I8" s="31" t="s">
        <v>57</v>
      </c>
      <c r="J8" s="31" t="s">
        <v>55</v>
      </c>
      <c r="K8" s="31" t="s">
        <v>182</v>
      </c>
      <c r="L8" s="32" t="s">
        <v>184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179</v>
      </c>
      <c r="C1" s="80" t="s" vm="1">
        <v>247</v>
      </c>
    </row>
    <row r="2" spans="1:60">
      <c r="B2" s="58" t="s">
        <v>178</v>
      </c>
      <c r="C2" s="80" t="s">
        <v>248</v>
      </c>
    </row>
    <row r="3" spans="1:60">
      <c r="B3" s="58" t="s">
        <v>180</v>
      </c>
      <c r="C3" s="80" t="s">
        <v>249</v>
      </c>
    </row>
    <row r="4" spans="1:60">
      <c r="B4" s="58" t="s">
        <v>181</v>
      </c>
      <c r="C4" s="80">
        <v>12152</v>
      </c>
    </row>
    <row r="6" spans="1:60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2"/>
      <c r="BD6" s="1" t="s">
        <v>120</v>
      </c>
      <c r="BF6" s="1" t="s">
        <v>187</v>
      </c>
      <c r="BH6" s="3" t="s">
        <v>164</v>
      </c>
    </row>
    <row r="7" spans="1:60" ht="26.25" customHeight="1">
      <c r="B7" s="160" t="s">
        <v>92</v>
      </c>
      <c r="C7" s="161"/>
      <c r="D7" s="161"/>
      <c r="E7" s="161"/>
      <c r="F7" s="161"/>
      <c r="G7" s="161"/>
      <c r="H7" s="161"/>
      <c r="I7" s="161"/>
      <c r="J7" s="161"/>
      <c r="K7" s="162"/>
      <c r="BD7" s="3" t="s">
        <v>122</v>
      </c>
      <c r="BF7" s="1" t="s">
        <v>142</v>
      </c>
      <c r="BH7" s="3" t="s">
        <v>163</v>
      </c>
    </row>
    <row r="8" spans="1:60" s="3" customFormat="1" ht="78.75">
      <c r="A8" s="2"/>
      <c r="B8" s="23" t="s">
        <v>115</v>
      </c>
      <c r="C8" s="31" t="s">
        <v>39</v>
      </c>
      <c r="D8" s="31" t="s">
        <v>119</v>
      </c>
      <c r="E8" s="31" t="s">
        <v>60</v>
      </c>
      <c r="F8" s="31" t="s">
        <v>99</v>
      </c>
      <c r="G8" s="31" t="s">
        <v>231</v>
      </c>
      <c r="H8" s="31" t="s">
        <v>230</v>
      </c>
      <c r="I8" s="31" t="s">
        <v>57</v>
      </c>
      <c r="J8" s="31" t="s">
        <v>182</v>
      </c>
      <c r="K8" s="31" t="s">
        <v>184</v>
      </c>
      <c r="BC8" s="1" t="s">
        <v>135</v>
      </c>
      <c r="BD8" s="1" t="s">
        <v>136</v>
      </c>
      <c r="BE8" s="1" t="s">
        <v>143</v>
      </c>
      <c r="BG8" s="4" t="s">
        <v>165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33" t="s">
        <v>20</v>
      </c>
      <c r="K9" s="59" t="s">
        <v>20</v>
      </c>
      <c r="BC9" s="1" t="s">
        <v>132</v>
      </c>
      <c r="BE9" s="1" t="s">
        <v>144</v>
      </c>
      <c r="BG9" s="4" t="s">
        <v>166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128</v>
      </c>
      <c r="BD10" s="3"/>
      <c r="BE10" s="1" t="s">
        <v>188</v>
      </c>
      <c r="BG10" s="1" t="s">
        <v>172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127</v>
      </c>
      <c r="BD11" s="3"/>
      <c r="BE11" s="1" t="s">
        <v>145</v>
      </c>
      <c r="BG11" s="1" t="s">
        <v>167</v>
      </c>
    </row>
    <row r="12" spans="1:60" ht="20.25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125</v>
      </c>
      <c r="BD12" s="4"/>
      <c r="BE12" s="1" t="s">
        <v>146</v>
      </c>
      <c r="BG12" s="1" t="s">
        <v>168</v>
      </c>
    </row>
    <row r="13" spans="1:60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129</v>
      </c>
      <c r="BE13" s="1" t="s">
        <v>147</v>
      </c>
      <c r="BG13" s="1" t="s">
        <v>169</v>
      </c>
    </row>
    <row r="14" spans="1:60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126</v>
      </c>
      <c r="BE14" s="1" t="s">
        <v>148</v>
      </c>
      <c r="BG14" s="1" t="s">
        <v>171</v>
      </c>
    </row>
    <row r="15" spans="1:60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137</v>
      </c>
      <c r="BE15" s="1" t="s">
        <v>189</v>
      </c>
      <c r="BG15" s="1" t="s">
        <v>173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123</v>
      </c>
      <c r="BD16" s="1" t="s">
        <v>138</v>
      </c>
      <c r="BE16" s="1" t="s">
        <v>149</v>
      </c>
      <c r="BG16" s="1" t="s">
        <v>174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133</v>
      </c>
      <c r="BE17" s="1" t="s">
        <v>150</v>
      </c>
      <c r="BG17" s="1" t="s">
        <v>175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121</v>
      </c>
      <c r="BF18" s="1" t="s">
        <v>151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134</v>
      </c>
      <c r="BF19" s="1" t="s">
        <v>152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139</v>
      </c>
      <c r="BF20" s="1" t="s">
        <v>153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124</v>
      </c>
      <c r="BE21" s="1" t="s">
        <v>140</v>
      </c>
      <c r="BF21" s="1" t="s">
        <v>154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130</v>
      </c>
      <c r="BF22" s="1" t="s">
        <v>155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131</v>
      </c>
      <c r="BF23" s="1" t="s">
        <v>190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193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156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157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192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158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159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191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90" zoomScaleNormal="90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140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179</v>
      </c>
      <c r="C1" s="80" t="s" vm="1">
        <v>247</v>
      </c>
    </row>
    <row r="2" spans="2:81">
      <c r="B2" s="58" t="s">
        <v>178</v>
      </c>
      <c r="C2" s="80" t="s">
        <v>248</v>
      </c>
    </row>
    <row r="3" spans="2:81">
      <c r="B3" s="58" t="s">
        <v>180</v>
      </c>
      <c r="C3" s="80" t="s">
        <v>249</v>
      </c>
      <c r="E3" s="2"/>
    </row>
    <row r="4" spans="2:81">
      <c r="B4" s="58" t="s">
        <v>181</v>
      </c>
      <c r="C4" s="80">
        <v>12152</v>
      </c>
    </row>
    <row r="6" spans="2:81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81" ht="26.25" customHeight="1">
      <c r="B7" s="160" t="s">
        <v>93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81" s="3" customFormat="1" ht="47.25">
      <c r="B8" s="23" t="s">
        <v>115</v>
      </c>
      <c r="C8" s="31" t="s">
        <v>39</v>
      </c>
      <c r="D8" s="14" t="s">
        <v>46</v>
      </c>
      <c r="E8" s="31" t="s">
        <v>15</v>
      </c>
      <c r="F8" s="31" t="s">
        <v>61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57</v>
      </c>
      <c r="O8" s="31" t="s">
        <v>55</v>
      </c>
      <c r="P8" s="31" t="s">
        <v>182</v>
      </c>
      <c r="Q8" s="32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33" t="s">
        <v>234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1" t="s">
        <v>45</v>
      </c>
      <c r="C11" s="122"/>
      <c r="D11" s="122"/>
      <c r="E11" s="122"/>
      <c r="F11" s="122"/>
      <c r="G11" s="122"/>
      <c r="H11" s="123">
        <v>3.800000000012747</v>
      </c>
      <c r="I11" s="122"/>
      <c r="J11" s="122"/>
      <c r="K11" s="128">
        <v>7.2999999999888467E-3</v>
      </c>
      <c r="L11" s="123"/>
      <c r="M11" s="122"/>
      <c r="N11" s="123">
        <v>62.760686059000001</v>
      </c>
      <c r="O11" s="122"/>
      <c r="P11" s="124">
        <v>1</v>
      </c>
      <c r="Q11" s="124">
        <f>N11/'סכום נכסי הקרן'!$C$42</f>
        <v>4.6273961100233981E-3</v>
      </c>
      <c r="R11" s="135"/>
      <c r="S11" s="102"/>
      <c r="T11" s="102"/>
      <c r="U11" s="102"/>
      <c r="V11" s="102"/>
      <c r="W11" s="102"/>
      <c r="X11" s="102"/>
      <c r="CC11" s="102"/>
    </row>
    <row r="12" spans="2:81" s="102" customFormat="1" ht="21.75" customHeight="1">
      <c r="B12" s="125" t="s">
        <v>228</v>
      </c>
      <c r="C12" s="122"/>
      <c r="D12" s="122"/>
      <c r="E12" s="122"/>
      <c r="F12" s="122"/>
      <c r="G12" s="122"/>
      <c r="H12" s="123">
        <v>3.800000000012747</v>
      </c>
      <c r="I12" s="122"/>
      <c r="J12" s="122"/>
      <c r="K12" s="128">
        <v>7.2999999999888467E-3</v>
      </c>
      <c r="L12" s="123"/>
      <c r="M12" s="122"/>
      <c r="N12" s="123">
        <v>62.760686059000001</v>
      </c>
      <c r="O12" s="122"/>
      <c r="P12" s="124">
        <v>1</v>
      </c>
      <c r="Q12" s="124">
        <f>N12/'סכום נכסי הקרן'!$C$42</f>
        <v>4.6273961100233981E-3</v>
      </c>
      <c r="R12" s="135"/>
    </row>
    <row r="13" spans="2:81" s="102" customFormat="1">
      <c r="B13" s="126" t="s">
        <v>44</v>
      </c>
      <c r="C13" s="122"/>
      <c r="D13" s="122"/>
      <c r="E13" s="122"/>
      <c r="F13" s="122"/>
      <c r="G13" s="122"/>
      <c r="H13" s="123">
        <v>3.800000000012747</v>
      </c>
      <c r="I13" s="122"/>
      <c r="J13" s="122"/>
      <c r="K13" s="128">
        <v>7.2999999999888467E-3</v>
      </c>
      <c r="L13" s="123"/>
      <c r="M13" s="122"/>
      <c r="N13" s="123">
        <v>62.760686059000001</v>
      </c>
      <c r="O13" s="122"/>
      <c r="P13" s="124">
        <v>1</v>
      </c>
      <c r="Q13" s="124">
        <f>N13/'סכום נכסי הקרן'!$C$42</f>
        <v>4.6273961100233981E-3</v>
      </c>
      <c r="R13" s="135"/>
    </row>
    <row r="14" spans="2:81">
      <c r="B14" s="89" t="s">
        <v>1318</v>
      </c>
      <c r="C14" s="86" t="s">
        <v>1319</v>
      </c>
      <c r="D14" s="99" t="s">
        <v>1320</v>
      </c>
      <c r="E14" s="86" t="s">
        <v>310</v>
      </c>
      <c r="F14" s="86" t="s">
        <v>359</v>
      </c>
      <c r="G14" s="86"/>
      <c r="H14" s="96">
        <v>3.800000000012747</v>
      </c>
      <c r="I14" s="99" t="s">
        <v>164</v>
      </c>
      <c r="J14" s="100">
        <v>6.1999999999999998E-3</v>
      </c>
      <c r="K14" s="100">
        <v>7.2999999999888467E-3</v>
      </c>
      <c r="L14" s="96">
        <v>62213.211128000003</v>
      </c>
      <c r="M14" s="108">
        <v>100.88</v>
      </c>
      <c r="N14" s="96">
        <v>62.760686059000001</v>
      </c>
      <c r="O14" s="97">
        <v>1.3198185555935059E-5</v>
      </c>
      <c r="P14" s="97">
        <v>1</v>
      </c>
      <c r="Q14" s="97">
        <f>N14/'סכום נכסי הקרן'!$C$42</f>
        <v>4.6273961100233981E-3</v>
      </c>
      <c r="R14" s="131"/>
    </row>
    <row r="15" spans="2:81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96"/>
      <c r="M15" s="86"/>
      <c r="N15" s="86"/>
      <c r="O15" s="86"/>
      <c r="P15" s="97"/>
      <c r="Q15" s="86"/>
      <c r="R15" s="131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31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1" t="s">
        <v>246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1" t="s">
        <v>111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1" t="s">
        <v>229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1" t="s">
        <v>237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179</v>
      </c>
      <c r="C1" s="80" t="s" vm="1">
        <v>247</v>
      </c>
    </row>
    <row r="2" spans="2:72">
      <c r="B2" s="58" t="s">
        <v>178</v>
      </c>
      <c r="C2" s="80" t="s">
        <v>248</v>
      </c>
    </row>
    <row r="3" spans="2:72">
      <c r="B3" s="58" t="s">
        <v>180</v>
      </c>
      <c r="C3" s="80" t="s">
        <v>249</v>
      </c>
    </row>
    <row r="4" spans="2:72">
      <c r="B4" s="58" t="s">
        <v>181</v>
      </c>
      <c r="C4" s="80">
        <v>12152</v>
      </c>
    </row>
    <row r="6" spans="2:72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72" ht="26.25" customHeight="1">
      <c r="B7" s="160" t="s">
        <v>84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2"/>
    </row>
    <row r="8" spans="2:72" s="3" customFormat="1" ht="78.75">
      <c r="B8" s="23" t="s">
        <v>115</v>
      </c>
      <c r="C8" s="31" t="s">
        <v>39</v>
      </c>
      <c r="D8" s="31" t="s">
        <v>15</v>
      </c>
      <c r="E8" s="31" t="s">
        <v>61</v>
      </c>
      <c r="F8" s="31" t="s">
        <v>100</v>
      </c>
      <c r="G8" s="31" t="s">
        <v>18</v>
      </c>
      <c r="H8" s="31" t="s">
        <v>99</v>
      </c>
      <c r="I8" s="31" t="s">
        <v>17</v>
      </c>
      <c r="J8" s="31" t="s">
        <v>19</v>
      </c>
      <c r="K8" s="31" t="s">
        <v>231</v>
      </c>
      <c r="L8" s="31" t="s">
        <v>230</v>
      </c>
      <c r="M8" s="31" t="s">
        <v>108</v>
      </c>
      <c r="N8" s="31" t="s">
        <v>55</v>
      </c>
      <c r="O8" s="31" t="s">
        <v>182</v>
      </c>
      <c r="P8" s="32" t="s">
        <v>184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238</v>
      </c>
      <c r="L9" s="33"/>
      <c r="M9" s="33" t="s">
        <v>234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179</v>
      </c>
      <c r="C1" s="80" t="s" vm="1">
        <v>247</v>
      </c>
    </row>
    <row r="2" spans="2:65">
      <c r="B2" s="58" t="s">
        <v>178</v>
      </c>
      <c r="C2" s="80" t="s">
        <v>248</v>
      </c>
    </row>
    <row r="3" spans="2:65">
      <c r="B3" s="58" t="s">
        <v>180</v>
      </c>
      <c r="C3" s="80" t="s">
        <v>249</v>
      </c>
    </row>
    <row r="4" spans="2:65">
      <c r="B4" s="58" t="s">
        <v>181</v>
      </c>
      <c r="C4" s="80">
        <v>12152</v>
      </c>
    </row>
    <row r="6" spans="2:65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65" ht="26.25" customHeight="1">
      <c r="B7" s="160" t="s">
        <v>85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65" s="3" customFormat="1" ht="78.75">
      <c r="B8" s="23" t="s">
        <v>115</v>
      </c>
      <c r="C8" s="31" t="s">
        <v>39</v>
      </c>
      <c r="D8" s="31" t="s">
        <v>117</v>
      </c>
      <c r="E8" s="31" t="s">
        <v>116</v>
      </c>
      <c r="F8" s="31" t="s">
        <v>60</v>
      </c>
      <c r="G8" s="31" t="s">
        <v>15</v>
      </c>
      <c r="H8" s="31" t="s">
        <v>61</v>
      </c>
      <c r="I8" s="31" t="s">
        <v>100</v>
      </c>
      <c r="J8" s="31" t="s">
        <v>18</v>
      </c>
      <c r="K8" s="31" t="s">
        <v>99</v>
      </c>
      <c r="L8" s="31" t="s">
        <v>17</v>
      </c>
      <c r="M8" s="73" t="s">
        <v>19</v>
      </c>
      <c r="N8" s="31" t="s">
        <v>231</v>
      </c>
      <c r="O8" s="31" t="s">
        <v>230</v>
      </c>
      <c r="P8" s="31" t="s">
        <v>108</v>
      </c>
      <c r="Q8" s="31" t="s">
        <v>55</v>
      </c>
      <c r="R8" s="31" t="s">
        <v>182</v>
      </c>
      <c r="S8" s="32" t="s">
        <v>184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1" t="s">
        <v>113</v>
      </c>
      <c r="S10" s="21" t="s">
        <v>185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7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9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179</v>
      </c>
      <c r="C1" s="80" t="s" vm="1">
        <v>247</v>
      </c>
    </row>
    <row r="2" spans="2:81">
      <c r="B2" s="58" t="s">
        <v>178</v>
      </c>
      <c r="C2" s="80" t="s">
        <v>248</v>
      </c>
    </row>
    <row r="3" spans="2:81">
      <c r="B3" s="58" t="s">
        <v>180</v>
      </c>
      <c r="C3" s="80" t="s">
        <v>249</v>
      </c>
    </row>
    <row r="4" spans="2:81">
      <c r="B4" s="58" t="s">
        <v>181</v>
      </c>
      <c r="C4" s="80">
        <v>12152</v>
      </c>
    </row>
    <row r="6" spans="2:81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81" ht="26.25" customHeight="1">
      <c r="B7" s="160" t="s">
        <v>86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81" s="3" customFormat="1" ht="78.75">
      <c r="B8" s="23" t="s">
        <v>115</v>
      </c>
      <c r="C8" s="31" t="s">
        <v>39</v>
      </c>
      <c r="D8" s="31" t="s">
        <v>117</v>
      </c>
      <c r="E8" s="31" t="s">
        <v>116</v>
      </c>
      <c r="F8" s="31" t="s">
        <v>60</v>
      </c>
      <c r="G8" s="31" t="s">
        <v>15</v>
      </c>
      <c r="H8" s="31" t="s">
        <v>61</v>
      </c>
      <c r="I8" s="31" t="s">
        <v>100</v>
      </c>
      <c r="J8" s="31" t="s">
        <v>18</v>
      </c>
      <c r="K8" s="31" t="s">
        <v>99</v>
      </c>
      <c r="L8" s="31" t="s">
        <v>17</v>
      </c>
      <c r="M8" s="73" t="s">
        <v>19</v>
      </c>
      <c r="N8" s="73" t="s">
        <v>231</v>
      </c>
      <c r="O8" s="31" t="s">
        <v>230</v>
      </c>
      <c r="P8" s="31" t="s">
        <v>108</v>
      </c>
      <c r="Q8" s="31" t="s">
        <v>55</v>
      </c>
      <c r="R8" s="31" t="s">
        <v>182</v>
      </c>
      <c r="S8" s="32" t="s">
        <v>184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21" t="s">
        <v>113</v>
      </c>
      <c r="S10" s="21" t="s">
        <v>185</v>
      </c>
      <c r="T10" s="5"/>
      <c r="BZ10" s="1"/>
    </row>
    <row r="11" spans="2:81" s="4" customFormat="1" ht="18" customHeight="1">
      <c r="B11" s="129" t="s">
        <v>47</v>
      </c>
      <c r="C11" s="84"/>
      <c r="D11" s="84"/>
      <c r="E11" s="84"/>
      <c r="F11" s="84"/>
      <c r="G11" s="84"/>
      <c r="H11" s="84"/>
      <c r="I11" s="84"/>
      <c r="J11" s="95">
        <v>11.250000000000002</v>
      </c>
      <c r="K11" s="84"/>
      <c r="L11" s="84"/>
      <c r="M11" s="94">
        <v>2.8300000000000002E-2</v>
      </c>
      <c r="N11" s="93"/>
      <c r="O11" s="95"/>
      <c r="P11" s="93">
        <v>4.3106499999999999</v>
      </c>
      <c r="Q11" s="84"/>
      <c r="R11" s="94">
        <v>1</v>
      </c>
      <c r="S11" s="94">
        <f>P11/'סכום נכסי הקרן'!$C$42</f>
        <v>3.1782770862193133E-4</v>
      </c>
      <c r="T11" s="136"/>
      <c r="BZ11" s="102"/>
      <c r="CC11" s="102"/>
    </row>
    <row r="12" spans="2:81" s="102" customFormat="1" ht="17.25" customHeight="1">
      <c r="B12" s="130" t="s">
        <v>228</v>
      </c>
      <c r="C12" s="84"/>
      <c r="D12" s="84"/>
      <c r="E12" s="84"/>
      <c r="F12" s="84"/>
      <c r="G12" s="84"/>
      <c r="H12" s="84"/>
      <c r="I12" s="84"/>
      <c r="J12" s="95">
        <v>11.250000000000002</v>
      </c>
      <c r="K12" s="84"/>
      <c r="L12" s="84"/>
      <c r="M12" s="94">
        <v>2.8300000000000002E-2</v>
      </c>
      <c r="N12" s="93"/>
      <c r="O12" s="95"/>
      <c r="P12" s="93">
        <v>4.3106499999999999</v>
      </c>
      <c r="Q12" s="84"/>
      <c r="R12" s="94">
        <v>1</v>
      </c>
      <c r="S12" s="94">
        <f>P12/'סכום נכסי הקרן'!$C$42</f>
        <v>3.1782770862193133E-4</v>
      </c>
      <c r="T12" s="135"/>
    </row>
    <row r="13" spans="2:81">
      <c r="B13" s="109" t="s">
        <v>56</v>
      </c>
      <c r="C13" s="84"/>
      <c r="D13" s="84"/>
      <c r="E13" s="84"/>
      <c r="F13" s="84"/>
      <c r="G13" s="84"/>
      <c r="H13" s="84"/>
      <c r="I13" s="84"/>
      <c r="J13" s="95">
        <v>11.250000000000002</v>
      </c>
      <c r="K13" s="84"/>
      <c r="L13" s="84"/>
      <c r="M13" s="94">
        <v>2.8300000000000002E-2</v>
      </c>
      <c r="N13" s="93"/>
      <c r="O13" s="95"/>
      <c r="P13" s="93">
        <v>4.3106499999999999</v>
      </c>
      <c r="Q13" s="84"/>
      <c r="R13" s="94">
        <v>1</v>
      </c>
      <c r="S13" s="94">
        <f>P13/'סכום נכסי הקרן'!$C$42</f>
        <v>3.1782770862193133E-4</v>
      </c>
      <c r="T13" s="131"/>
    </row>
    <row r="14" spans="2:81">
      <c r="B14" s="110" t="s">
        <v>1321</v>
      </c>
      <c r="C14" s="86" t="s">
        <v>1322</v>
      </c>
      <c r="D14" s="99" t="s">
        <v>1323</v>
      </c>
      <c r="E14" s="86" t="s">
        <v>1324</v>
      </c>
      <c r="F14" s="99" t="s">
        <v>567</v>
      </c>
      <c r="G14" s="86" t="s">
        <v>310</v>
      </c>
      <c r="H14" s="86" t="s">
        <v>359</v>
      </c>
      <c r="I14" s="113">
        <v>43444</v>
      </c>
      <c r="J14" s="98">
        <v>11.250000000000002</v>
      </c>
      <c r="K14" s="99" t="s">
        <v>164</v>
      </c>
      <c r="L14" s="100">
        <v>4.0999999999999995E-2</v>
      </c>
      <c r="M14" s="97">
        <v>2.8300000000000002E-2</v>
      </c>
      <c r="N14" s="96">
        <v>3564</v>
      </c>
      <c r="O14" s="98">
        <v>120.95</v>
      </c>
      <c r="P14" s="96">
        <v>4.3106499999999999</v>
      </c>
      <c r="Q14" s="97">
        <v>8.1789291534689775E-7</v>
      </c>
      <c r="R14" s="97">
        <v>1</v>
      </c>
      <c r="S14" s="97">
        <f>P14/'סכום נכסי הקרן'!$C$42</f>
        <v>3.1782770862193133E-4</v>
      </c>
      <c r="T14" s="131"/>
    </row>
    <row r="15" spans="2:81">
      <c r="B15" s="111"/>
      <c r="C15" s="112"/>
      <c r="D15" s="112"/>
      <c r="E15" s="112"/>
      <c r="F15" s="112"/>
      <c r="G15" s="112"/>
      <c r="H15" s="112"/>
      <c r="I15" s="112"/>
      <c r="J15" s="114"/>
      <c r="K15" s="112"/>
      <c r="L15" s="112"/>
      <c r="M15" s="115"/>
      <c r="N15" s="116"/>
      <c r="O15" s="114"/>
      <c r="P15" s="112"/>
      <c r="Q15" s="112"/>
      <c r="R15" s="115"/>
      <c r="S15" s="112"/>
      <c r="T15" s="131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31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1" t="s">
        <v>246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1" t="s">
        <v>111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1" t="s">
        <v>229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1" t="s">
        <v>237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C115" s="1"/>
      <c r="D115" s="1"/>
      <c r="E115" s="1"/>
    </row>
    <row r="116" spans="2:19">
      <c r="C116" s="1"/>
      <c r="D116" s="1"/>
      <c r="E116" s="1"/>
    </row>
    <row r="117" spans="2:19">
      <c r="C117" s="1"/>
      <c r="D117" s="1"/>
      <c r="E117" s="1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17 B22:B114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179</v>
      </c>
      <c r="C1" s="80" t="s" vm="1">
        <v>247</v>
      </c>
    </row>
    <row r="2" spans="2:98">
      <c r="B2" s="58" t="s">
        <v>178</v>
      </c>
      <c r="C2" s="80" t="s">
        <v>248</v>
      </c>
    </row>
    <row r="3" spans="2:98">
      <c r="B3" s="58" t="s">
        <v>180</v>
      </c>
      <c r="C3" s="80" t="s">
        <v>249</v>
      </c>
    </row>
    <row r="4" spans="2:98">
      <c r="B4" s="58" t="s">
        <v>181</v>
      </c>
      <c r="C4" s="80">
        <v>12152</v>
      </c>
    </row>
    <row r="6" spans="2:98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2:98" ht="26.25" customHeight="1">
      <c r="B7" s="160" t="s">
        <v>87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</row>
    <row r="8" spans="2:98" s="3" customFormat="1" ht="78.75">
      <c r="B8" s="23" t="s">
        <v>115</v>
      </c>
      <c r="C8" s="31" t="s">
        <v>39</v>
      </c>
      <c r="D8" s="31" t="s">
        <v>117</v>
      </c>
      <c r="E8" s="31" t="s">
        <v>116</v>
      </c>
      <c r="F8" s="31" t="s">
        <v>60</v>
      </c>
      <c r="G8" s="31" t="s">
        <v>99</v>
      </c>
      <c r="H8" s="31" t="s">
        <v>231</v>
      </c>
      <c r="I8" s="31" t="s">
        <v>230</v>
      </c>
      <c r="J8" s="31" t="s">
        <v>108</v>
      </c>
      <c r="K8" s="31" t="s">
        <v>55</v>
      </c>
      <c r="L8" s="31" t="s">
        <v>182</v>
      </c>
      <c r="M8" s="32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238</v>
      </c>
      <c r="I9" s="33"/>
      <c r="J9" s="33" t="s">
        <v>234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179</v>
      </c>
      <c r="C1" s="80" t="s" vm="1">
        <v>247</v>
      </c>
    </row>
    <row r="2" spans="2:55">
      <c r="B2" s="58" t="s">
        <v>178</v>
      </c>
      <c r="C2" s="80" t="s">
        <v>248</v>
      </c>
    </row>
    <row r="3" spans="2:55">
      <c r="B3" s="58" t="s">
        <v>180</v>
      </c>
      <c r="C3" s="80" t="s">
        <v>249</v>
      </c>
    </row>
    <row r="4" spans="2:55">
      <c r="B4" s="58" t="s">
        <v>181</v>
      </c>
      <c r="C4" s="80">
        <v>12152</v>
      </c>
    </row>
    <row r="6" spans="2:55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5" ht="26.25" customHeight="1">
      <c r="B7" s="160" t="s">
        <v>94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5" s="3" customFormat="1" ht="78.75">
      <c r="B8" s="23" t="s">
        <v>115</v>
      </c>
      <c r="C8" s="31" t="s">
        <v>39</v>
      </c>
      <c r="D8" s="31" t="s">
        <v>99</v>
      </c>
      <c r="E8" s="31" t="s">
        <v>100</v>
      </c>
      <c r="F8" s="31" t="s">
        <v>231</v>
      </c>
      <c r="G8" s="31" t="s">
        <v>230</v>
      </c>
      <c r="H8" s="31" t="s">
        <v>108</v>
      </c>
      <c r="I8" s="31" t="s">
        <v>55</v>
      </c>
      <c r="J8" s="31" t="s">
        <v>182</v>
      </c>
      <c r="K8" s="32" t="s">
        <v>184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238</v>
      </c>
      <c r="G9" s="33"/>
      <c r="H9" s="33" t="s">
        <v>234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179</v>
      </c>
      <c r="C1" s="80" t="s" vm="1">
        <v>247</v>
      </c>
    </row>
    <row r="2" spans="2:59">
      <c r="B2" s="58" t="s">
        <v>178</v>
      </c>
      <c r="C2" s="80" t="s">
        <v>248</v>
      </c>
    </row>
    <row r="3" spans="2:59">
      <c r="B3" s="58" t="s">
        <v>180</v>
      </c>
      <c r="C3" s="80" t="s">
        <v>249</v>
      </c>
    </row>
    <row r="4" spans="2:59">
      <c r="B4" s="58" t="s">
        <v>181</v>
      </c>
      <c r="C4" s="80">
        <v>12152</v>
      </c>
    </row>
    <row r="6" spans="2:59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9" ht="26.25" customHeight="1">
      <c r="B7" s="160" t="s">
        <v>95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9" s="3" customFormat="1" ht="78.75">
      <c r="B8" s="23" t="s">
        <v>115</v>
      </c>
      <c r="C8" s="31" t="s">
        <v>39</v>
      </c>
      <c r="D8" s="31" t="s">
        <v>60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55</v>
      </c>
      <c r="K8" s="31" t="s">
        <v>182</v>
      </c>
      <c r="L8" s="32" t="s">
        <v>184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7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7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82</v>
      </c>
      <c r="C6" s="14" t="s">
        <v>39</v>
      </c>
      <c r="E6" s="14" t="s">
        <v>116</v>
      </c>
      <c r="I6" s="14" t="s">
        <v>15</v>
      </c>
      <c r="J6" s="14" t="s">
        <v>61</v>
      </c>
      <c r="M6" s="14" t="s">
        <v>99</v>
      </c>
      <c r="Q6" s="14" t="s">
        <v>17</v>
      </c>
      <c r="R6" s="14" t="s">
        <v>19</v>
      </c>
      <c r="U6" s="14" t="s">
        <v>57</v>
      </c>
      <c r="W6" s="15" t="s">
        <v>54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84</v>
      </c>
      <c r="C8" s="31" t="s">
        <v>39</v>
      </c>
      <c r="D8" s="31" t="s">
        <v>119</v>
      </c>
      <c r="I8" s="31" t="s">
        <v>15</v>
      </c>
      <c r="J8" s="31" t="s">
        <v>61</v>
      </c>
      <c r="K8" s="31" t="s">
        <v>100</v>
      </c>
      <c r="L8" s="31" t="s">
        <v>18</v>
      </c>
      <c r="M8" s="31" t="s">
        <v>99</v>
      </c>
      <c r="Q8" s="31" t="s">
        <v>17</v>
      </c>
      <c r="R8" s="31" t="s">
        <v>19</v>
      </c>
      <c r="S8" s="31" t="s">
        <v>0</v>
      </c>
      <c r="T8" s="31" t="s">
        <v>103</v>
      </c>
      <c r="U8" s="31" t="s">
        <v>57</v>
      </c>
      <c r="V8" s="31" t="s">
        <v>55</v>
      </c>
      <c r="W8" s="32" t="s">
        <v>110</v>
      </c>
    </row>
    <row r="9" spans="2:25" ht="31.5">
      <c r="B9" s="50" t="str">
        <f>'תעודות חוב מסחריות '!B7:T7</f>
        <v>2. תעודות חוב מסחריות</v>
      </c>
      <c r="C9" s="14" t="s">
        <v>39</v>
      </c>
      <c r="D9" s="14" t="s">
        <v>119</v>
      </c>
      <c r="E9" s="43" t="s">
        <v>116</v>
      </c>
      <c r="G9" s="14" t="s">
        <v>60</v>
      </c>
      <c r="I9" s="14" t="s">
        <v>15</v>
      </c>
      <c r="J9" s="14" t="s">
        <v>61</v>
      </c>
      <c r="K9" s="14" t="s">
        <v>100</v>
      </c>
      <c r="L9" s="14" t="s">
        <v>18</v>
      </c>
      <c r="M9" s="14" t="s">
        <v>99</v>
      </c>
      <c r="Q9" s="14" t="s">
        <v>17</v>
      </c>
      <c r="R9" s="14" t="s">
        <v>19</v>
      </c>
      <c r="S9" s="14" t="s">
        <v>0</v>
      </c>
      <c r="T9" s="14" t="s">
        <v>103</v>
      </c>
      <c r="U9" s="14" t="s">
        <v>57</v>
      </c>
      <c r="V9" s="14" t="s">
        <v>55</v>
      </c>
      <c r="W9" s="40" t="s">
        <v>110</v>
      </c>
    </row>
    <row r="10" spans="2:25" ht="31.5">
      <c r="B10" s="50" t="str">
        <f>'אג"ח קונצרני'!B7:U7</f>
        <v>3. אג"ח קונצרני</v>
      </c>
      <c r="C10" s="31" t="s">
        <v>39</v>
      </c>
      <c r="D10" s="14" t="s">
        <v>119</v>
      </c>
      <c r="E10" s="43" t="s">
        <v>116</v>
      </c>
      <c r="G10" s="31" t="s">
        <v>60</v>
      </c>
      <c r="I10" s="31" t="s">
        <v>15</v>
      </c>
      <c r="J10" s="31" t="s">
        <v>61</v>
      </c>
      <c r="K10" s="31" t="s">
        <v>100</v>
      </c>
      <c r="L10" s="31" t="s">
        <v>18</v>
      </c>
      <c r="M10" s="31" t="s">
        <v>99</v>
      </c>
      <c r="Q10" s="31" t="s">
        <v>17</v>
      </c>
      <c r="R10" s="31" t="s">
        <v>19</v>
      </c>
      <c r="S10" s="31" t="s">
        <v>0</v>
      </c>
      <c r="T10" s="31" t="s">
        <v>103</v>
      </c>
      <c r="U10" s="31" t="s">
        <v>57</v>
      </c>
      <c r="V10" s="14" t="s">
        <v>55</v>
      </c>
      <c r="W10" s="32" t="s">
        <v>110</v>
      </c>
    </row>
    <row r="11" spans="2:25" ht="31.5">
      <c r="B11" s="50" t="str">
        <f>מניות!B7</f>
        <v>4. מניות</v>
      </c>
      <c r="C11" s="31" t="s">
        <v>39</v>
      </c>
      <c r="D11" s="14" t="s">
        <v>119</v>
      </c>
      <c r="E11" s="43" t="s">
        <v>116</v>
      </c>
      <c r="H11" s="31" t="s">
        <v>99</v>
      </c>
      <c r="S11" s="31" t="s">
        <v>0</v>
      </c>
      <c r="T11" s="14" t="s">
        <v>103</v>
      </c>
      <c r="U11" s="14" t="s">
        <v>57</v>
      </c>
      <c r="V11" s="14" t="s">
        <v>55</v>
      </c>
      <c r="W11" s="15" t="s">
        <v>110</v>
      </c>
    </row>
    <row r="12" spans="2:25" ht="31.5">
      <c r="B12" s="50" t="str">
        <f>'תעודות סל'!B7:N7</f>
        <v>5. תעודות סל</v>
      </c>
      <c r="C12" s="31" t="s">
        <v>39</v>
      </c>
      <c r="D12" s="14" t="s">
        <v>119</v>
      </c>
      <c r="E12" s="43" t="s">
        <v>116</v>
      </c>
      <c r="H12" s="31" t="s">
        <v>99</v>
      </c>
      <c r="S12" s="31" t="s">
        <v>0</v>
      </c>
      <c r="T12" s="31" t="s">
        <v>103</v>
      </c>
      <c r="U12" s="31" t="s">
        <v>57</v>
      </c>
      <c r="V12" s="31" t="s">
        <v>55</v>
      </c>
      <c r="W12" s="32" t="s">
        <v>110</v>
      </c>
    </row>
    <row r="13" spans="2:25" ht="31.5">
      <c r="B13" s="50" t="str">
        <f>'קרנות נאמנות'!B7:O7</f>
        <v>6. קרנות נאמנות</v>
      </c>
      <c r="C13" s="31" t="s">
        <v>39</v>
      </c>
      <c r="D13" s="31" t="s">
        <v>119</v>
      </c>
      <c r="G13" s="31" t="s">
        <v>60</v>
      </c>
      <c r="H13" s="31" t="s">
        <v>99</v>
      </c>
      <c r="S13" s="31" t="s">
        <v>0</v>
      </c>
      <c r="T13" s="31" t="s">
        <v>103</v>
      </c>
      <c r="U13" s="31" t="s">
        <v>57</v>
      </c>
      <c r="V13" s="31" t="s">
        <v>55</v>
      </c>
      <c r="W13" s="32" t="s">
        <v>110</v>
      </c>
    </row>
    <row r="14" spans="2:25" ht="31.5">
      <c r="B14" s="50" t="str">
        <f>'כתבי אופציה'!B7:L7</f>
        <v>7. כתבי אופציה</v>
      </c>
      <c r="C14" s="31" t="s">
        <v>39</v>
      </c>
      <c r="D14" s="31" t="s">
        <v>119</v>
      </c>
      <c r="G14" s="31" t="s">
        <v>60</v>
      </c>
      <c r="H14" s="31" t="s">
        <v>99</v>
      </c>
      <c r="S14" s="31" t="s">
        <v>0</v>
      </c>
      <c r="T14" s="31" t="s">
        <v>103</v>
      </c>
      <c r="U14" s="31" t="s">
        <v>57</v>
      </c>
      <c r="V14" s="31" t="s">
        <v>55</v>
      </c>
      <c r="W14" s="32" t="s">
        <v>110</v>
      </c>
    </row>
    <row r="15" spans="2:25" ht="31.5">
      <c r="B15" s="50" t="str">
        <f>אופציות!B7</f>
        <v>8. אופציות</v>
      </c>
      <c r="C15" s="31" t="s">
        <v>39</v>
      </c>
      <c r="D15" s="31" t="s">
        <v>119</v>
      </c>
      <c r="G15" s="31" t="s">
        <v>60</v>
      </c>
      <c r="H15" s="31" t="s">
        <v>99</v>
      </c>
      <c r="S15" s="31" t="s">
        <v>0</v>
      </c>
      <c r="T15" s="31" t="s">
        <v>103</v>
      </c>
      <c r="U15" s="31" t="s">
        <v>57</v>
      </c>
      <c r="V15" s="31" t="s">
        <v>55</v>
      </c>
      <c r="W15" s="32" t="s">
        <v>110</v>
      </c>
    </row>
    <row r="16" spans="2:25" ht="31.5">
      <c r="B16" s="50" t="str">
        <f>'חוזים עתידיים'!B7:I7</f>
        <v>9. חוזים עתידיים</v>
      </c>
      <c r="C16" s="31" t="s">
        <v>39</v>
      </c>
      <c r="D16" s="31" t="s">
        <v>119</v>
      </c>
      <c r="G16" s="31" t="s">
        <v>60</v>
      </c>
      <c r="H16" s="31" t="s">
        <v>99</v>
      </c>
      <c r="S16" s="31" t="s">
        <v>0</v>
      </c>
      <c r="T16" s="32" t="s">
        <v>103</v>
      </c>
    </row>
    <row r="17" spans="2:25" ht="31.5">
      <c r="B17" s="50" t="str">
        <f>'מוצרים מובנים'!B7:Q7</f>
        <v>10. מוצרים מובנים</v>
      </c>
      <c r="C17" s="31" t="s">
        <v>39</v>
      </c>
      <c r="F17" s="14" t="s">
        <v>46</v>
      </c>
      <c r="I17" s="31" t="s">
        <v>15</v>
      </c>
      <c r="J17" s="31" t="s">
        <v>61</v>
      </c>
      <c r="K17" s="31" t="s">
        <v>100</v>
      </c>
      <c r="L17" s="31" t="s">
        <v>18</v>
      </c>
      <c r="M17" s="31" t="s">
        <v>99</v>
      </c>
      <c r="Q17" s="31" t="s">
        <v>17</v>
      </c>
      <c r="R17" s="31" t="s">
        <v>19</v>
      </c>
      <c r="S17" s="31" t="s">
        <v>0</v>
      </c>
      <c r="T17" s="31" t="s">
        <v>103</v>
      </c>
      <c r="U17" s="31" t="s">
        <v>57</v>
      </c>
      <c r="V17" s="31" t="s">
        <v>55</v>
      </c>
      <c r="W17" s="32" t="s">
        <v>110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61</v>
      </c>
      <c r="K19" s="31" t="s">
        <v>100</v>
      </c>
      <c r="L19" s="31" t="s">
        <v>18</v>
      </c>
      <c r="M19" s="31" t="s">
        <v>99</v>
      </c>
      <c r="Q19" s="31" t="s">
        <v>17</v>
      </c>
      <c r="R19" s="31" t="s">
        <v>19</v>
      </c>
      <c r="S19" s="31" t="s">
        <v>0</v>
      </c>
      <c r="T19" s="31" t="s">
        <v>103</v>
      </c>
      <c r="U19" s="31" t="s">
        <v>108</v>
      </c>
      <c r="V19" s="31" t="s">
        <v>55</v>
      </c>
      <c r="W19" s="32" t="s">
        <v>110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39</v>
      </c>
      <c r="D20" s="43" t="s">
        <v>117</v>
      </c>
      <c r="E20" s="43" t="s">
        <v>116</v>
      </c>
      <c r="G20" s="31" t="s">
        <v>60</v>
      </c>
      <c r="I20" s="31" t="s">
        <v>15</v>
      </c>
      <c r="J20" s="31" t="s">
        <v>61</v>
      </c>
      <c r="K20" s="31" t="s">
        <v>100</v>
      </c>
      <c r="L20" s="31" t="s">
        <v>18</v>
      </c>
      <c r="M20" s="31" t="s">
        <v>99</v>
      </c>
      <c r="Q20" s="31" t="s">
        <v>17</v>
      </c>
      <c r="R20" s="31" t="s">
        <v>19</v>
      </c>
      <c r="S20" s="31" t="s">
        <v>0</v>
      </c>
      <c r="T20" s="31" t="s">
        <v>103</v>
      </c>
      <c r="U20" s="31" t="s">
        <v>108</v>
      </c>
      <c r="V20" s="31" t="s">
        <v>55</v>
      </c>
      <c r="W20" s="32" t="s">
        <v>110</v>
      </c>
    </row>
    <row r="21" spans="2:25" ht="31.5">
      <c r="B21" s="50" t="str">
        <f>'לא סחיר - אג"ח קונצרני'!B7:S7</f>
        <v>3. אג"ח קונצרני</v>
      </c>
      <c r="C21" s="31" t="s">
        <v>39</v>
      </c>
      <c r="D21" s="43" t="s">
        <v>117</v>
      </c>
      <c r="E21" s="43" t="s">
        <v>116</v>
      </c>
      <c r="G21" s="31" t="s">
        <v>60</v>
      </c>
      <c r="I21" s="31" t="s">
        <v>15</v>
      </c>
      <c r="J21" s="31" t="s">
        <v>61</v>
      </c>
      <c r="K21" s="31" t="s">
        <v>100</v>
      </c>
      <c r="L21" s="31" t="s">
        <v>18</v>
      </c>
      <c r="M21" s="31" t="s">
        <v>99</v>
      </c>
      <c r="Q21" s="31" t="s">
        <v>17</v>
      </c>
      <c r="R21" s="31" t="s">
        <v>19</v>
      </c>
      <c r="S21" s="31" t="s">
        <v>0</v>
      </c>
      <c r="T21" s="31" t="s">
        <v>103</v>
      </c>
      <c r="U21" s="31" t="s">
        <v>108</v>
      </c>
      <c r="V21" s="31" t="s">
        <v>55</v>
      </c>
      <c r="W21" s="32" t="s">
        <v>110</v>
      </c>
    </row>
    <row r="22" spans="2:25" ht="31.5">
      <c r="B22" s="50" t="str">
        <f>'לא סחיר - מניות'!B7:M7</f>
        <v>4. מניות</v>
      </c>
      <c r="C22" s="31" t="s">
        <v>39</v>
      </c>
      <c r="D22" s="43" t="s">
        <v>117</v>
      </c>
      <c r="E22" s="43" t="s">
        <v>116</v>
      </c>
      <c r="G22" s="31" t="s">
        <v>60</v>
      </c>
      <c r="H22" s="31" t="s">
        <v>99</v>
      </c>
      <c r="S22" s="31" t="s">
        <v>0</v>
      </c>
      <c r="T22" s="31" t="s">
        <v>103</v>
      </c>
      <c r="U22" s="31" t="s">
        <v>108</v>
      </c>
      <c r="V22" s="31" t="s">
        <v>55</v>
      </c>
      <c r="W22" s="32" t="s">
        <v>110</v>
      </c>
    </row>
    <row r="23" spans="2:25" ht="31.5">
      <c r="B23" s="50" t="str">
        <f>'לא סחיר - קרנות השקעה'!B7:K7</f>
        <v>5. קרנות השקעה</v>
      </c>
      <c r="C23" s="31" t="s">
        <v>39</v>
      </c>
      <c r="G23" s="31" t="s">
        <v>60</v>
      </c>
      <c r="H23" s="31" t="s">
        <v>99</v>
      </c>
      <c r="K23" s="31" t="s">
        <v>100</v>
      </c>
      <c r="S23" s="31" t="s">
        <v>0</v>
      </c>
      <c r="T23" s="31" t="s">
        <v>103</v>
      </c>
      <c r="U23" s="31" t="s">
        <v>108</v>
      </c>
      <c r="V23" s="31" t="s">
        <v>55</v>
      </c>
      <c r="W23" s="32" t="s">
        <v>110</v>
      </c>
    </row>
    <row r="24" spans="2:25" ht="31.5">
      <c r="B24" s="50" t="str">
        <f>'לא סחיר - כתבי אופציה'!B7:L7</f>
        <v>6. כתבי אופציה</v>
      </c>
      <c r="C24" s="31" t="s">
        <v>39</v>
      </c>
      <c r="G24" s="31" t="s">
        <v>60</v>
      </c>
      <c r="H24" s="31" t="s">
        <v>99</v>
      </c>
      <c r="K24" s="31" t="s">
        <v>100</v>
      </c>
      <c r="S24" s="31" t="s">
        <v>0</v>
      </c>
      <c r="T24" s="31" t="s">
        <v>103</v>
      </c>
      <c r="U24" s="31" t="s">
        <v>108</v>
      </c>
      <c r="V24" s="31" t="s">
        <v>55</v>
      </c>
      <c r="W24" s="32" t="s">
        <v>110</v>
      </c>
    </row>
    <row r="25" spans="2:25" ht="31.5">
      <c r="B25" s="50" t="str">
        <f>'לא סחיר - אופציות'!B7:L7</f>
        <v>7. אופציות</v>
      </c>
      <c r="C25" s="31" t="s">
        <v>39</v>
      </c>
      <c r="G25" s="31" t="s">
        <v>60</v>
      </c>
      <c r="H25" s="31" t="s">
        <v>99</v>
      </c>
      <c r="K25" s="31" t="s">
        <v>100</v>
      </c>
      <c r="S25" s="31" t="s">
        <v>0</v>
      </c>
      <c r="T25" s="31" t="s">
        <v>103</v>
      </c>
      <c r="U25" s="31" t="s">
        <v>108</v>
      </c>
      <c r="V25" s="31" t="s">
        <v>55</v>
      </c>
      <c r="W25" s="32" t="s">
        <v>110</v>
      </c>
    </row>
    <row r="26" spans="2:25" ht="31.5">
      <c r="B26" s="50" t="str">
        <f>'לא סחיר - חוזים עתידיים'!B7:K7</f>
        <v>8. חוזים עתידיים</v>
      </c>
      <c r="C26" s="31" t="s">
        <v>39</v>
      </c>
      <c r="G26" s="31" t="s">
        <v>60</v>
      </c>
      <c r="H26" s="31" t="s">
        <v>99</v>
      </c>
      <c r="K26" s="31" t="s">
        <v>100</v>
      </c>
      <c r="S26" s="31" t="s">
        <v>0</v>
      </c>
      <c r="T26" s="31" t="s">
        <v>103</v>
      </c>
      <c r="U26" s="31" t="s">
        <v>108</v>
      </c>
      <c r="V26" s="32" t="s">
        <v>110</v>
      </c>
    </row>
    <row r="27" spans="2:25" ht="31.5">
      <c r="B27" s="50" t="str">
        <f>'לא סחיר - מוצרים מובנים'!B7:Q7</f>
        <v>9. מוצרים מובנים</v>
      </c>
      <c r="C27" s="31" t="s">
        <v>39</v>
      </c>
      <c r="F27" s="31" t="s">
        <v>46</v>
      </c>
      <c r="I27" s="31" t="s">
        <v>15</v>
      </c>
      <c r="J27" s="31" t="s">
        <v>61</v>
      </c>
      <c r="K27" s="31" t="s">
        <v>100</v>
      </c>
      <c r="L27" s="31" t="s">
        <v>18</v>
      </c>
      <c r="M27" s="31" t="s">
        <v>99</v>
      </c>
      <c r="Q27" s="31" t="s">
        <v>17</v>
      </c>
      <c r="R27" s="31" t="s">
        <v>19</v>
      </c>
      <c r="S27" s="31" t="s">
        <v>0</v>
      </c>
      <c r="T27" s="31" t="s">
        <v>103</v>
      </c>
      <c r="U27" s="31" t="s">
        <v>108</v>
      </c>
      <c r="V27" s="31" t="s">
        <v>55</v>
      </c>
      <c r="W27" s="32" t="s">
        <v>110</v>
      </c>
    </row>
    <row r="28" spans="2:25" ht="31.5">
      <c r="B28" s="54" t="str">
        <f>הלוואות!B6</f>
        <v>1.ד. הלוואות:</v>
      </c>
      <c r="C28" s="31" t="s">
        <v>39</v>
      </c>
      <c r="I28" s="31" t="s">
        <v>15</v>
      </c>
      <c r="J28" s="31" t="s">
        <v>61</v>
      </c>
      <c r="L28" s="31" t="s">
        <v>18</v>
      </c>
      <c r="M28" s="31" t="s">
        <v>99</v>
      </c>
      <c r="Q28" s="14" t="s">
        <v>35</v>
      </c>
      <c r="R28" s="31" t="s">
        <v>19</v>
      </c>
      <c r="S28" s="31" t="s">
        <v>0</v>
      </c>
      <c r="T28" s="31" t="s">
        <v>103</v>
      </c>
      <c r="U28" s="31" t="s">
        <v>108</v>
      </c>
      <c r="V28" s="32" t="s">
        <v>110</v>
      </c>
    </row>
    <row r="29" spans="2:25" ht="47.25">
      <c r="B29" s="54" t="str">
        <f>'פקדונות מעל 3 חודשים'!B6:O6</f>
        <v>1.ה. פקדונות מעל 3 חודשים:</v>
      </c>
      <c r="C29" s="31" t="s">
        <v>39</v>
      </c>
      <c r="E29" s="31" t="s">
        <v>116</v>
      </c>
      <c r="I29" s="31" t="s">
        <v>15</v>
      </c>
      <c r="J29" s="31" t="s">
        <v>61</v>
      </c>
      <c r="L29" s="31" t="s">
        <v>18</v>
      </c>
      <c r="M29" s="31" t="s">
        <v>99</v>
      </c>
      <c r="O29" s="51" t="s">
        <v>48</v>
      </c>
      <c r="P29" s="52"/>
      <c r="R29" s="31" t="s">
        <v>19</v>
      </c>
      <c r="S29" s="31" t="s">
        <v>0</v>
      </c>
      <c r="T29" s="31" t="s">
        <v>103</v>
      </c>
      <c r="U29" s="31" t="s">
        <v>108</v>
      </c>
      <c r="V29" s="32" t="s">
        <v>110</v>
      </c>
    </row>
    <row r="30" spans="2:25" ht="63">
      <c r="B30" s="54" t="str">
        <f>'זכויות מקרקעין'!B6</f>
        <v>1. ו. זכויות במקרקעין:</v>
      </c>
      <c r="C30" s="14" t="s">
        <v>50</v>
      </c>
      <c r="N30" s="51" t="s">
        <v>83</v>
      </c>
      <c r="P30" s="52" t="s">
        <v>51</v>
      </c>
      <c r="U30" s="31" t="s">
        <v>108</v>
      </c>
      <c r="V30" s="15" t="s">
        <v>54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53</v>
      </c>
      <c r="R31" s="14" t="s">
        <v>49</v>
      </c>
      <c r="U31" s="31" t="s">
        <v>108</v>
      </c>
      <c r="V31" s="15" t="s">
        <v>54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105</v>
      </c>
      <c r="Y32" s="15" t="s">
        <v>104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179</v>
      </c>
      <c r="C1" s="80" t="s" vm="1">
        <v>247</v>
      </c>
    </row>
    <row r="2" spans="2:54">
      <c r="B2" s="58" t="s">
        <v>178</v>
      </c>
      <c r="C2" s="80" t="s">
        <v>248</v>
      </c>
    </row>
    <row r="3" spans="2:54">
      <c r="B3" s="58" t="s">
        <v>180</v>
      </c>
      <c r="C3" s="80" t="s">
        <v>249</v>
      </c>
    </row>
    <row r="4" spans="2:54">
      <c r="B4" s="58" t="s">
        <v>181</v>
      </c>
      <c r="C4" s="80">
        <v>12152</v>
      </c>
    </row>
    <row r="6" spans="2:54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4" ht="26.25" customHeight="1">
      <c r="B7" s="160" t="s">
        <v>96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4" s="3" customFormat="1" ht="78.75">
      <c r="B8" s="23" t="s">
        <v>115</v>
      </c>
      <c r="C8" s="31" t="s">
        <v>39</v>
      </c>
      <c r="D8" s="31" t="s">
        <v>60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55</v>
      </c>
      <c r="K8" s="31" t="s">
        <v>182</v>
      </c>
      <c r="L8" s="32" t="s">
        <v>184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7" workbookViewId="0">
      <selection activeCell="F31" sqref="F31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179</v>
      </c>
      <c r="C1" s="80" t="s" vm="1">
        <v>247</v>
      </c>
    </row>
    <row r="2" spans="2:51">
      <c r="B2" s="58" t="s">
        <v>178</v>
      </c>
      <c r="C2" s="80" t="s">
        <v>248</v>
      </c>
    </row>
    <row r="3" spans="2:51">
      <c r="B3" s="58" t="s">
        <v>180</v>
      </c>
      <c r="C3" s="80" t="s">
        <v>249</v>
      </c>
    </row>
    <row r="4" spans="2:51">
      <c r="B4" s="58" t="s">
        <v>181</v>
      </c>
      <c r="C4" s="80">
        <v>12152</v>
      </c>
    </row>
    <row r="6" spans="2:51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1" ht="26.25" customHeight="1">
      <c r="B7" s="160" t="s">
        <v>97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1" s="3" customFormat="1" ht="63">
      <c r="B8" s="23" t="s">
        <v>115</v>
      </c>
      <c r="C8" s="31" t="s">
        <v>39</v>
      </c>
      <c r="D8" s="31" t="s">
        <v>60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182</v>
      </c>
      <c r="K8" s="32" t="s">
        <v>184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1" t="s">
        <v>43</v>
      </c>
      <c r="C11" s="122"/>
      <c r="D11" s="122"/>
      <c r="E11" s="122"/>
      <c r="F11" s="122"/>
      <c r="G11" s="123"/>
      <c r="H11" s="127"/>
      <c r="I11" s="123">
        <v>-29.856370000000005</v>
      </c>
      <c r="J11" s="124">
        <v>1</v>
      </c>
      <c r="K11" s="124">
        <f>I11/'סכום נכסי הקרן'!$C$42</f>
        <v>-2.201334291781651E-3</v>
      </c>
      <c r="L11" s="134"/>
      <c r="M11" s="134"/>
      <c r="N11" s="134"/>
      <c r="AW11" s="102"/>
    </row>
    <row r="12" spans="2:51" s="102" customFormat="1" ht="19.5" customHeight="1">
      <c r="B12" s="125" t="s">
        <v>34</v>
      </c>
      <c r="C12" s="122"/>
      <c r="D12" s="122"/>
      <c r="E12" s="122"/>
      <c r="F12" s="122"/>
      <c r="G12" s="123"/>
      <c r="H12" s="127"/>
      <c r="I12" s="123">
        <v>-29.856370000000005</v>
      </c>
      <c r="J12" s="124">
        <v>1</v>
      </c>
      <c r="K12" s="124">
        <f>I12/'סכום נכסי הקרן'!$C$42</f>
        <v>-2.201334291781651E-3</v>
      </c>
      <c r="L12" s="135"/>
      <c r="M12" s="135"/>
      <c r="N12" s="135"/>
    </row>
    <row r="13" spans="2:51">
      <c r="B13" s="104" t="s">
        <v>1325</v>
      </c>
      <c r="C13" s="84"/>
      <c r="D13" s="84"/>
      <c r="E13" s="84"/>
      <c r="F13" s="84"/>
      <c r="G13" s="93"/>
      <c r="H13" s="95"/>
      <c r="I13" s="93">
        <v>-29.856370000000005</v>
      </c>
      <c r="J13" s="94">
        <v>1</v>
      </c>
      <c r="K13" s="94">
        <f>I13/'סכום נכסי הקרן'!$C$42</f>
        <v>-2.201334291781651E-3</v>
      </c>
      <c r="L13" s="131"/>
      <c r="M13" s="131"/>
      <c r="N13" s="131"/>
    </row>
    <row r="14" spans="2:51">
      <c r="B14" s="89" t="s">
        <v>1326</v>
      </c>
      <c r="C14" s="86" t="s">
        <v>1327</v>
      </c>
      <c r="D14" s="99" t="s">
        <v>1328</v>
      </c>
      <c r="E14" s="99" t="s">
        <v>163</v>
      </c>
      <c r="F14" s="113">
        <v>43307</v>
      </c>
      <c r="G14" s="96">
        <v>21271.8</v>
      </c>
      <c r="H14" s="98">
        <v>-4.2653999999999996</v>
      </c>
      <c r="I14" s="96">
        <v>-0.90733000000000008</v>
      </c>
      <c r="J14" s="97">
        <v>3.0389829708032154E-2</v>
      </c>
      <c r="K14" s="97">
        <f>I14/'סכום נכסי הקרן'!$C$42</f>
        <v>-6.6898174257695942E-5</v>
      </c>
      <c r="L14" s="131"/>
      <c r="M14" s="131"/>
      <c r="N14" s="131"/>
    </row>
    <row r="15" spans="2:51">
      <c r="B15" s="89" t="s">
        <v>1326</v>
      </c>
      <c r="C15" s="86" t="s">
        <v>1329</v>
      </c>
      <c r="D15" s="99" t="s">
        <v>1328</v>
      </c>
      <c r="E15" s="99" t="s">
        <v>163</v>
      </c>
      <c r="F15" s="113">
        <v>43412</v>
      </c>
      <c r="G15" s="96">
        <v>54430.5</v>
      </c>
      <c r="H15" s="98">
        <v>-2.9119000000000002</v>
      </c>
      <c r="I15" s="96">
        <v>-1.58494</v>
      </c>
      <c r="J15" s="97">
        <v>5.3085488959307502E-2</v>
      </c>
      <c r="K15" s="97">
        <f>I15/'סכום נכסי הקרן'!$C$42</f>
        <v>-1.1685890724211983E-4</v>
      </c>
      <c r="L15" s="131"/>
      <c r="M15" s="131"/>
      <c r="N15" s="131"/>
    </row>
    <row r="16" spans="2:51" s="7" customFormat="1">
      <c r="B16" s="89" t="s">
        <v>1326</v>
      </c>
      <c r="C16" s="86" t="s">
        <v>1330</v>
      </c>
      <c r="D16" s="99" t="s">
        <v>1328</v>
      </c>
      <c r="E16" s="99" t="s">
        <v>163</v>
      </c>
      <c r="F16" s="113">
        <v>43390</v>
      </c>
      <c r="G16" s="96">
        <v>16238.7</v>
      </c>
      <c r="H16" s="98">
        <v>-3.4847999999999999</v>
      </c>
      <c r="I16" s="96">
        <v>-0.56589</v>
      </c>
      <c r="J16" s="97">
        <v>1.8953744209359673E-2</v>
      </c>
      <c r="K16" s="97">
        <f>I16/'סכום נכסי הקרן'!$C$42</f>
        <v>-4.1723527085721349E-5</v>
      </c>
      <c r="L16" s="144"/>
      <c r="M16" s="144"/>
      <c r="N16" s="144"/>
      <c r="AW16" s="1"/>
      <c r="AY16" s="1"/>
    </row>
    <row r="17" spans="2:51" s="7" customFormat="1">
      <c r="B17" s="89" t="s">
        <v>1326</v>
      </c>
      <c r="C17" s="86" t="s">
        <v>1331</v>
      </c>
      <c r="D17" s="99" t="s">
        <v>1328</v>
      </c>
      <c r="E17" s="99" t="s">
        <v>163</v>
      </c>
      <c r="F17" s="113">
        <v>43396</v>
      </c>
      <c r="G17" s="96">
        <v>90237.5</v>
      </c>
      <c r="H17" s="98">
        <v>-2.8586</v>
      </c>
      <c r="I17" s="96">
        <v>-2.5795599999999999</v>
      </c>
      <c r="J17" s="97">
        <v>8.639898286362338E-2</v>
      </c>
      <c r="K17" s="97">
        <f>I17/'סכום נכסי הקרן'!$C$42</f>
        <v>-1.901930437527494E-4</v>
      </c>
      <c r="L17" s="144"/>
      <c r="M17" s="144"/>
      <c r="N17" s="144"/>
      <c r="AW17" s="1"/>
      <c r="AY17" s="1"/>
    </row>
    <row r="18" spans="2:51" s="7" customFormat="1">
      <c r="B18" s="89" t="s">
        <v>1326</v>
      </c>
      <c r="C18" s="86" t="s">
        <v>1332</v>
      </c>
      <c r="D18" s="99" t="s">
        <v>1328</v>
      </c>
      <c r="E18" s="99" t="s">
        <v>163</v>
      </c>
      <c r="F18" s="113">
        <v>43262</v>
      </c>
      <c r="G18" s="96">
        <v>22488</v>
      </c>
      <c r="H18" s="98">
        <v>5.9093999999999998</v>
      </c>
      <c r="I18" s="96">
        <v>1.32891</v>
      </c>
      <c r="J18" s="97">
        <v>-4.4510099519800964E-2</v>
      </c>
      <c r="K18" s="97">
        <f>I18/'סכום נכסי הקרן'!$C$42</f>
        <v>9.7981608403551859E-5</v>
      </c>
      <c r="L18" s="144"/>
      <c r="M18" s="144"/>
      <c r="N18" s="144"/>
      <c r="AW18" s="1"/>
      <c r="AY18" s="1"/>
    </row>
    <row r="19" spans="2:51">
      <c r="B19" s="89" t="s">
        <v>1326</v>
      </c>
      <c r="C19" s="86" t="s">
        <v>1333</v>
      </c>
      <c r="D19" s="99" t="s">
        <v>1328</v>
      </c>
      <c r="E19" s="99" t="s">
        <v>163</v>
      </c>
      <c r="F19" s="113">
        <v>43264</v>
      </c>
      <c r="G19" s="96">
        <v>24475.5</v>
      </c>
      <c r="H19" s="98">
        <v>-6.1345000000000001</v>
      </c>
      <c r="I19" s="96">
        <v>-1.50146</v>
      </c>
      <c r="J19" s="97">
        <v>5.0289435721757189E-2</v>
      </c>
      <c r="K19" s="97">
        <f>I19/'סכום נכסי הקרן'!$C$42</f>
        <v>-1.1070385936865322E-4</v>
      </c>
      <c r="L19" s="131"/>
      <c r="M19" s="131"/>
      <c r="N19" s="131"/>
    </row>
    <row r="20" spans="2:51">
      <c r="B20" s="89" t="s">
        <v>1326</v>
      </c>
      <c r="C20" s="86" t="s">
        <v>1334</v>
      </c>
      <c r="D20" s="99" t="s">
        <v>1328</v>
      </c>
      <c r="E20" s="99" t="s">
        <v>163</v>
      </c>
      <c r="F20" s="113">
        <v>43349</v>
      </c>
      <c r="G20" s="96">
        <v>35185</v>
      </c>
      <c r="H20" s="98">
        <v>-5.4717000000000002</v>
      </c>
      <c r="I20" s="96">
        <v>-1.9252199999999999</v>
      </c>
      <c r="J20" s="97">
        <v>6.4482721777630689E-2</v>
      </c>
      <c r="K20" s="97">
        <f>I20/'סכום נכסי הקרן'!$C$42</f>
        <v>-1.4194802667651389E-4</v>
      </c>
      <c r="L20" s="131"/>
      <c r="M20" s="131"/>
      <c r="N20" s="131"/>
    </row>
    <row r="21" spans="2:51">
      <c r="B21" s="89" t="s">
        <v>1326</v>
      </c>
      <c r="C21" s="86" t="s">
        <v>1335</v>
      </c>
      <c r="D21" s="99" t="s">
        <v>1328</v>
      </c>
      <c r="E21" s="99" t="s">
        <v>163</v>
      </c>
      <c r="F21" s="113">
        <v>43255</v>
      </c>
      <c r="G21" s="96">
        <v>152262.76</v>
      </c>
      <c r="H21" s="98">
        <v>-6.9934000000000003</v>
      </c>
      <c r="I21" s="96">
        <v>-10.648280000000002</v>
      </c>
      <c r="J21" s="97">
        <v>0.35665018888766448</v>
      </c>
      <c r="K21" s="97">
        <f>I21/'סכום נכסי הקרן'!$C$42</f>
        <v>-7.8510629096881896E-4</v>
      </c>
      <c r="L21" s="131"/>
      <c r="M21" s="131"/>
      <c r="N21" s="131"/>
    </row>
    <row r="22" spans="2:51">
      <c r="B22" s="89" t="s">
        <v>1326</v>
      </c>
      <c r="C22" s="86" t="s">
        <v>1336</v>
      </c>
      <c r="D22" s="99" t="s">
        <v>1328</v>
      </c>
      <c r="E22" s="99" t="s">
        <v>163</v>
      </c>
      <c r="F22" s="113">
        <v>43313</v>
      </c>
      <c r="G22" s="96">
        <v>334781.40000000002</v>
      </c>
      <c r="H22" s="98">
        <v>-3.0926</v>
      </c>
      <c r="I22" s="96">
        <v>-10.35345</v>
      </c>
      <c r="J22" s="97">
        <v>0.34677524427785422</v>
      </c>
      <c r="K22" s="97">
        <f>I22/'סכום נכסי הקרן'!$C$42</f>
        <v>-7.6336823676979924E-4</v>
      </c>
      <c r="L22" s="131"/>
      <c r="M22" s="131"/>
      <c r="N22" s="131"/>
    </row>
    <row r="23" spans="2:51">
      <c r="B23" s="89" t="s">
        <v>1326</v>
      </c>
      <c r="C23" s="86" t="s">
        <v>1337</v>
      </c>
      <c r="D23" s="99" t="s">
        <v>1328</v>
      </c>
      <c r="E23" s="99" t="s">
        <v>163</v>
      </c>
      <c r="F23" s="113">
        <v>43430</v>
      </c>
      <c r="G23" s="96">
        <v>55552.5</v>
      </c>
      <c r="H23" s="98">
        <v>-0.83420000000000005</v>
      </c>
      <c r="I23" s="96">
        <v>-0.46341000000000004</v>
      </c>
      <c r="J23" s="97">
        <v>1.5521310862640032E-2</v>
      </c>
      <c r="K23" s="97">
        <f>I23/'סכום נכסי הקרן'!$C$42</f>
        <v>-3.4167593855332544E-5</v>
      </c>
      <c r="L23" s="131"/>
      <c r="M23" s="131"/>
      <c r="N23" s="131"/>
    </row>
    <row r="24" spans="2:51">
      <c r="B24" s="89" t="s">
        <v>1326</v>
      </c>
      <c r="C24" s="86" t="s">
        <v>1338</v>
      </c>
      <c r="D24" s="99" t="s">
        <v>1328</v>
      </c>
      <c r="E24" s="99" t="s">
        <v>163</v>
      </c>
      <c r="F24" s="113">
        <v>43433</v>
      </c>
      <c r="G24" s="96">
        <v>117987.2</v>
      </c>
      <c r="H24" s="98">
        <v>-1.2825</v>
      </c>
      <c r="I24" s="96">
        <v>-1.51318</v>
      </c>
      <c r="J24" s="97">
        <v>5.0681981768044802E-2</v>
      </c>
      <c r="K24" s="97">
        <f>I24/'סכום נכסי הקרן'!$C$42</f>
        <v>-1.1156798444144944E-4</v>
      </c>
      <c r="L24" s="131"/>
      <c r="M24" s="131"/>
      <c r="N24" s="131"/>
    </row>
    <row r="25" spans="2:51">
      <c r="B25" s="89" t="s">
        <v>1326</v>
      </c>
      <c r="C25" s="86" t="s">
        <v>1339</v>
      </c>
      <c r="D25" s="99" t="s">
        <v>1328</v>
      </c>
      <c r="E25" s="99" t="s">
        <v>163</v>
      </c>
      <c r="F25" s="113">
        <v>43437</v>
      </c>
      <c r="G25" s="96">
        <v>56220</v>
      </c>
      <c r="H25" s="98">
        <v>1.1131</v>
      </c>
      <c r="I25" s="96">
        <v>0.62575999999999998</v>
      </c>
      <c r="J25" s="97">
        <v>-2.0959011427042196E-2</v>
      </c>
      <c r="K25" s="97">
        <f>I25/'סכום נכסי הקרן'!$C$42</f>
        <v>4.6137790576191469E-5</v>
      </c>
      <c r="L25" s="131"/>
      <c r="M25" s="131"/>
      <c r="N25" s="131"/>
    </row>
    <row r="26" spans="2:51">
      <c r="B26" s="89" t="s">
        <v>1326</v>
      </c>
      <c r="C26" s="86" t="s">
        <v>1340</v>
      </c>
      <c r="D26" s="99" t="s">
        <v>1328</v>
      </c>
      <c r="E26" s="99" t="s">
        <v>163</v>
      </c>
      <c r="F26" s="113">
        <v>43445</v>
      </c>
      <c r="G26" s="96">
        <v>78376.2</v>
      </c>
      <c r="H26" s="98">
        <v>-5.91E-2</v>
      </c>
      <c r="I26" s="96">
        <v>-4.632E-2</v>
      </c>
      <c r="J26" s="97">
        <v>1.5514277187749211E-3</v>
      </c>
      <c r="K26" s="97">
        <f>I26/'סכום נכסי הקרן'!$C$42</f>
        <v>-3.4152110385598133E-6</v>
      </c>
      <c r="L26" s="131"/>
      <c r="M26" s="131"/>
      <c r="N26" s="131"/>
    </row>
    <row r="27" spans="2:51">
      <c r="B27" s="89" t="s">
        <v>1326</v>
      </c>
      <c r="C27" s="86" t="s">
        <v>1341</v>
      </c>
      <c r="D27" s="99" t="s">
        <v>1328</v>
      </c>
      <c r="E27" s="99" t="s">
        <v>163</v>
      </c>
      <c r="F27" s="113">
        <v>43460</v>
      </c>
      <c r="G27" s="96">
        <v>48825.4</v>
      </c>
      <c r="H27" s="98">
        <v>0.56940000000000002</v>
      </c>
      <c r="I27" s="96">
        <v>0.27800000000000002</v>
      </c>
      <c r="J27" s="97">
        <v>-9.3112458078460306E-3</v>
      </c>
      <c r="K27" s="97">
        <f>I27/'סכום נכסי הקרן'!$C$42</f>
        <v>2.049716469601961E-5</v>
      </c>
      <c r="L27" s="131"/>
      <c r="M27" s="131"/>
      <c r="N27" s="131"/>
    </row>
    <row r="28" spans="2:51">
      <c r="B28" s="85"/>
      <c r="C28" s="86"/>
      <c r="D28" s="86"/>
      <c r="E28" s="86"/>
      <c r="F28" s="86"/>
      <c r="G28" s="96"/>
      <c r="H28" s="98"/>
      <c r="I28" s="86"/>
      <c r="J28" s="97"/>
      <c r="K28" s="86"/>
      <c r="L28" s="131"/>
      <c r="M28" s="131"/>
      <c r="N28" s="131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31"/>
      <c r="M29" s="131"/>
      <c r="N29" s="131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31"/>
      <c r="M30" s="131"/>
      <c r="N30" s="131"/>
    </row>
    <row r="31" spans="2:51">
      <c r="B31" s="101" t="s">
        <v>246</v>
      </c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1" t="s">
        <v>111</v>
      </c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1" t="s">
        <v>229</v>
      </c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1" t="s">
        <v>237</v>
      </c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179</v>
      </c>
      <c r="C1" s="80" t="s" vm="1">
        <v>247</v>
      </c>
    </row>
    <row r="2" spans="2:78">
      <c r="B2" s="58" t="s">
        <v>178</v>
      </c>
      <c r="C2" s="80" t="s">
        <v>248</v>
      </c>
    </row>
    <row r="3" spans="2:78">
      <c r="B3" s="58" t="s">
        <v>180</v>
      </c>
      <c r="C3" s="80" t="s">
        <v>249</v>
      </c>
    </row>
    <row r="4" spans="2:78">
      <c r="B4" s="58" t="s">
        <v>181</v>
      </c>
      <c r="C4" s="80">
        <v>12152</v>
      </c>
    </row>
    <row r="6" spans="2:78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78" ht="26.25" customHeight="1">
      <c r="B7" s="160" t="s">
        <v>98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78" s="3" customFormat="1" ht="47.25">
      <c r="B8" s="23" t="s">
        <v>115</v>
      </c>
      <c r="C8" s="31" t="s">
        <v>39</v>
      </c>
      <c r="D8" s="31" t="s">
        <v>46</v>
      </c>
      <c r="E8" s="31" t="s">
        <v>15</v>
      </c>
      <c r="F8" s="31" t="s">
        <v>61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108</v>
      </c>
      <c r="O8" s="31" t="s">
        <v>55</v>
      </c>
      <c r="P8" s="31" t="s">
        <v>182</v>
      </c>
      <c r="Q8" s="32" t="s">
        <v>184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238</v>
      </c>
      <c r="M9" s="17"/>
      <c r="N9" s="17" t="s">
        <v>234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112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179</v>
      </c>
      <c r="C1" s="80" t="s" vm="1">
        <v>247</v>
      </c>
    </row>
    <row r="2" spans="2:61">
      <c r="B2" s="58" t="s">
        <v>178</v>
      </c>
      <c r="C2" s="80" t="s">
        <v>248</v>
      </c>
    </row>
    <row r="3" spans="2:61">
      <c r="B3" s="58" t="s">
        <v>180</v>
      </c>
      <c r="C3" s="80" t="s">
        <v>249</v>
      </c>
    </row>
    <row r="4" spans="2:61">
      <c r="B4" s="58" t="s">
        <v>181</v>
      </c>
      <c r="C4" s="80">
        <v>12152</v>
      </c>
    </row>
    <row r="6" spans="2:61" ht="26.25" customHeight="1">
      <c r="B6" s="160" t="s">
        <v>211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61" s="3" customFormat="1" ht="78.75">
      <c r="B7" s="23" t="s">
        <v>115</v>
      </c>
      <c r="C7" s="31" t="s">
        <v>223</v>
      </c>
      <c r="D7" s="31" t="s">
        <v>39</v>
      </c>
      <c r="E7" s="31" t="s">
        <v>116</v>
      </c>
      <c r="F7" s="31" t="s">
        <v>15</v>
      </c>
      <c r="G7" s="31" t="s">
        <v>100</v>
      </c>
      <c r="H7" s="31" t="s">
        <v>61</v>
      </c>
      <c r="I7" s="31" t="s">
        <v>18</v>
      </c>
      <c r="J7" s="31" t="s">
        <v>99</v>
      </c>
      <c r="K7" s="14" t="s">
        <v>35</v>
      </c>
      <c r="L7" s="73" t="s">
        <v>19</v>
      </c>
      <c r="M7" s="31" t="s">
        <v>231</v>
      </c>
      <c r="N7" s="31" t="s">
        <v>230</v>
      </c>
      <c r="O7" s="31" t="s">
        <v>108</v>
      </c>
      <c r="P7" s="31" t="s">
        <v>182</v>
      </c>
      <c r="Q7" s="32" t="s">
        <v>184</v>
      </c>
      <c r="R7" s="1"/>
      <c r="S7" s="1"/>
      <c r="T7" s="1"/>
      <c r="U7" s="1"/>
      <c r="V7" s="1"/>
      <c r="W7" s="1"/>
      <c r="BH7" s="3" t="s">
        <v>162</v>
      </c>
      <c r="BI7" s="3" t="s">
        <v>164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238</v>
      </c>
      <c r="N8" s="17"/>
      <c r="O8" s="17" t="s">
        <v>234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160</v>
      </c>
      <c r="BI8" s="3" t="s">
        <v>163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112</v>
      </c>
      <c r="R9" s="1"/>
      <c r="S9" s="1"/>
      <c r="T9" s="1"/>
      <c r="U9" s="1"/>
      <c r="V9" s="1"/>
      <c r="W9" s="1"/>
      <c r="BH9" s="4" t="s">
        <v>161</v>
      </c>
      <c r="BI9" s="4" t="s">
        <v>165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28</v>
      </c>
      <c r="BI10" s="4" t="s">
        <v>166</v>
      </c>
    </row>
    <row r="11" spans="2:61" ht="21.7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172</v>
      </c>
    </row>
    <row r="12" spans="2:61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167</v>
      </c>
    </row>
    <row r="13" spans="2:61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168</v>
      </c>
    </row>
    <row r="14" spans="2:61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169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171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170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173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174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175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176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177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28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179</v>
      </c>
      <c r="C1" s="80" t="s" vm="1">
        <v>247</v>
      </c>
    </row>
    <row r="2" spans="2:64">
      <c r="B2" s="58" t="s">
        <v>178</v>
      </c>
      <c r="C2" s="80" t="s">
        <v>248</v>
      </c>
    </row>
    <row r="3" spans="2:64">
      <c r="B3" s="58" t="s">
        <v>180</v>
      </c>
      <c r="C3" s="80" t="s">
        <v>249</v>
      </c>
    </row>
    <row r="4" spans="2:64">
      <c r="B4" s="58" t="s">
        <v>181</v>
      </c>
      <c r="C4" s="80">
        <v>12152</v>
      </c>
    </row>
    <row r="6" spans="2:64" ht="26.25" customHeight="1">
      <c r="B6" s="160" t="s">
        <v>212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s="3" customFormat="1" ht="78.75">
      <c r="B7" s="61" t="s">
        <v>115</v>
      </c>
      <c r="C7" s="62" t="s">
        <v>39</v>
      </c>
      <c r="D7" s="62" t="s">
        <v>116</v>
      </c>
      <c r="E7" s="62" t="s">
        <v>15</v>
      </c>
      <c r="F7" s="62" t="s">
        <v>61</v>
      </c>
      <c r="G7" s="62" t="s">
        <v>18</v>
      </c>
      <c r="H7" s="62" t="s">
        <v>99</v>
      </c>
      <c r="I7" s="62" t="s">
        <v>48</v>
      </c>
      <c r="J7" s="62" t="s">
        <v>19</v>
      </c>
      <c r="K7" s="62" t="s">
        <v>231</v>
      </c>
      <c r="L7" s="62" t="s">
        <v>230</v>
      </c>
      <c r="M7" s="62" t="s">
        <v>108</v>
      </c>
      <c r="N7" s="62" t="s">
        <v>182</v>
      </c>
      <c r="O7" s="64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238</v>
      </c>
      <c r="L8" s="33"/>
      <c r="M8" s="33" t="s">
        <v>234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179</v>
      </c>
      <c r="C1" s="80" t="s" vm="1">
        <v>247</v>
      </c>
    </row>
    <row r="2" spans="2:56">
      <c r="B2" s="58" t="s">
        <v>178</v>
      </c>
      <c r="C2" s="80" t="s">
        <v>248</v>
      </c>
    </row>
    <row r="3" spans="2:56">
      <c r="B3" s="58" t="s">
        <v>180</v>
      </c>
      <c r="C3" s="80" t="s">
        <v>249</v>
      </c>
    </row>
    <row r="4" spans="2:56">
      <c r="B4" s="58" t="s">
        <v>181</v>
      </c>
      <c r="C4" s="80">
        <v>12152</v>
      </c>
    </row>
    <row r="6" spans="2:56" ht="26.25" customHeight="1">
      <c r="B6" s="160" t="s">
        <v>213</v>
      </c>
      <c r="C6" s="161"/>
      <c r="D6" s="161"/>
      <c r="E6" s="161"/>
      <c r="F6" s="161"/>
      <c r="G6" s="161"/>
      <c r="H6" s="161"/>
      <c r="I6" s="161"/>
      <c r="J6" s="162"/>
    </row>
    <row r="7" spans="2:56" s="3" customFormat="1" ht="78.75">
      <c r="B7" s="61" t="s">
        <v>115</v>
      </c>
      <c r="C7" s="63" t="s">
        <v>50</v>
      </c>
      <c r="D7" s="63" t="s">
        <v>83</v>
      </c>
      <c r="E7" s="63" t="s">
        <v>51</v>
      </c>
      <c r="F7" s="63" t="s">
        <v>99</v>
      </c>
      <c r="G7" s="63" t="s">
        <v>224</v>
      </c>
      <c r="H7" s="63" t="s">
        <v>182</v>
      </c>
      <c r="I7" s="65" t="s">
        <v>183</v>
      </c>
      <c r="J7" s="79" t="s">
        <v>241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7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179</v>
      </c>
      <c r="C1" s="80" t="s" vm="1">
        <v>247</v>
      </c>
    </row>
    <row r="2" spans="2:60">
      <c r="B2" s="58" t="s">
        <v>178</v>
      </c>
      <c r="C2" s="80" t="s">
        <v>248</v>
      </c>
    </row>
    <row r="3" spans="2:60">
      <c r="B3" s="58" t="s">
        <v>180</v>
      </c>
      <c r="C3" s="80" t="s">
        <v>249</v>
      </c>
    </row>
    <row r="4" spans="2:60">
      <c r="B4" s="58" t="s">
        <v>181</v>
      </c>
      <c r="C4" s="80">
        <v>12152</v>
      </c>
    </row>
    <row r="6" spans="2:60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66">
      <c r="B7" s="61" t="s">
        <v>115</v>
      </c>
      <c r="C7" s="61" t="s">
        <v>116</v>
      </c>
      <c r="D7" s="61" t="s">
        <v>15</v>
      </c>
      <c r="E7" s="61" t="s">
        <v>16</v>
      </c>
      <c r="F7" s="61" t="s">
        <v>53</v>
      </c>
      <c r="G7" s="61" t="s">
        <v>99</v>
      </c>
      <c r="H7" s="61" t="s">
        <v>49</v>
      </c>
      <c r="I7" s="61" t="s">
        <v>108</v>
      </c>
      <c r="J7" s="61" t="s">
        <v>182</v>
      </c>
      <c r="K7" s="61" t="s">
        <v>183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179</v>
      </c>
      <c r="C1" s="80" t="s" vm="1">
        <v>247</v>
      </c>
    </row>
    <row r="2" spans="2:60">
      <c r="B2" s="58" t="s">
        <v>178</v>
      </c>
      <c r="C2" s="80" t="s">
        <v>248</v>
      </c>
    </row>
    <row r="3" spans="2:60">
      <c r="B3" s="58" t="s">
        <v>180</v>
      </c>
      <c r="C3" s="80" t="s">
        <v>249</v>
      </c>
    </row>
    <row r="4" spans="2:60">
      <c r="B4" s="58" t="s">
        <v>181</v>
      </c>
      <c r="C4" s="80">
        <v>12152</v>
      </c>
    </row>
    <row r="6" spans="2:60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63">
      <c r="B7" s="61" t="s">
        <v>115</v>
      </c>
      <c r="C7" s="63" t="s">
        <v>39</v>
      </c>
      <c r="D7" s="63" t="s">
        <v>15</v>
      </c>
      <c r="E7" s="63" t="s">
        <v>16</v>
      </c>
      <c r="F7" s="63" t="s">
        <v>53</v>
      </c>
      <c r="G7" s="63" t="s">
        <v>99</v>
      </c>
      <c r="H7" s="63" t="s">
        <v>49</v>
      </c>
      <c r="I7" s="63" t="s">
        <v>108</v>
      </c>
      <c r="J7" s="63" t="s">
        <v>182</v>
      </c>
      <c r="K7" s="65" t="s">
        <v>183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52</v>
      </c>
      <c r="C10" s="122"/>
      <c r="D10" s="122"/>
      <c r="E10" s="122"/>
      <c r="F10" s="122"/>
      <c r="G10" s="122"/>
      <c r="H10" s="124">
        <v>0</v>
      </c>
      <c r="I10" s="123">
        <v>0.85997218899999994</v>
      </c>
      <c r="J10" s="124">
        <v>1</v>
      </c>
      <c r="K10" s="124">
        <f>I10/'סכום נכסי הקרן'!$C$42</f>
        <v>6.3406444575285964E-5</v>
      </c>
      <c r="L10" s="137"/>
      <c r="M10" s="137"/>
      <c r="N10" s="137"/>
      <c r="O10" s="137"/>
      <c r="P10" s="137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5" t="s">
        <v>228</v>
      </c>
      <c r="C11" s="122"/>
      <c r="D11" s="122"/>
      <c r="E11" s="122"/>
      <c r="F11" s="122"/>
      <c r="G11" s="122"/>
      <c r="H11" s="124">
        <v>0</v>
      </c>
      <c r="I11" s="123">
        <v>0.85997218899999994</v>
      </c>
      <c r="J11" s="124">
        <v>1</v>
      </c>
      <c r="K11" s="124">
        <f>I11/'סכום נכסי הקרן'!$C$42</f>
        <v>6.3406444575285964E-5</v>
      </c>
      <c r="L11" s="137"/>
      <c r="M11" s="137"/>
      <c r="N11" s="137"/>
      <c r="O11" s="137"/>
      <c r="P11" s="137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1363</v>
      </c>
      <c r="C12" s="86" t="s">
        <v>1364</v>
      </c>
      <c r="D12" s="86" t="s">
        <v>674</v>
      </c>
      <c r="E12" s="86" t="s">
        <v>359</v>
      </c>
      <c r="F12" s="100">
        <v>6.7750000000000005E-2</v>
      </c>
      <c r="G12" s="99" t="s">
        <v>164</v>
      </c>
      <c r="H12" s="145">
        <v>0</v>
      </c>
      <c r="I12" s="96">
        <v>0.85997218899999994</v>
      </c>
      <c r="J12" s="97">
        <v>1</v>
      </c>
      <c r="K12" s="97">
        <f>I12/'סכום נכסי הקרן'!$C$42</f>
        <v>6.3406444575285964E-5</v>
      </c>
      <c r="L12" s="137"/>
      <c r="M12" s="137"/>
      <c r="N12" s="137"/>
      <c r="O12" s="137"/>
      <c r="P12" s="13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37"/>
      <c r="M13" s="137"/>
      <c r="N13" s="137"/>
      <c r="O13" s="137"/>
      <c r="P13" s="13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37"/>
      <c r="M14" s="137"/>
      <c r="N14" s="137"/>
      <c r="O14" s="137"/>
      <c r="P14" s="137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37"/>
      <c r="M15" s="137"/>
      <c r="N15" s="137"/>
      <c r="O15" s="137"/>
      <c r="P15" s="13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103"/>
      <c r="D16" s="103"/>
      <c r="E16" s="103"/>
      <c r="F16" s="103"/>
      <c r="G16" s="103"/>
      <c r="H16" s="103"/>
      <c r="I16" s="103"/>
      <c r="J16" s="103"/>
      <c r="K16" s="103"/>
      <c r="L16" s="137"/>
      <c r="M16" s="137"/>
      <c r="N16" s="137"/>
      <c r="O16" s="137"/>
      <c r="P16" s="13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179</v>
      </c>
      <c r="C1" s="80" t="s" vm="1">
        <v>247</v>
      </c>
    </row>
    <row r="2" spans="2:47">
      <c r="B2" s="58" t="s">
        <v>178</v>
      </c>
      <c r="C2" s="80" t="s">
        <v>248</v>
      </c>
    </row>
    <row r="3" spans="2:47">
      <c r="B3" s="58" t="s">
        <v>180</v>
      </c>
      <c r="C3" s="80" t="s">
        <v>249</v>
      </c>
    </row>
    <row r="4" spans="2:47">
      <c r="B4" s="58" t="s">
        <v>181</v>
      </c>
      <c r="C4" s="80">
        <v>12152</v>
      </c>
    </row>
    <row r="6" spans="2:47" ht="26.25" customHeight="1">
      <c r="B6" s="160" t="s">
        <v>216</v>
      </c>
      <c r="C6" s="161"/>
      <c r="D6" s="162"/>
    </row>
    <row r="7" spans="2:47" s="3" customFormat="1" ht="33">
      <c r="B7" s="61" t="s">
        <v>115</v>
      </c>
      <c r="C7" s="66" t="s">
        <v>105</v>
      </c>
      <c r="D7" s="67" t="s">
        <v>104</v>
      </c>
    </row>
    <row r="8" spans="2:47" s="3" customFormat="1">
      <c r="B8" s="16"/>
      <c r="C8" s="33" t="s">
        <v>234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17"/>
      <c r="C11" s="103"/>
      <c r="D11" s="103"/>
    </row>
    <row r="12" spans="2:47">
      <c r="B12" s="117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179</v>
      </c>
      <c r="C1" s="80" t="s" vm="1">
        <v>247</v>
      </c>
    </row>
    <row r="2" spans="2:18">
      <c r="B2" s="58" t="s">
        <v>178</v>
      </c>
      <c r="C2" s="80" t="s">
        <v>248</v>
      </c>
    </row>
    <row r="3" spans="2:18">
      <c r="B3" s="58" t="s">
        <v>180</v>
      </c>
      <c r="C3" s="80" t="s">
        <v>249</v>
      </c>
    </row>
    <row r="4" spans="2:18">
      <c r="B4" s="58" t="s">
        <v>181</v>
      </c>
      <c r="C4" s="80">
        <v>12152</v>
      </c>
    </row>
    <row r="6" spans="2:18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115</v>
      </c>
      <c r="C7" s="31" t="s">
        <v>39</v>
      </c>
      <c r="D7" s="31" t="s">
        <v>60</v>
      </c>
      <c r="E7" s="31" t="s">
        <v>15</v>
      </c>
      <c r="F7" s="31" t="s">
        <v>61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217</v>
      </c>
      <c r="L7" s="31" t="s">
        <v>236</v>
      </c>
      <c r="M7" s="31" t="s">
        <v>218</v>
      </c>
      <c r="N7" s="31" t="s">
        <v>55</v>
      </c>
      <c r="O7" s="31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8" t="s">
        <v>179</v>
      </c>
      <c r="C1" s="80" t="s" vm="1">
        <v>247</v>
      </c>
    </row>
    <row r="2" spans="2:15">
      <c r="B2" s="58" t="s">
        <v>178</v>
      </c>
      <c r="C2" s="80" t="s">
        <v>248</v>
      </c>
    </row>
    <row r="3" spans="2:15">
      <c r="B3" s="58" t="s">
        <v>180</v>
      </c>
      <c r="C3" s="80" t="s">
        <v>249</v>
      </c>
    </row>
    <row r="4" spans="2:15">
      <c r="B4" s="58" t="s">
        <v>181</v>
      </c>
      <c r="C4" s="80">
        <v>12152</v>
      </c>
    </row>
    <row r="6" spans="2:15" ht="26.25" customHeight="1">
      <c r="B6" s="149" t="s">
        <v>208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</row>
    <row r="7" spans="2:15" s="3" customFormat="1" ht="63">
      <c r="B7" s="13" t="s">
        <v>114</v>
      </c>
      <c r="C7" s="14" t="s">
        <v>39</v>
      </c>
      <c r="D7" s="14" t="s">
        <v>116</v>
      </c>
      <c r="E7" s="14" t="s">
        <v>15</v>
      </c>
      <c r="F7" s="14" t="s">
        <v>61</v>
      </c>
      <c r="G7" s="14" t="s">
        <v>99</v>
      </c>
      <c r="H7" s="14" t="s">
        <v>17</v>
      </c>
      <c r="I7" s="14" t="s">
        <v>19</v>
      </c>
      <c r="J7" s="14" t="s">
        <v>57</v>
      </c>
      <c r="K7" s="14" t="s">
        <v>182</v>
      </c>
      <c r="L7" s="14" t="s">
        <v>183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234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21" t="s">
        <v>38</v>
      </c>
      <c r="C10" s="122"/>
      <c r="D10" s="122"/>
      <c r="E10" s="122"/>
      <c r="F10" s="122"/>
      <c r="G10" s="122"/>
      <c r="H10" s="122"/>
      <c r="I10" s="122"/>
      <c r="J10" s="123">
        <f>J11</f>
        <v>672.53813585399996</v>
      </c>
      <c r="K10" s="124">
        <v>1</v>
      </c>
      <c r="L10" s="124">
        <f>J10/'סכום נכסי הקרן'!$C$42</f>
        <v>4.958678034155916E-2</v>
      </c>
      <c r="M10" s="134"/>
      <c r="N10" s="134"/>
      <c r="O10" s="134"/>
    </row>
    <row r="11" spans="2:15" s="102" customFormat="1">
      <c r="B11" s="125" t="s">
        <v>228</v>
      </c>
      <c r="C11" s="122"/>
      <c r="D11" s="122"/>
      <c r="E11" s="122"/>
      <c r="F11" s="122"/>
      <c r="G11" s="122"/>
      <c r="H11" s="122"/>
      <c r="I11" s="122"/>
      <c r="J11" s="123">
        <f>J12+J18</f>
        <v>672.53813585399996</v>
      </c>
      <c r="K11" s="124">
        <v>1</v>
      </c>
      <c r="L11" s="124">
        <f>J11/'סכום נכסי הקרן'!$C$42</f>
        <v>4.958678034155916E-2</v>
      </c>
      <c r="M11" s="135"/>
      <c r="N11" s="135"/>
      <c r="O11" s="135"/>
    </row>
    <row r="12" spans="2:15">
      <c r="B12" s="104" t="s">
        <v>36</v>
      </c>
      <c r="C12" s="84"/>
      <c r="D12" s="84"/>
      <c r="E12" s="84"/>
      <c r="F12" s="84"/>
      <c r="G12" s="84"/>
      <c r="H12" s="84"/>
      <c r="I12" s="84"/>
      <c r="J12" s="93">
        <f>SUM(J13:J16)</f>
        <v>565.851389208</v>
      </c>
      <c r="K12" s="94">
        <v>0.84123349014632476</v>
      </c>
      <c r="L12" s="94">
        <f>J12/'סכום נכסי הקרן'!$C$42</f>
        <v>4.1720680280819669E-2</v>
      </c>
      <c r="M12" s="131"/>
      <c r="N12" s="131"/>
      <c r="O12" s="131"/>
    </row>
    <row r="13" spans="2:15">
      <c r="B13" s="89" t="s">
        <v>1347</v>
      </c>
      <c r="C13" s="86" t="s">
        <v>1348</v>
      </c>
      <c r="D13" s="86">
        <v>12</v>
      </c>
      <c r="E13" s="86" t="s">
        <v>310</v>
      </c>
      <c r="F13" s="86" t="s">
        <v>359</v>
      </c>
      <c r="G13" s="99" t="s">
        <v>164</v>
      </c>
      <c r="H13" s="100">
        <v>0</v>
      </c>
      <c r="I13" s="100">
        <v>0</v>
      </c>
      <c r="J13" s="96">
        <v>31.845140729000001</v>
      </c>
      <c r="K13" s="97">
        <v>4.739053357882117E-2</v>
      </c>
      <c r="L13" s="97">
        <f>J13/'סכום נכסי הקרן'!$C$42</f>
        <v>2.3479679650727872E-3</v>
      </c>
      <c r="M13" s="131"/>
      <c r="N13" s="131"/>
      <c r="O13" s="131"/>
    </row>
    <row r="14" spans="2:15">
      <c r="B14" s="89" t="s">
        <v>1349</v>
      </c>
      <c r="C14" s="86" t="s">
        <v>1350</v>
      </c>
      <c r="D14" s="86">
        <v>10</v>
      </c>
      <c r="E14" s="86" t="s">
        <v>310</v>
      </c>
      <c r="F14" s="86" t="s">
        <v>359</v>
      </c>
      <c r="G14" s="99" t="s">
        <v>164</v>
      </c>
      <c r="H14" s="100">
        <v>0</v>
      </c>
      <c r="I14" s="100">
        <v>0</v>
      </c>
      <c r="J14" s="96">
        <v>510.30399999999997</v>
      </c>
      <c r="K14" s="97">
        <v>0.75857031600998515</v>
      </c>
      <c r="L14" s="97">
        <f>J14/'סכום נכסי הקרן'!$C$42</f>
        <v>3.7625126377833051E-2</v>
      </c>
      <c r="M14" s="131"/>
      <c r="N14" s="131"/>
      <c r="O14" s="131"/>
    </row>
    <row r="15" spans="2:15">
      <c r="B15" s="89" t="s">
        <v>1351</v>
      </c>
      <c r="C15" s="86" t="s">
        <v>1352</v>
      </c>
      <c r="D15" s="86">
        <v>20</v>
      </c>
      <c r="E15" s="86" t="s">
        <v>310</v>
      </c>
      <c r="F15" s="86" t="s">
        <v>359</v>
      </c>
      <c r="G15" s="99" t="s">
        <v>164</v>
      </c>
      <c r="H15" s="100">
        <v>0</v>
      </c>
      <c r="I15" s="100">
        <v>0</v>
      </c>
      <c r="J15" s="96">
        <v>20.927124325999998</v>
      </c>
      <c r="K15" s="97">
        <v>3.1142823218122142E-2</v>
      </c>
      <c r="L15" s="97">
        <f>J15/'סכום נכסי הקרן'!$C$42</f>
        <v>1.5429737910938857E-3</v>
      </c>
      <c r="M15" s="131"/>
      <c r="N15" s="131"/>
      <c r="O15" s="131"/>
    </row>
    <row r="16" spans="2:15">
      <c r="B16" s="89" t="s">
        <v>1353</v>
      </c>
      <c r="C16" s="86" t="s">
        <v>1354</v>
      </c>
      <c r="D16" s="86">
        <v>11</v>
      </c>
      <c r="E16" s="86" t="s">
        <v>344</v>
      </c>
      <c r="F16" s="86" t="s">
        <v>359</v>
      </c>
      <c r="G16" s="99" t="s">
        <v>164</v>
      </c>
      <c r="H16" s="100">
        <v>0</v>
      </c>
      <c r="I16" s="100">
        <v>0</v>
      </c>
      <c r="J16" s="96">
        <v>2.7751241529999997</v>
      </c>
      <c r="K16" s="97">
        <v>4.129817339396445E-3</v>
      </c>
      <c r="L16" s="97">
        <f>J16/'סכום נכסי הקרן'!$C$42</f>
        <v>2.0461214681993852E-4</v>
      </c>
      <c r="M16" s="131"/>
      <c r="N16" s="131"/>
      <c r="O16" s="131"/>
    </row>
    <row r="17" spans="2:15">
      <c r="B17" s="85"/>
      <c r="C17" s="86"/>
      <c r="D17" s="86"/>
      <c r="E17" s="86"/>
      <c r="F17" s="86"/>
      <c r="G17" s="86"/>
      <c r="H17" s="86"/>
      <c r="I17" s="86"/>
      <c r="J17" s="86"/>
      <c r="K17" s="97"/>
      <c r="L17" s="86"/>
      <c r="M17" s="131"/>
      <c r="N17" s="131"/>
      <c r="O17" s="131"/>
    </row>
    <row r="18" spans="2:15">
      <c r="B18" s="104" t="s">
        <v>37</v>
      </c>
      <c r="C18" s="84"/>
      <c r="D18" s="84"/>
      <c r="E18" s="84"/>
      <c r="F18" s="84"/>
      <c r="G18" s="84"/>
      <c r="H18" s="84"/>
      <c r="I18" s="84"/>
      <c r="J18" s="93">
        <f>SUM(J19:J26)</f>
        <v>106.68674664599997</v>
      </c>
      <c r="K18" s="94">
        <v>0.15876650985367516</v>
      </c>
      <c r="L18" s="94">
        <f>J18/'סכום נכסי הקרן'!$C$42</f>
        <v>7.8661000607394924E-3</v>
      </c>
      <c r="M18" s="131"/>
      <c r="N18" s="131"/>
      <c r="O18" s="131"/>
    </row>
    <row r="19" spans="2:15">
      <c r="B19" s="89" t="s">
        <v>1347</v>
      </c>
      <c r="C19" s="86" t="s">
        <v>1355</v>
      </c>
      <c r="D19" s="86">
        <v>12</v>
      </c>
      <c r="E19" s="86" t="s">
        <v>310</v>
      </c>
      <c r="F19" s="86" t="s">
        <v>359</v>
      </c>
      <c r="G19" s="99" t="s">
        <v>163</v>
      </c>
      <c r="H19" s="100">
        <v>0</v>
      </c>
      <c r="I19" s="100">
        <v>0</v>
      </c>
      <c r="J19" s="96">
        <v>2.8918100000000001E-4</v>
      </c>
      <c r="K19" s="97">
        <v>4.3034640692848435E-7</v>
      </c>
      <c r="L19" s="97">
        <f>J19/'סכום נכסי הקרן'!$C$42</f>
        <v>2.1321548863164192E-8</v>
      </c>
      <c r="M19" s="131"/>
      <c r="N19" s="131"/>
      <c r="O19" s="131"/>
    </row>
    <row r="20" spans="2:15">
      <c r="B20" s="89" t="s">
        <v>1349</v>
      </c>
      <c r="C20" s="86" t="s">
        <v>1356</v>
      </c>
      <c r="D20" s="86">
        <v>10</v>
      </c>
      <c r="E20" s="86" t="s">
        <v>310</v>
      </c>
      <c r="F20" s="86" t="s">
        <v>359</v>
      </c>
      <c r="G20" s="99" t="s">
        <v>163</v>
      </c>
      <c r="H20" s="100">
        <v>0</v>
      </c>
      <c r="I20" s="100">
        <v>0</v>
      </c>
      <c r="J20" s="96">
        <v>94.453782677999982</v>
      </c>
      <c r="K20" s="97">
        <v>0.14056195253589002</v>
      </c>
      <c r="L20" s="97">
        <f>J20/'סכום נכסי הקרן'!$C$42</f>
        <v>6.9641537399748538E-3</v>
      </c>
      <c r="M20" s="131"/>
      <c r="N20" s="131"/>
      <c r="O20" s="131"/>
    </row>
    <row r="21" spans="2:15">
      <c r="B21" s="89" t="s">
        <v>1349</v>
      </c>
      <c r="C21" s="86" t="s">
        <v>1357</v>
      </c>
      <c r="D21" s="86">
        <v>10</v>
      </c>
      <c r="E21" s="86" t="s">
        <v>310</v>
      </c>
      <c r="F21" s="86" t="s">
        <v>359</v>
      </c>
      <c r="G21" s="99" t="s">
        <v>165</v>
      </c>
      <c r="H21" s="100">
        <v>0</v>
      </c>
      <c r="I21" s="100">
        <v>0</v>
      </c>
      <c r="J21" s="96">
        <v>7.8277099999999997</v>
      </c>
      <c r="K21" s="97">
        <v>1.1648852701173888E-2</v>
      </c>
      <c r="L21" s="97">
        <f>J21/'סכום נכסי הקרן'!$C$42</f>
        <v>5.7714338511755266E-4</v>
      </c>
      <c r="M21" s="131"/>
      <c r="N21" s="131"/>
      <c r="O21" s="131"/>
    </row>
    <row r="22" spans="2:15">
      <c r="B22" s="89" t="s">
        <v>1349</v>
      </c>
      <c r="C22" s="86" t="s">
        <v>1358</v>
      </c>
      <c r="D22" s="86">
        <v>10</v>
      </c>
      <c r="E22" s="86" t="s">
        <v>310</v>
      </c>
      <c r="F22" s="86" t="s">
        <v>359</v>
      </c>
      <c r="G22" s="99" t="s">
        <v>173</v>
      </c>
      <c r="H22" s="100">
        <v>0</v>
      </c>
      <c r="I22" s="100">
        <v>0</v>
      </c>
      <c r="J22" s="96">
        <v>4.0048699999999995</v>
      </c>
      <c r="K22" s="97">
        <v>5.9598708584439469E-3</v>
      </c>
      <c r="L22" s="97">
        <f>J22/'סכום נכסי הקרן'!$C$42</f>
        <v>2.952823020724749E-4</v>
      </c>
      <c r="M22" s="131"/>
      <c r="N22" s="131"/>
      <c r="O22" s="131"/>
    </row>
    <row r="23" spans="2:15">
      <c r="B23" s="89" t="s">
        <v>1349</v>
      </c>
      <c r="C23" s="86" t="s">
        <v>1359</v>
      </c>
      <c r="D23" s="86">
        <v>10</v>
      </c>
      <c r="E23" s="86" t="s">
        <v>310</v>
      </c>
      <c r="F23" s="86" t="s">
        <v>359</v>
      </c>
      <c r="G23" s="99" t="s">
        <v>172</v>
      </c>
      <c r="H23" s="100">
        <v>0</v>
      </c>
      <c r="I23" s="100">
        <v>0</v>
      </c>
      <c r="J23" s="96">
        <v>0.14837</v>
      </c>
      <c r="K23" s="97">
        <v>2.2079768863092397E-4</v>
      </c>
      <c r="L23" s="97">
        <f>J23/'סכום נכסי הקרן'!$C$42</f>
        <v>1.0939440021397226E-5</v>
      </c>
      <c r="M23" s="131"/>
      <c r="N23" s="131"/>
      <c r="O23" s="131"/>
    </row>
    <row r="24" spans="2:15">
      <c r="B24" s="89" t="s">
        <v>1349</v>
      </c>
      <c r="C24" s="86" t="s">
        <v>1360</v>
      </c>
      <c r="D24" s="86">
        <v>10</v>
      </c>
      <c r="E24" s="86" t="s">
        <v>310</v>
      </c>
      <c r="F24" s="86" t="s">
        <v>359</v>
      </c>
      <c r="G24" s="99" t="s">
        <v>167</v>
      </c>
      <c r="H24" s="100">
        <v>0</v>
      </c>
      <c r="I24" s="100">
        <v>0</v>
      </c>
      <c r="J24" s="96">
        <v>0.24656</v>
      </c>
      <c r="K24" s="97">
        <v>3.669197149615193E-4</v>
      </c>
      <c r="L24" s="97">
        <f>J24/'סכום נכסי הקרן'!$C$42</f>
        <v>1.8179068084354655E-5</v>
      </c>
      <c r="M24" s="131"/>
      <c r="N24" s="131"/>
      <c r="O24" s="131"/>
    </row>
    <row r="25" spans="2:15">
      <c r="B25" s="89" t="s">
        <v>1351</v>
      </c>
      <c r="C25" s="86" t="s">
        <v>1361</v>
      </c>
      <c r="D25" s="86">
        <v>20</v>
      </c>
      <c r="E25" s="86" t="s">
        <v>310</v>
      </c>
      <c r="F25" s="86" t="s">
        <v>359</v>
      </c>
      <c r="G25" s="99" t="s">
        <v>163</v>
      </c>
      <c r="H25" s="100">
        <v>0</v>
      </c>
      <c r="I25" s="100">
        <v>0</v>
      </c>
      <c r="J25" s="96">
        <v>3.1051730000000001E-3</v>
      </c>
      <c r="K25" s="97">
        <v>4.6209814733379529E-6</v>
      </c>
      <c r="L25" s="97">
        <f>J25/'סכום נכסי הקרן'!$C$42</f>
        <v>2.2894691507422047E-7</v>
      </c>
      <c r="M25" s="131"/>
      <c r="N25" s="131"/>
      <c r="O25" s="131"/>
    </row>
    <row r="26" spans="2:15">
      <c r="B26" s="89" t="s">
        <v>1353</v>
      </c>
      <c r="C26" s="86" t="s">
        <v>1362</v>
      </c>
      <c r="D26" s="86">
        <v>11</v>
      </c>
      <c r="E26" s="86" t="s">
        <v>344</v>
      </c>
      <c r="F26" s="86" t="s">
        <v>359</v>
      </c>
      <c r="G26" s="99" t="s">
        <v>163</v>
      </c>
      <c r="H26" s="100">
        <v>0</v>
      </c>
      <c r="I26" s="100">
        <v>0</v>
      </c>
      <c r="J26" s="96">
        <v>2.059614E-3</v>
      </c>
      <c r="K26" s="97">
        <v>3.0650266945601661E-6</v>
      </c>
      <c r="L26" s="97">
        <f>J26/'סכום נכסי הקרן'!$C$42</f>
        <v>1.5185700492168246E-7</v>
      </c>
      <c r="M26" s="131"/>
      <c r="N26" s="131"/>
      <c r="O26" s="131"/>
    </row>
    <row r="27" spans="2:15">
      <c r="B27" s="85"/>
      <c r="C27" s="86"/>
      <c r="D27" s="86"/>
      <c r="E27" s="86"/>
      <c r="F27" s="86"/>
      <c r="G27" s="86"/>
      <c r="H27" s="86"/>
      <c r="I27" s="86"/>
      <c r="J27" s="86"/>
      <c r="K27" s="97"/>
      <c r="L27" s="86"/>
      <c r="M27" s="131"/>
      <c r="N27" s="131"/>
      <c r="O27" s="131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5">
      <c r="B30" s="101" t="s">
        <v>246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5">
      <c r="B31" s="117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179</v>
      </c>
      <c r="C1" s="80" t="s" vm="1">
        <v>247</v>
      </c>
    </row>
    <row r="2" spans="2:18">
      <c r="B2" s="58" t="s">
        <v>178</v>
      </c>
      <c r="C2" s="80" t="s">
        <v>248</v>
      </c>
    </row>
    <row r="3" spans="2:18">
      <c r="B3" s="58" t="s">
        <v>180</v>
      </c>
      <c r="C3" s="80" t="s">
        <v>249</v>
      </c>
    </row>
    <row r="4" spans="2:18">
      <c r="B4" s="58" t="s">
        <v>181</v>
      </c>
      <c r="C4" s="80">
        <v>12152</v>
      </c>
    </row>
    <row r="6" spans="2:18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115</v>
      </c>
      <c r="C7" s="31" t="s">
        <v>39</v>
      </c>
      <c r="D7" s="31" t="s">
        <v>60</v>
      </c>
      <c r="E7" s="31" t="s">
        <v>15</v>
      </c>
      <c r="F7" s="31" t="s">
        <v>61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217</v>
      </c>
      <c r="L7" s="31" t="s">
        <v>231</v>
      </c>
      <c r="M7" s="31" t="s">
        <v>218</v>
      </c>
      <c r="N7" s="31" t="s">
        <v>55</v>
      </c>
      <c r="O7" s="31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179</v>
      </c>
      <c r="C1" s="80" t="s" vm="1">
        <v>247</v>
      </c>
    </row>
    <row r="2" spans="2:18">
      <c r="B2" s="58" t="s">
        <v>178</v>
      </c>
      <c r="C2" s="80" t="s">
        <v>248</v>
      </c>
    </row>
    <row r="3" spans="2:18">
      <c r="B3" s="58" t="s">
        <v>180</v>
      </c>
      <c r="C3" s="80" t="s">
        <v>249</v>
      </c>
    </row>
    <row r="4" spans="2:18">
      <c r="B4" s="58" t="s">
        <v>181</v>
      </c>
      <c r="C4" s="80">
        <v>12152</v>
      </c>
    </row>
    <row r="6" spans="2:18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115</v>
      </c>
      <c r="C7" s="31" t="s">
        <v>39</v>
      </c>
      <c r="D7" s="31" t="s">
        <v>60</v>
      </c>
      <c r="E7" s="31" t="s">
        <v>15</v>
      </c>
      <c r="F7" s="31" t="s">
        <v>61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217</v>
      </c>
      <c r="L7" s="31" t="s">
        <v>231</v>
      </c>
      <c r="M7" s="31" t="s">
        <v>218</v>
      </c>
      <c r="N7" s="31" t="s">
        <v>55</v>
      </c>
      <c r="O7" s="31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111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K57" sqref="K5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179</v>
      </c>
      <c r="C1" s="80" t="s" vm="1">
        <v>247</v>
      </c>
    </row>
    <row r="2" spans="2:53">
      <c r="B2" s="58" t="s">
        <v>178</v>
      </c>
      <c r="C2" s="80" t="s">
        <v>248</v>
      </c>
    </row>
    <row r="3" spans="2:53">
      <c r="B3" s="58" t="s">
        <v>180</v>
      </c>
      <c r="C3" s="80" t="s">
        <v>249</v>
      </c>
    </row>
    <row r="4" spans="2:53">
      <c r="B4" s="58" t="s">
        <v>181</v>
      </c>
      <c r="C4" s="80">
        <v>12152</v>
      </c>
    </row>
    <row r="6" spans="2:53" ht="21.75" customHeight="1">
      <c r="B6" s="151" t="s">
        <v>209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</row>
    <row r="7" spans="2:53" ht="27.75" customHeight="1">
      <c r="B7" s="154" t="s">
        <v>84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6"/>
      <c r="AU7" s="3"/>
      <c r="AV7" s="3"/>
    </row>
    <row r="8" spans="2:53" s="3" customFormat="1" ht="66" customHeight="1">
      <c r="B8" s="23" t="s">
        <v>114</v>
      </c>
      <c r="C8" s="31" t="s">
        <v>39</v>
      </c>
      <c r="D8" s="31" t="s">
        <v>119</v>
      </c>
      <c r="E8" s="31" t="s">
        <v>15</v>
      </c>
      <c r="F8" s="31" t="s">
        <v>61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245</v>
      </c>
      <c r="O8" s="31" t="s">
        <v>57</v>
      </c>
      <c r="P8" s="31" t="s">
        <v>233</v>
      </c>
      <c r="Q8" s="31" t="s">
        <v>182</v>
      </c>
      <c r="R8" s="74" t="s">
        <v>184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17" t="s">
        <v>234</v>
      </c>
      <c r="O9" s="33" t="s">
        <v>239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21" t="s">
        <v>113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4" customFormat="1" ht="18" customHeight="1">
      <c r="B11" s="81" t="s">
        <v>27</v>
      </c>
      <c r="C11" s="82"/>
      <c r="D11" s="82"/>
      <c r="E11" s="82"/>
      <c r="F11" s="82"/>
      <c r="G11" s="82"/>
      <c r="H11" s="90">
        <v>6.0407953495496107</v>
      </c>
      <c r="I11" s="82"/>
      <c r="J11" s="82"/>
      <c r="K11" s="91">
        <v>1.0876380412146272E-2</v>
      </c>
      <c r="L11" s="90"/>
      <c r="M11" s="92"/>
      <c r="N11" s="82"/>
      <c r="O11" s="90">
        <v>4547.4411366519998</v>
      </c>
      <c r="P11" s="82"/>
      <c r="Q11" s="91">
        <v>1</v>
      </c>
      <c r="R11" s="91">
        <f>O11/'סכום נכסי הקרן'!$C$42</f>
        <v>0.33528651051586561</v>
      </c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U11" s="131"/>
      <c r="AV11" s="131"/>
      <c r="AW11" s="137"/>
      <c r="BA11" s="131"/>
    </row>
    <row r="12" spans="2:53" s="131" customFormat="1" ht="22.5" customHeight="1">
      <c r="B12" s="83" t="s">
        <v>228</v>
      </c>
      <c r="C12" s="84"/>
      <c r="D12" s="84"/>
      <c r="E12" s="84"/>
      <c r="F12" s="84"/>
      <c r="G12" s="84"/>
      <c r="H12" s="93">
        <v>6.0407953495496107</v>
      </c>
      <c r="I12" s="84"/>
      <c r="J12" s="84"/>
      <c r="K12" s="94">
        <v>1.0876380412146272E-2</v>
      </c>
      <c r="L12" s="93"/>
      <c r="M12" s="95"/>
      <c r="N12" s="84"/>
      <c r="O12" s="93">
        <v>4547.4411366519998</v>
      </c>
      <c r="P12" s="84"/>
      <c r="Q12" s="94">
        <v>1</v>
      </c>
      <c r="R12" s="94">
        <f>O12/'סכום נכסי הקרן'!$C$42</f>
        <v>0.33528651051586561</v>
      </c>
      <c r="AW12" s="134"/>
    </row>
    <row r="13" spans="2:53" s="135" customFormat="1">
      <c r="B13" s="126" t="s">
        <v>25</v>
      </c>
      <c r="C13" s="122"/>
      <c r="D13" s="122"/>
      <c r="E13" s="122"/>
      <c r="F13" s="122"/>
      <c r="G13" s="122"/>
      <c r="H13" s="123">
        <v>5.4494429739192354</v>
      </c>
      <c r="I13" s="122"/>
      <c r="J13" s="122"/>
      <c r="K13" s="124">
        <v>1.1144598000995098E-3</v>
      </c>
      <c r="L13" s="123"/>
      <c r="M13" s="127"/>
      <c r="N13" s="122"/>
      <c r="O13" s="123">
        <v>1786.8434017200004</v>
      </c>
      <c r="P13" s="122"/>
      <c r="Q13" s="124">
        <v>0.39293381662891474</v>
      </c>
      <c r="R13" s="124">
        <f>O13/'סכום נכסי הקרן'!$C$42</f>
        <v>0.13174540824118983</v>
      </c>
    </row>
    <row r="14" spans="2:53" s="131" customFormat="1">
      <c r="B14" s="87" t="s">
        <v>24</v>
      </c>
      <c r="C14" s="84"/>
      <c r="D14" s="84"/>
      <c r="E14" s="84"/>
      <c r="F14" s="84"/>
      <c r="G14" s="84"/>
      <c r="H14" s="93">
        <v>5.4494429739192354</v>
      </c>
      <c r="I14" s="84"/>
      <c r="J14" s="84"/>
      <c r="K14" s="94">
        <v>1.1144598000995098E-3</v>
      </c>
      <c r="L14" s="93"/>
      <c r="M14" s="95"/>
      <c r="N14" s="84"/>
      <c r="O14" s="93">
        <v>1786.8434017200004</v>
      </c>
      <c r="P14" s="84"/>
      <c r="Q14" s="94">
        <v>0.39293381662891474</v>
      </c>
      <c r="R14" s="94">
        <f>O14/'סכום נכסי הקרן'!$C$42</f>
        <v>0.13174540824118983</v>
      </c>
    </row>
    <row r="15" spans="2:53" s="131" customFormat="1">
      <c r="B15" s="88" t="s">
        <v>250</v>
      </c>
      <c r="C15" s="86" t="s">
        <v>251</v>
      </c>
      <c r="D15" s="99" t="s">
        <v>120</v>
      </c>
      <c r="E15" s="86" t="s">
        <v>252</v>
      </c>
      <c r="F15" s="86"/>
      <c r="G15" s="86"/>
      <c r="H15" s="96">
        <v>2.4699999999994189</v>
      </c>
      <c r="I15" s="99" t="s">
        <v>164</v>
      </c>
      <c r="J15" s="100">
        <v>0.04</v>
      </c>
      <c r="K15" s="97">
        <v>-3.900000000017449E-3</v>
      </c>
      <c r="L15" s="96">
        <v>174167.693616</v>
      </c>
      <c r="M15" s="98">
        <v>148.08000000000001</v>
      </c>
      <c r="N15" s="86"/>
      <c r="O15" s="96">
        <v>257.90751954499996</v>
      </c>
      <c r="P15" s="97">
        <v>1.1202074582994246E-5</v>
      </c>
      <c r="Q15" s="97">
        <v>5.6714867063651829E-2</v>
      </c>
      <c r="R15" s="97">
        <f>O15/'סכום נכסי הקרן'!$C$42</f>
        <v>1.901572987214302E-2</v>
      </c>
    </row>
    <row r="16" spans="2:53" s="131" customFormat="1" ht="20.25">
      <c r="B16" s="88" t="s">
        <v>253</v>
      </c>
      <c r="C16" s="86" t="s">
        <v>254</v>
      </c>
      <c r="D16" s="99" t="s">
        <v>120</v>
      </c>
      <c r="E16" s="86" t="s">
        <v>252</v>
      </c>
      <c r="F16" s="86"/>
      <c r="G16" s="86"/>
      <c r="H16" s="96">
        <v>5.1000000000034449</v>
      </c>
      <c r="I16" s="99" t="s">
        <v>164</v>
      </c>
      <c r="J16" s="100">
        <v>0.04</v>
      </c>
      <c r="K16" s="97">
        <v>2.2999999999758834E-3</v>
      </c>
      <c r="L16" s="96">
        <v>57310.803453</v>
      </c>
      <c r="M16" s="98">
        <v>151.94</v>
      </c>
      <c r="N16" s="86"/>
      <c r="O16" s="96">
        <v>87.078033126999998</v>
      </c>
      <c r="P16" s="97">
        <v>5.0174073362379196E-6</v>
      </c>
      <c r="Q16" s="97">
        <v>1.914879830442625E-2</v>
      </c>
      <c r="R16" s="97">
        <f>O16/'סכום נכסי הקרן'!$C$42</f>
        <v>6.4203337640632019E-3</v>
      </c>
      <c r="AU16" s="134"/>
    </row>
    <row r="17" spans="2:48" s="131" customFormat="1" ht="20.25">
      <c r="B17" s="88" t="s">
        <v>255</v>
      </c>
      <c r="C17" s="86" t="s">
        <v>256</v>
      </c>
      <c r="D17" s="99" t="s">
        <v>120</v>
      </c>
      <c r="E17" s="86" t="s">
        <v>252</v>
      </c>
      <c r="F17" s="86"/>
      <c r="G17" s="86"/>
      <c r="H17" s="96">
        <v>8.1499999999953996</v>
      </c>
      <c r="I17" s="99" t="s">
        <v>164</v>
      </c>
      <c r="J17" s="100">
        <v>7.4999999999999997E-3</v>
      </c>
      <c r="K17" s="97">
        <v>6.3999999999933086E-3</v>
      </c>
      <c r="L17" s="96">
        <v>232706.09813299999</v>
      </c>
      <c r="M17" s="98">
        <v>102.75</v>
      </c>
      <c r="N17" s="86"/>
      <c r="O17" s="96">
        <v>239.10551539399998</v>
      </c>
      <c r="P17" s="97">
        <v>1.7577007530043471E-5</v>
      </c>
      <c r="Q17" s="97">
        <v>5.2580233192427557E-2</v>
      </c>
      <c r="R17" s="97">
        <f>O17/'סכום נכסי הקרן'!$C$42</f>
        <v>1.7629442909199527E-2</v>
      </c>
      <c r="AV17" s="134"/>
    </row>
    <row r="18" spans="2:48" s="131" customFormat="1">
      <c r="B18" s="88" t="s">
        <v>257</v>
      </c>
      <c r="C18" s="86" t="s">
        <v>258</v>
      </c>
      <c r="D18" s="99" t="s">
        <v>120</v>
      </c>
      <c r="E18" s="86" t="s">
        <v>252</v>
      </c>
      <c r="F18" s="86"/>
      <c r="G18" s="86"/>
      <c r="H18" s="96">
        <v>13.480000000021661</v>
      </c>
      <c r="I18" s="99" t="s">
        <v>164</v>
      </c>
      <c r="J18" s="100">
        <v>0.04</v>
      </c>
      <c r="K18" s="97">
        <v>1.2700000000016422E-2</v>
      </c>
      <c r="L18" s="96">
        <v>130446.46921</v>
      </c>
      <c r="M18" s="98">
        <v>172.7</v>
      </c>
      <c r="N18" s="86"/>
      <c r="O18" s="96">
        <v>225.28105096900001</v>
      </c>
      <c r="P18" s="97">
        <v>8.0415276597510112E-6</v>
      </c>
      <c r="Q18" s="97">
        <v>4.954017967451043E-2</v>
      </c>
      <c r="R18" s="97">
        <f>O18/'סכום נכסי הקרן'!$C$42</f>
        <v>1.6610153973395613E-2</v>
      </c>
      <c r="AU18" s="137"/>
    </row>
    <row r="19" spans="2:48" s="131" customFormat="1">
      <c r="B19" s="88" t="s">
        <v>259</v>
      </c>
      <c r="C19" s="86" t="s">
        <v>260</v>
      </c>
      <c r="D19" s="99" t="s">
        <v>120</v>
      </c>
      <c r="E19" s="86" t="s">
        <v>252</v>
      </c>
      <c r="F19" s="86"/>
      <c r="G19" s="86"/>
      <c r="H19" s="96">
        <v>17.660000000004331</v>
      </c>
      <c r="I19" s="99" t="s">
        <v>164</v>
      </c>
      <c r="J19" s="100">
        <v>2.75E-2</v>
      </c>
      <c r="K19" s="97">
        <v>1.5399999999894824E-2</v>
      </c>
      <c r="L19" s="96">
        <v>24269.699689000001</v>
      </c>
      <c r="M19" s="98">
        <v>133.19999999999999</v>
      </c>
      <c r="N19" s="86"/>
      <c r="O19" s="96">
        <v>32.327239821000006</v>
      </c>
      <c r="P19" s="97">
        <v>1.3731036883198236E-6</v>
      </c>
      <c r="Q19" s="97">
        <v>7.1088858216206748E-3</v>
      </c>
      <c r="R19" s="97">
        <f>O19/'סכום נכסי הקרן'!$C$42</f>
        <v>2.3835135207869083E-3</v>
      </c>
      <c r="AV19" s="137"/>
    </row>
    <row r="20" spans="2:48" s="131" customFormat="1">
      <c r="B20" s="88" t="s">
        <v>261</v>
      </c>
      <c r="C20" s="86" t="s">
        <v>262</v>
      </c>
      <c r="D20" s="99" t="s">
        <v>120</v>
      </c>
      <c r="E20" s="86" t="s">
        <v>252</v>
      </c>
      <c r="F20" s="86"/>
      <c r="G20" s="86"/>
      <c r="H20" s="96">
        <v>4.5799999999933068</v>
      </c>
      <c r="I20" s="99" t="s">
        <v>164</v>
      </c>
      <c r="J20" s="100">
        <v>1.7500000000000002E-2</v>
      </c>
      <c r="K20" s="97">
        <v>5.9999999998371989E-4</v>
      </c>
      <c r="L20" s="96">
        <v>99877.681874000002</v>
      </c>
      <c r="M20" s="98">
        <v>110.7</v>
      </c>
      <c r="N20" s="86"/>
      <c r="O20" s="96">
        <v>110.564591053</v>
      </c>
      <c r="P20" s="97">
        <v>6.9741724698137294E-6</v>
      </c>
      <c r="Q20" s="97">
        <v>2.4313583778327229E-2</v>
      </c>
      <c r="R20" s="97">
        <f>O20/'סכום נכסי הקרן'!$C$42</f>
        <v>8.1520166631704923E-3</v>
      </c>
    </row>
    <row r="21" spans="2:48" s="131" customFormat="1">
      <c r="B21" s="88" t="s">
        <v>263</v>
      </c>
      <c r="C21" s="86" t="s">
        <v>264</v>
      </c>
      <c r="D21" s="99" t="s">
        <v>120</v>
      </c>
      <c r="E21" s="86" t="s">
        <v>252</v>
      </c>
      <c r="F21" s="86"/>
      <c r="G21" s="86"/>
      <c r="H21" s="96">
        <v>0.82999999999923957</v>
      </c>
      <c r="I21" s="99" t="s">
        <v>164</v>
      </c>
      <c r="J21" s="100">
        <v>0.03</v>
      </c>
      <c r="K21" s="97">
        <v>-5.1999999999785265E-3</v>
      </c>
      <c r="L21" s="96">
        <v>195495.95521499999</v>
      </c>
      <c r="M21" s="98">
        <v>114.34</v>
      </c>
      <c r="N21" s="86"/>
      <c r="O21" s="96">
        <v>223.53006609899998</v>
      </c>
      <c r="P21" s="97">
        <v>1.275229304442932E-5</v>
      </c>
      <c r="Q21" s="97">
        <v>4.9155131288531946E-2</v>
      </c>
      <c r="R21" s="97">
        <f>O21/'סכום נכסי הקרן'!$C$42</f>
        <v>1.6481052443681119E-2</v>
      </c>
    </row>
    <row r="22" spans="2:48" s="131" customFormat="1">
      <c r="B22" s="88" t="s">
        <v>265</v>
      </c>
      <c r="C22" s="86" t="s">
        <v>266</v>
      </c>
      <c r="D22" s="99" t="s">
        <v>120</v>
      </c>
      <c r="E22" s="86" t="s">
        <v>252</v>
      </c>
      <c r="F22" s="86"/>
      <c r="G22" s="86"/>
      <c r="H22" s="96">
        <v>1.8300000000014462</v>
      </c>
      <c r="I22" s="99" t="s">
        <v>164</v>
      </c>
      <c r="J22" s="100">
        <v>1E-3</v>
      </c>
      <c r="K22" s="97">
        <v>-4.7000000000159839E-3</v>
      </c>
      <c r="L22" s="96">
        <v>256919.08929199996</v>
      </c>
      <c r="M22" s="98">
        <v>102.28</v>
      </c>
      <c r="N22" s="86"/>
      <c r="O22" s="96">
        <v>262.776833114</v>
      </c>
      <c r="P22" s="97">
        <v>1.6952269696179699E-5</v>
      </c>
      <c r="Q22" s="97">
        <v>5.778564806392774E-2</v>
      </c>
      <c r="R22" s="97">
        <f>O22/'סכום נכסי הקרן'!$C$42</f>
        <v>1.9374748297252217E-2</v>
      </c>
    </row>
    <row r="23" spans="2:48" s="131" customFormat="1">
      <c r="B23" s="88" t="s">
        <v>267</v>
      </c>
      <c r="C23" s="86" t="s">
        <v>268</v>
      </c>
      <c r="D23" s="99" t="s">
        <v>120</v>
      </c>
      <c r="E23" s="86" t="s">
        <v>252</v>
      </c>
      <c r="F23" s="86"/>
      <c r="G23" s="86"/>
      <c r="H23" s="96">
        <v>6.6799999999722743</v>
      </c>
      <c r="I23" s="99" t="s">
        <v>164</v>
      </c>
      <c r="J23" s="100">
        <v>7.4999999999999997E-3</v>
      </c>
      <c r="K23" s="97">
        <v>4.099999999972008E-3</v>
      </c>
      <c r="L23" s="96">
        <v>72686.993010000006</v>
      </c>
      <c r="M23" s="98">
        <v>103.21</v>
      </c>
      <c r="N23" s="86"/>
      <c r="O23" s="96">
        <v>75.020244380999998</v>
      </c>
      <c r="P23" s="97">
        <v>5.2153090476476111E-6</v>
      </c>
      <c r="Q23" s="97">
        <v>1.6497243642439485E-2</v>
      </c>
      <c r="R23" s="97">
        <f>O23/'סכום נכסי הקרן'!$C$42</f>
        <v>5.5313032540035842E-3</v>
      </c>
    </row>
    <row r="24" spans="2:48" s="131" customFormat="1">
      <c r="B24" s="88" t="s">
        <v>269</v>
      </c>
      <c r="C24" s="86" t="s">
        <v>270</v>
      </c>
      <c r="D24" s="99" t="s">
        <v>120</v>
      </c>
      <c r="E24" s="86" t="s">
        <v>252</v>
      </c>
      <c r="F24" s="86"/>
      <c r="G24" s="86"/>
      <c r="H24" s="96">
        <v>22.840000000332463</v>
      </c>
      <c r="I24" s="99" t="s">
        <v>164</v>
      </c>
      <c r="J24" s="100">
        <v>0.01</v>
      </c>
      <c r="K24" s="97">
        <v>1.7700000000073976E-2</v>
      </c>
      <c r="L24" s="96">
        <v>26905.392547999996</v>
      </c>
      <c r="M24" s="98">
        <v>85.41</v>
      </c>
      <c r="N24" s="86"/>
      <c r="O24" s="96">
        <v>22.979894879</v>
      </c>
      <c r="P24" s="97">
        <v>2.4468307522623869E-6</v>
      </c>
      <c r="Q24" s="97">
        <v>5.0533682984445789E-3</v>
      </c>
      <c r="R24" s="97">
        <f>O24/'סכום נכסי הקרן'!$C$42</f>
        <v>1.6943262231369804E-3</v>
      </c>
    </row>
    <row r="25" spans="2:48" s="131" customFormat="1">
      <c r="B25" s="88" t="s">
        <v>271</v>
      </c>
      <c r="C25" s="86" t="s">
        <v>272</v>
      </c>
      <c r="D25" s="99" t="s">
        <v>120</v>
      </c>
      <c r="E25" s="86" t="s">
        <v>252</v>
      </c>
      <c r="F25" s="86"/>
      <c r="G25" s="86"/>
      <c r="H25" s="96">
        <v>3.6000000000007986</v>
      </c>
      <c r="I25" s="99" t="s">
        <v>164</v>
      </c>
      <c r="J25" s="100">
        <v>2.75E-2</v>
      </c>
      <c r="K25" s="97">
        <v>-1.8999999999912093E-3</v>
      </c>
      <c r="L25" s="96">
        <v>215362.20805300001</v>
      </c>
      <c r="M25" s="98">
        <v>116.21</v>
      </c>
      <c r="N25" s="86"/>
      <c r="O25" s="96">
        <v>250.27241333800004</v>
      </c>
      <c r="P25" s="97">
        <v>1.2988305341036015E-5</v>
      </c>
      <c r="Q25" s="97">
        <v>5.5035877500606893E-2</v>
      </c>
      <c r="R25" s="97">
        <f>O25/'סכום נכסי הקרן'!$C$42</f>
        <v>1.8452787320357125E-2</v>
      </c>
    </row>
    <row r="26" spans="2:48" s="131" customFormat="1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 s="135" customFormat="1">
      <c r="B27" s="126" t="s">
        <v>40</v>
      </c>
      <c r="C27" s="122"/>
      <c r="D27" s="122"/>
      <c r="E27" s="122"/>
      <c r="F27" s="122"/>
      <c r="G27" s="122"/>
      <c r="H27" s="123">
        <v>6.4235581393309378</v>
      </c>
      <c r="I27" s="122"/>
      <c r="J27" s="122"/>
      <c r="K27" s="124">
        <v>1.7194948022714821E-2</v>
      </c>
      <c r="L27" s="123"/>
      <c r="M27" s="127"/>
      <c r="N27" s="122"/>
      <c r="O27" s="123">
        <v>2760.5977349319996</v>
      </c>
      <c r="P27" s="122"/>
      <c r="Q27" s="124">
        <v>0.60706618337108531</v>
      </c>
      <c r="R27" s="124">
        <f>O27/'סכום נכסי הקרן'!$C$42</f>
        <v>0.20354110227467581</v>
      </c>
    </row>
    <row r="28" spans="2:48" s="131" customFormat="1">
      <c r="B28" s="87" t="s">
        <v>23</v>
      </c>
      <c r="C28" s="84"/>
      <c r="D28" s="84"/>
      <c r="E28" s="84"/>
      <c r="F28" s="84"/>
      <c r="G28" s="84"/>
      <c r="H28" s="93">
        <v>6.4235581393309378</v>
      </c>
      <c r="I28" s="84"/>
      <c r="J28" s="84"/>
      <c r="K28" s="94">
        <v>1.7194948022714821E-2</v>
      </c>
      <c r="L28" s="93"/>
      <c r="M28" s="95"/>
      <c r="N28" s="84"/>
      <c r="O28" s="93">
        <v>2760.5977349319996</v>
      </c>
      <c r="P28" s="84"/>
      <c r="Q28" s="94">
        <v>0.60706618337108531</v>
      </c>
      <c r="R28" s="94">
        <f>O28/'סכום נכסי הקרן'!$C$42</f>
        <v>0.20354110227467581</v>
      </c>
    </row>
    <row r="29" spans="2:48" s="131" customFormat="1">
      <c r="B29" s="88" t="s">
        <v>273</v>
      </c>
      <c r="C29" s="86" t="s">
        <v>274</v>
      </c>
      <c r="D29" s="99" t="s">
        <v>120</v>
      </c>
      <c r="E29" s="86" t="s">
        <v>252</v>
      </c>
      <c r="F29" s="86"/>
      <c r="G29" s="86"/>
      <c r="H29" s="96">
        <v>0.15999999013145277</v>
      </c>
      <c r="I29" s="99" t="s">
        <v>164</v>
      </c>
      <c r="J29" s="100">
        <v>0.06</v>
      </c>
      <c r="K29" s="97">
        <v>1.1999999259858958E-3</v>
      </c>
      <c r="L29" s="96">
        <v>45.894866</v>
      </c>
      <c r="M29" s="98">
        <v>105.98</v>
      </c>
      <c r="N29" s="86"/>
      <c r="O29" s="96">
        <v>4.8639377999999997E-2</v>
      </c>
      <c r="P29" s="97">
        <v>3.985683538553225E-9</v>
      </c>
      <c r="Q29" s="97">
        <v>1.0695988477557329E-5</v>
      </c>
      <c r="R29" s="97">
        <f>O29/'סכום נכסי הקרן'!$C$42</f>
        <v>3.5862206531581033E-6</v>
      </c>
    </row>
    <row r="30" spans="2:48" s="131" customFormat="1">
      <c r="B30" s="88" t="s">
        <v>275</v>
      </c>
      <c r="C30" s="86" t="s">
        <v>276</v>
      </c>
      <c r="D30" s="99" t="s">
        <v>120</v>
      </c>
      <c r="E30" s="86" t="s">
        <v>252</v>
      </c>
      <c r="F30" s="86"/>
      <c r="G30" s="86"/>
      <c r="H30" s="96">
        <v>6.5799999999964847</v>
      </c>
      <c r="I30" s="99" t="s">
        <v>164</v>
      </c>
      <c r="J30" s="100">
        <v>6.25E-2</v>
      </c>
      <c r="K30" s="97">
        <v>1.9700000000005859E-2</v>
      </c>
      <c r="L30" s="96">
        <v>129431.13469200001</v>
      </c>
      <c r="M30" s="98">
        <v>131.86000000000001</v>
      </c>
      <c r="N30" s="86"/>
      <c r="O30" s="96">
        <v>170.66789917</v>
      </c>
      <c r="P30" s="97">
        <v>7.6304770537619465E-6</v>
      </c>
      <c r="Q30" s="97">
        <v>3.7530535094655947E-2</v>
      </c>
      <c r="R30" s="97">
        <f>O30/'סכום נכסי הקרן'!$C$42</f>
        <v>1.2583482149680424E-2</v>
      </c>
    </row>
    <row r="31" spans="2:48" s="131" customFormat="1">
      <c r="B31" s="88" t="s">
        <v>277</v>
      </c>
      <c r="C31" s="86" t="s">
        <v>278</v>
      </c>
      <c r="D31" s="99" t="s">
        <v>120</v>
      </c>
      <c r="E31" s="86" t="s">
        <v>252</v>
      </c>
      <c r="F31" s="86"/>
      <c r="G31" s="86"/>
      <c r="H31" s="96">
        <v>4.769999999989512</v>
      </c>
      <c r="I31" s="99" t="s">
        <v>164</v>
      </c>
      <c r="J31" s="100">
        <v>3.7499999999999999E-2</v>
      </c>
      <c r="K31" s="97">
        <v>1.5699999999960672E-2</v>
      </c>
      <c r="L31" s="96">
        <v>134157.33561400001</v>
      </c>
      <c r="M31" s="98">
        <v>113.72</v>
      </c>
      <c r="N31" s="86"/>
      <c r="O31" s="96">
        <v>152.56371728000002</v>
      </c>
      <c r="P31" s="97">
        <v>8.5412526384119793E-6</v>
      </c>
      <c r="Q31" s="97">
        <v>3.3549355053845355E-2</v>
      </c>
      <c r="R31" s="97">
        <f>O31/'סכום נכסי הקרן'!$C$42</f>
        <v>1.1248646186061629E-2</v>
      </c>
    </row>
    <row r="32" spans="2:48" s="131" customFormat="1">
      <c r="B32" s="88" t="s">
        <v>279</v>
      </c>
      <c r="C32" s="86" t="s">
        <v>280</v>
      </c>
      <c r="D32" s="99" t="s">
        <v>120</v>
      </c>
      <c r="E32" s="86" t="s">
        <v>252</v>
      </c>
      <c r="F32" s="86"/>
      <c r="G32" s="86"/>
      <c r="H32" s="96">
        <v>17.710000000017921</v>
      </c>
      <c r="I32" s="99" t="s">
        <v>164</v>
      </c>
      <c r="J32" s="100">
        <v>3.7499999999999999E-2</v>
      </c>
      <c r="K32" s="97">
        <v>3.4400000000048302E-2</v>
      </c>
      <c r="L32" s="96">
        <v>198840.09162200001</v>
      </c>
      <c r="M32" s="98">
        <v>108.29</v>
      </c>
      <c r="N32" s="86"/>
      <c r="O32" s="96">
        <v>215.32392813400003</v>
      </c>
      <c r="P32" s="97">
        <v>2.167111553792329E-5</v>
      </c>
      <c r="Q32" s="97">
        <v>4.7350569620023659E-2</v>
      </c>
      <c r="R32" s="97">
        <f>O32/'סכום נכסי הקרן'!$C$42</f>
        <v>1.5876007258836287E-2</v>
      </c>
    </row>
    <row r="33" spans="2:18" s="131" customFormat="1">
      <c r="B33" s="88" t="s">
        <v>281</v>
      </c>
      <c r="C33" s="86" t="s">
        <v>282</v>
      </c>
      <c r="D33" s="99" t="s">
        <v>120</v>
      </c>
      <c r="E33" s="86" t="s">
        <v>252</v>
      </c>
      <c r="F33" s="86"/>
      <c r="G33" s="86"/>
      <c r="H33" s="96">
        <v>0.41000000000408754</v>
      </c>
      <c r="I33" s="99" t="s">
        <v>164</v>
      </c>
      <c r="J33" s="100">
        <v>2.2499999999999999E-2</v>
      </c>
      <c r="K33" s="97">
        <v>2.8999999999818333E-3</v>
      </c>
      <c r="L33" s="96">
        <v>86235.926326000001</v>
      </c>
      <c r="M33" s="98">
        <v>102.13</v>
      </c>
      <c r="N33" s="86"/>
      <c r="O33" s="96">
        <v>88.072749903999991</v>
      </c>
      <c r="P33" s="97">
        <v>4.9704220099011893E-6</v>
      </c>
      <c r="Q33" s="97">
        <v>1.9367540394122071E-2</v>
      </c>
      <c r="R33" s="97">
        <f>O33/'סכום נכסי הקרן'!$C$42</f>
        <v>6.4936750360202614E-3</v>
      </c>
    </row>
    <row r="34" spans="2:18" s="131" customFormat="1">
      <c r="B34" s="88" t="s">
        <v>283</v>
      </c>
      <c r="C34" s="86" t="s">
        <v>284</v>
      </c>
      <c r="D34" s="99" t="s">
        <v>120</v>
      </c>
      <c r="E34" s="86" t="s">
        <v>252</v>
      </c>
      <c r="F34" s="86"/>
      <c r="G34" s="86"/>
      <c r="H34" s="96">
        <v>3.8399999999914325</v>
      </c>
      <c r="I34" s="99" t="s">
        <v>164</v>
      </c>
      <c r="J34" s="100">
        <v>1.2500000000000001E-2</v>
      </c>
      <c r="K34" s="97">
        <v>1.2500000000000002E-2</v>
      </c>
      <c r="L34" s="96">
        <v>116592.813694</v>
      </c>
      <c r="M34" s="98">
        <v>100.11</v>
      </c>
      <c r="N34" s="86"/>
      <c r="O34" s="96">
        <v>116.72107089999999</v>
      </c>
      <c r="P34" s="97">
        <v>1.0035340588076855E-5</v>
      </c>
      <c r="Q34" s="97">
        <v>2.5667417651487074E-2</v>
      </c>
      <c r="R34" s="97">
        <f>O34/'סכום נכסי הקרן'!$C$42</f>
        <v>8.6059388983204359E-3</v>
      </c>
    </row>
    <row r="35" spans="2:18" s="131" customFormat="1">
      <c r="B35" s="88" t="s">
        <v>285</v>
      </c>
      <c r="C35" s="86" t="s">
        <v>286</v>
      </c>
      <c r="D35" s="99" t="s">
        <v>120</v>
      </c>
      <c r="E35" s="86" t="s">
        <v>252</v>
      </c>
      <c r="F35" s="86"/>
      <c r="G35" s="86"/>
      <c r="H35" s="96">
        <v>4.769999999868042</v>
      </c>
      <c r="I35" s="99" t="s">
        <v>164</v>
      </c>
      <c r="J35" s="100">
        <v>1.4999999999999999E-2</v>
      </c>
      <c r="K35" s="97">
        <v>1.5199999999650698E-2</v>
      </c>
      <c r="L35" s="96">
        <v>10301.1</v>
      </c>
      <c r="M35" s="98">
        <v>100.05</v>
      </c>
      <c r="N35" s="86"/>
      <c r="O35" s="96">
        <v>10.306250267999999</v>
      </c>
      <c r="P35" s="97">
        <v>2.7685093384211131E-6</v>
      </c>
      <c r="Q35" s="97">
        <v>2.266384535455E-3</v>
      </c>
      <c r="R35" s="97">
        <f>O35/'סכום נכסי הקרן'!$C$42</f>
        <v>7.5988816237982802E-4</v>
      </c>
    </row>
    <row r="36" spans="2:18" s="131" customFormat="1">
      <c r="B36" s="88" t="s">
        <v>287</v>
      </c>
      <c r="C36" s="86" t="s">
        <v>288</v>
      </c>
      <c r="D36" s="99" t="s">
        <v>120</v>
      </c>
      <c r="E36" s="86" t="s">
        <v>252</v>
      </c>
      <c r="F36" s="86"/>
      <c r="G36" s="86"/>
      <c r="H36" s="96">
        <v>2.0699999999988452</v>
      </c>
      <c r="I36" s="99" t="s">
        <v>164</v>
      </c>
      <c r="J36" s="100">
        <v>5.0000000000000001E-3</v>
      </c>
      <c r="K36" s="97">
        <v>8.1999999999977664E-3</v>
      </c>
      <c r="L36" s="96">
        <v>269052.26396100002</v>
      </c>
      <c r="M36" s="98">
        <v>99.79</v>
      </c>
      <c r="N36" s="86"/>
      <c r="O36" s="96">
        <v>268.48726563299999</v>
      </c>
      <c r="P36" s="97">
        <v>2.5434157938978011E-5</v>
      </c>
      <c r="Q36" s="97">
        <v>5.9041394394094476E-2</v>
      </c>
      <c r="R36" s="97">
        <f>O36/'סכום נכסי הקרן'!$C$42</f>
        <v>1.9795783102386926E-2</v>
      </c>
    </row>
    <row r="37" spans="2:18" s="131" customFormat="1">
      <c r="B37" s="88" t="s">
        <v>289</v>
      </c>
      <c r="C37" s="86" t="s">
        <v>290</v>
      </c>
      <c r="D37" s="99" t="s">
        <v>120</v>
      </c>
      <c r="E37" s="86" t="s">
        <v>252</v>
      </c>
      <c r="F37" s="86"/>
      <c r="G37" s="86"/>
      <c r="H37" s="96">
        <v>2.8099999999949734</v>
      </c>
      <c r="I37" s="99" t="s">
        <v>164</v>
      </c>
      <c r="J37" s="100">
        <v>5.5E-2</v>
      </c>
      <c r="K37" s="97">
        <v>1.050000000000181E-2</v>
      </c>
      <c r="L37" s="96">
        <v>233400.76027</v>
      </c>
      <c r="M37" s="98">
        <v>118.47</v>
      </c>
      <c r="N37" s="86"/>
      <c r="O37" s="96">
        <v>276.509873019</v>
      </c>
      <c r="P37" s="97">
        <v>1.2997539067278559E-5</v>
      </c>
      <c r="Q37" s="97">
        <v>6.0805596974164933E-2</v>
      </c>
      <c r="R37" s="97">
        <f>O37/'סכום נכסי הקרן'!$C$42</f>
        <v>2.0387296429301836E-2</v>
      </c>
    </row>
    <row r="38" spans="2:18" s="131" customFormat="1">
      <c r="B38" s="88" t="s">
        <v>291</v>
      </c>
      <c r="C38" s="86" t="s">
        <v>292</v>
      </c>
      <c r="D38" s="99" t="s">
        <v>120</v>
      </c>
      <c r="E38" s="86" t="s">
        <v>252</v>
      </c>
      <c r="F38" s="86"/>
      <c r="G38" s="86"/>
      <c r="H38" s="96">
        <v>14.530000000002554</v>
      </c>
      <c r="I38" s="99" t="s">
        <v>164</v>
      </c>
      <c r="J38" s="100">
        <v>5.5E-2</v>
      </c>
      <c r="K38" s="97">
        <v>3.1799999999991072E-2</v>
      </c>
      <c r="L38" s="96">
        <v>172835.970294</v>
      </c>
      <c r="M38" s="98">
        <v>142.68</v>
      </c>
      <c r="N38" s="86"/>
      <c r="O38" s="96">
        <v>246.60235412900002</v>
      </c>
      <c r="P38" s="97">
        <v>9.4530466929262275E-6</v>
      </c>
      <c r="Q38" s="97">
        <v>5.42288172003823E-2</v>
      </c>
      <c r="R38" s="97">
        <f>O38/'סכום נכסי הקרן'!$C$42</f>
        <v>1.8182190888518936E-2</v>
      </c>
    </row>
    <row r="39" spans="2:18" s="131" customFormat="1">
      <c r="B39" s="88" t="s">
        <v>293</v>
      </c>
      <c r="C39" s="86" t="s">
        <v>294</v>
      </c>
      <c r="D39" s="99" t="s">
        <v>120</v>
      </c>
      <c r="E39" s="86" t="s">
        <v>252</v>
      </c>
      <c r="F39" s="86"/>
      <c r="G39" s="86"/>
      <c r="H39" s="96">
        <v>3.880000000000615</v>
      </c>
      <c r="I39" s="99" t="s">
        <v>164</v>
      </c>
      <c r="J39" s="100">
        <v>4.2500000000000003E-2</v>
      </c>
      <c r="K39" s="97">
        <v>1.3300000000021491E-2</v>
      </c>
      <c r="L39" s="96">
        <v>56546.131342000001</v>
      </c>
      <c r="M39" s="98">
        <v>115.2</v>
      </c>
      <c r="N39" s="86"/>
      <c r="O39" s="96">
        <v>65.141141542</v>
      </c>
      <c r="P39" s="97">
        <v>3.156175281375532E-6</v>
      </c>
      <c r="Q39" s="97">
        <v>1.4324790488648173E-2</v>
      </c>
      <c r="R39" s="97">
        <f>O39/'סכום נכסי הקרן'!$C$42</f>
        <v>4.8029090168097074E-3</v>
      </c>
    </row>
    <row r="40" spans="2:18" s="131" customFormat="1">
      <c r="B40" s="88" t="s">
        <v>295</v>
      </c>
      <c r="C40" s="86" t="s">
        <v>296</v>
      </c>
      <c r="D40" s="99" t="s">
        <v>120</v>
      </c>
      <c r="E40" s="86" t="s">
        <v>252</v>
      </c>
      <c r="F40" s="86"/>
      <c r="G40" s="86"/>
      <c r="H40" s="96">
        <v>7.5699999999958765</v>
      </c>
      <c r="I40" s="99" t="s">
        <v>164</v>
      </c>
      <c r="J40" s="100">
        <v>0.02</v>
      </c>
      <c r="K40" s="97">
        <v>2.0999999999974039E-2</v>
      </c>
      <c r="L40" s="96">
        <v>344056.06157000008</v>
      </c>
      <c r="M40" s="98">
        <v>100.77</v>
      </c>
      <c r="N40" s="86"/>
      <c r="O40" s="96">
        <v>346.705288999</v>
      </c>
      <c r="P40" s="97">
        <v>2.4120129449111548E-5</v>
      </c>
      <c r="Q40" s="97">
        <v>7.6241842077863095E-2</v>
      </c>
      <c r="R40" s="97">
        <f>O40/'סכום נכסי הקרן'!$C$42</f>
        <v>2.5562861185588408E-2</v>
      </c>
    </row>
    <row r="41" spans="2:18" s="131" customFormat="1">
      <c r="B41" s="88" t="s">
        <v>297</v>
      </c>
      <c r="C41" s="86" t="s">
        <v>298</v>
      </c>
      <c r="D41" s="99" t="s">
        <v>120</v>
      </c>
      <c r="E41" s="86" t="s">
        <v>252</v>
      </c>
      <c r="F41" s="86"/>
      <c r="G41" s="86"/>
      <c r="H41" s="96">
        <v>2.2999999999948386</v>
      </c>
      <c r="I41" s="99" t="s">
        <v>164</v>
      </c>
      <c r="J41" s="100">
        <v>0.01</v>
      </c>
      <c r="K41" s="97">
        <v>8.6999999999723167E-3</v>
      </c>
      <c r="L41" s="96">
        <v>211084.973138</v>
      </c>
      <c r="M41" s="98">
        <v>100.97</v>
      </c>
      <c r="N41" s="86"/>
      <c r="O41" s="96">
        <v>213.13250675700002</v>
      </c>
      <c r="P41" s="97">
        <v>1.4494007639318374E-5</v>
      </c>
      <c r="Q41" s="97">
        <v>4.686866753242161E-2</v>
      </c>
      <c r="R41" s="97">
        <f>O41/'סכום נכסי הקרן'!$C$42</f>
        <v>1.5714431989473889E-2</v>
      </c>
    </row>
    <row r="42" spans="2:18" s="131" customFormat="1">
      <c r="B42" s="88" t="s">
        <v>299</v>
      </c>
      <c r="C42" s="86" t="s">
        <v>300</v>
      </c>
      <c r="D42" s="99" t="s">
        <v>120</v>
      </c>
      <c r="E42" s="86" t="s">
        <v>252</v>
      </c>
      <c r="F42" s="86"/>
      <c r="G42" s="86"/>
      <c r="H42" s="96">
        <v>6.3199999999915439</v>
      </c>
      <c r="I42" s="99" t="s">
        <v>164</v>
      </c>
      <c r="J42" s="100">
        <v>1.7500000000000002E-2</v>
      </c>
      <c r="K42" s="97">
        <v>1.8699999999957272E-2</v>
      </c>
      <c r="L42" s="96">
        <v>227387.478481</v>
      </c>
      <c r="M42" s="98">
        <v>99.85</v>
      </c>
      <c r="N42" s="86"/>
      <c r="O42" s="96">
        <v>227.04638823100001</v>
      </c>
      <c r="P42" s="97">
        <v>1.2367918880314269E-5</v>
      </c>
      <c r="Q42" s="97">
        <v>4.9928384207334732E-2</v>
      </c>
      <c r="R42" s="97">
        <f>O42/'סכום נכסי הקרן'!$C$42</f>
        <v>1.6740313716572714E-2</v>
      </c>
    </row>
    <row r="43" spans="2:18" s="131" customFormat="1">
      <c r="B43" s="88" t="s">
        <v>301</v>
      </c>
      <c r="C43" s="86" t="s">
        <v>302</v>
      </c>
      <c r="D43" s="99" t="s">
        <v>120</v>
      </c>
      <c r="E43" s="86" t="s">
        <v>252</v>
      </c>
      <c r="F43" s="86"/>
      <c r="G43" s="86"/>
      <c r="H43" s="96">
        <v>8.8099999999975154</v>
      </c>
      <c r="I43" s="99" t="s">
        <v>164</v>
      </c>
      <c r="J43" s="100">
        <v>2.2499999999999999E-2</v>
      </c>
      <c r="K43" s="97">
        <v>2.2899999999992437E-2</v>
      </c>
      <c r="L43" s="96">
        <v>184772.06683200001</v>
      </c>
      <c r="M43" s="98">
        <v>100.24</v>
      </c>
      <c r="N43" s="86"/>
      <c r="O43" s="96">
        <v>185.21552586600001</v>
      </c>
      <c r="P43" s="97">
        <v>3.0163937843099325E-5</v>
      </c>
      <c r="Q43" s="97">
        <v>4.0729614809783501E-2</v>
      </c>
      <c r="R43" s="97">
        <f>O43/'סכום נכסי הקרן'!$C$42</f>
        <v>1.3656090424227631E-2</v>
      </c>
    </row>
    <row r="44" spans="2:18">
      <c r="B44" s="88" t="s">
        <v>303</v>
      </c>
      <c r="C44" s="86" t="s">
        <v>304</v>
      </c>
      <c r="D44" s="99" t="s">
        <v>120</v>
      </c>
      <c r="E44" s="86" t="s">
        <v>252</v>
      </c>
      <c r="F44" s="86"/>
      <c r="G44" s="86"/>
      <c r="H44" s="96">
        <v>1.0400000000006739</v>
      </c>
      <c r="I44" s="99" t="s">
        <v>164</v>
      </c>
      <c r="J44" s="100">
        <v>0.05</v>
      </c>
      <c r="K44" s="97">
        <v>5.5999999999820273E-3</v>
      </c>
      <c r="L44" s="96">
        <v>162798.87693699999</v>
      </c>
      <c r="M44" s="98">
        <v>109.37</v>
      </c>
      <c r="N44" s="86"/>
      <c r="O44" s="96">
        <v>178.05313572200001</v>
      </c>
      <c r="P44" s="97">
        <v>8.795579539060909E-6</v>
      </c>
      <c r="Q44" s="97">
        <v>3.9154577348325947E-2</v>
      </c>
      <c r="R44" s="97">
        <f>O44/'סכום נכסי הקרן'!$C$42</f>
        <v>1.3128001609843763E-2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101" t="s">
        <v>111</v>
      </c>
      <c r="C48" s="102"/>
      <c r="D48" s="102"/>
    </row>
    <row r="49" spans="2:4">
      <c r="B49" s="101" t="s">
        <v>229</v>
      </c>
      <c r="C49" s="102"/>
      <c r="D49" s="102"/>
    </row>
    <row r="50" spans="2:4">
      <c r="B50" s="157" t="s">
        <v>237</v>
      </c>
      <c r="C50" s="157"/>
      <c r="D50" s="157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179</v>
      </c>
      <c r="C1" s="80" t="s" vm="1">
        <v>247</v>
      </c>
    </row>
    <row r="2" spans="2:67">
      <c r="B2" s="58" t="s">
        <v>178</v>
      </c>
      <c r="C2" s="80" t="s">
        <v>248</v>
      </c>
    </row>
    <row r="3" spans="2:67">
      <c r="B3" s="58" t="s">
        <v>180</v>
      </c>
      <c r="C3" s="80" t="s">
        <v>249</v>
      </c>
    </row>
    <row r="4" spans="2:67">
      <c r="B4" s="58" t="s">
        <v>181</v>
      </c>
      <c r="C4" s="80">
        <v>12152</v>
      </c>
    </row>
    <row r="6" spans="2:67" ht="26.25" customHeight="1">
      <c r="B6" s="154" t="s">
        <v>209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9"/>
      <c r="BO6" s="3"/>
    </row>
    <row r="7" spans="2:67" ht="26.25" customHeight="1">
      <c r="B7" s="154" t="s">
        <v>85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9"/>
      <c r="AZ7" s="45"/>
      <c r="BJ7" s="3"/>
      <c r="BO7" s="3"/>
    </row>
    <row r="8" spans="2:67" s="3" customFormat="1" ht="78.75">
      <c r="B8" s="39" t="s">
        <v>114</v>
      </c>
      <c r="C8" s="14" t="s">
        <v>39</v>
      </c>
      <c r="D8" s="14" t="s">
        <v>119</v>
      </c>
      <c r="E8" s="14" t="s">
        <v>225</v>
      </c>
      <c r="F8" s="14" t="s">
        <v>116</v>
      </c>
      <c r="G8" s="14" t="s">
        <v>60</v>
      </c>
      <c r="H8" s="14" t="s">
        <v>15</v>
      </c>
      <c r="I8" s="14" t="s">
        <v>61</v>
      </c>
      <c r="J8" s="14" t="s">
        <v>100</v>
      </c>
      <c r="K8" s="14" t="s">
        <v>18</v>
      </c>
      <c r="L8" s="14" t="s">
        <v>99</v>
      </c>
      <c r="M8" s="14" t="s">
        <v>17</v>
      </c>
      <c r="N8" s="14" t="s">
        <v>19</v>
      </c>
      <c r="O8" s="14" t="s">
        <v>231</v>
      </c>
      <c r="P8" s="14" t="s">
        <v>230</v>
      </c>
      <c r="Q8" s="14" t="s">
        <v>57</v>
      </c>
      <c r="R8" s="14" t="s">
        <v>55</v>
      </c>
      <c r="S8" s="14" t="s">
        <v>182</v>
      </c>
      <c r="T8" s="40" t="s">
        <v>184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238</v>
      </c>
      <c r="P9" s="17"/>
      <c r="Q9" s="17" t="s">
        <v>234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0" t="s">
        <v>113</v>
      </c>
      <c r="S10" s="47" t="s">
        <v>185</v>
      </c>
      <c r="T10" s="75" t="s">
        <v>226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1.28515625" style="1" bestFit="1" customWidth="1"/>
    <col min="16" max="16" width="15.42578125" style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13.14062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179</v>
      </c>
      <c r="C1" s="80" t="s" vm="1">
        <v>247</v>
      </c>
    </row>
    <row r="2" spans="2:66">
      <c r="B2" s="58" t="s">
        <v>178</v>
      </c>
      <c r="C2" s="80" t="s">
        <v>248</v>
      </c>
    </row>
    <row r="3" spans="2:66">
      <c r="B3" s="58" t="s">
        <v>180</v>
      </c>
      <c r="C3" s="80" t="s">
        <v>249</v>
      </c>
    </row>
    <row r="4" spans="2:66">
      <c r="B4" s="58" t="s">
        <v>181</v>
      </c>
      <c r="C4" s="80">
        <v>12152</v>
      </c>
    </row>
    <row r="6" spans="2:66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2"/>
    </row>
    <row r="7" spans="2:66" ht="26.25" customHeight="1">
      <c r="B7" s="160" t="s">
        <v>86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2"/>
      <c r="BN7" s="3"/>
    </row>
    <row r="8" spans="2:66" s="3" customFormat="1" ht="78.75">
      <c r="B8" s="23" t="s">
        <v>114</v>
      </c>
      <c r="C8" s="31" t="s">
        <v>39</v>
      </c>
      <c r="D8" s="31" t="s">
        <v>119</v>
      </c>
      <c r="E8" s="31" t="s">
        <v>225</v>
      </c>
      <c r="F8" s="31" t="s">
        <v>116</v>
      </c>
      <c r="G8" s="31" t="s">
        <v>60</v>
      </c>
      <c r="H8" s="31" t="s">
        <v>15</v>
      </c>
      <c r="I8" s="31" t="s">
        <v>61</v>
      </c>
      <c r="J8" s="31" t="s">
        <v>100</v>
      </c>
      <c r="K8" s="31" t="s">
        <v>18</v>
      </c>
      <c r="L8" s="31" t="s">
        <v>99</v>
      </c>
      <c r="M8" s="31" t="s">
        <v>17</v>
      </c>
      <c r="N8" s="31" t="s">
        <v>19</v>
      </c>
      <c r="O8" s="14" t="s">
        <v>231</v>
      </c>
      <c r="P8" s="31" t="s">
        <v>230</v>
      </c>
      <c r="Q8" s="31" t="s">
        <v>245</v>
      </c>
      <c r="R8" s="31" t="s">
        <v>57</v>
      </c>
      <c r="S8" s="14" t="s">
        <v>55</v>
      </c>
      <c r="T8" s="31" t="s">
        <v>182</v>
      </c>
      <c r="U8" s="15" t="s">
        <v>184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238</v>
      </c>
      <c r="P9" s="33"/>
      <c r="Q9" s="17" t="s">
        <v>234</v>
      </c>
      <c r="R9" s="33" t="s">
        <v>234</v>
      </c>
      <c r="S9" s="17" t="s">
        <v>20</v>
      </c>
      <c r="T9" s="33" t="s">
        <v>234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112</v>
      </c>
      <c r="R10" s="20" t="s">
        <v>113</v>
      </c>
      <c r="S10" s="20" t="s">
        <v>185</v>
      </c>
      <c r="T10" s="21" t="s">
        <v>226</v>
      </c>
      <c r="U10" s="21" t="s">
        <v>240</v>
      </c>
      <c r="V10" s="5"/>
      <c r="BI10" s="1"/>
      <c r="BJ10" s="3"/>
      <c r="BK10" s="1"/>
    </row>
    <row r="11" spans="2:66" s="134" customFormat="1" ht="18" customHeight="1">
      <c r="B11" s="81" t="s">
        <v>33</v>
      </c>
      <c r="C11" s="82"/>
      <c r="D11" s="82"/>
      <c r="E11" s="82"/>
      <c r="F11" s="82"/>
      <c r="G11" s="82"/>
      <c r="H11" s="82"/>
      <c r="I11" s="82"/>
      <c r="J11" s="82"/>
      <c r="K11" s="90">
        <v>4.1140342219478656</v>
      </c>
      <c r="L11" s="82"/>
      <c r="M11" s="82"/>
      <c r="N11" s="105">
        <v>2.5952604134156072E-2</v>
      </c>
      <c r="O11" s="90"/>
      <c r="P11" s="92"/>
      <c r="Q11" s="90">
        <f>Q12</f>
        <v>18.936972203083602</v>
      </c>
      <c r="R11" s="90">
        <f>R12</f>
        <v>4338.5791509969986</v>
      </c>
      <c r="S11" s="82"/>
      <c r="T11" s="91">
        <f>R11/$R$11</f>
        <v>1</v>
      </c>
      <c r="U11" s="91">
        <f>R11/'סכום נכסי הקרן'!$C$42</f>
        <v>0.31988694749892949</v>
      </c>
      <c r="V11" s="136"/>
      <c r="BI11" s="131"/>
      <c r="BJ11" s="137"/>
      <c r="BK11" s="131"/>
      <c r="BN11" s="131"/>
    </row>
    <row r="12" spans="2:66" s="131" customFormat="1">
      <c r="B12" s="83" t="s">
        <v>228</v>
      </c>
      <c r="C12" s="84"/>
      <c r="D12" s="84"/>
      <c r="E12" s="84"/>
      <c r="F12" s="84"/>
      <c r="G12" s="84"/>
      <c r="H12" s="84"/>
      <c r="I12" s="84"/>
      <c r="J12" s="84"/>
      <c r="K12" s="93">
        <v>4.1140342219478656</v>
      </c>
      <c r="L12" s="84"/>
      <c r="M12" s="84"/>
      <c r="N12" s="106">
        <v>2.5952604134156072E-2</v>
      </c>
      <c r="O12" s="93"/>
      <c r="P12" s="95"/>
      <c r="Q12" s="93">
        <f>Q13+Q165</f>
        <v>18.936972203083602</v>
      </c>
      <c r="R12" s="93">
        <f>R13+R165+R252</f>
        <v>4338.5791509969986</v>
      </c>
      <c r="S12" s="84"/>
      <c r="T12" s="94">
        <f t="shared" ref="T12:T75" si="0">R12/$R$11</f>
        <v>1</v>
      </c>
      <c r="U12" s="94">
        <f>R12/'סכום נכסי הקרן'!$C$42</f>
        <v>0.31988694749892949</v>
      </c>
      <c r="BJ12" s="137"/>
    </row>
    <row r="13" spans="2:66" s="131" customFormat="1" ht="20.25">
      <c r="B13" s="104" t="s">
        <v>32</v>
      </c>
      <c r="C13" s="84"/>
      <c r="D13" s="84"/>
      <c r="E13" s="84"/>
      <c r="F13" s="84"/>
      <c r="G13" s="84"/>
      <c r="H13" s="84"/>
      <c r="I13" s="84"/>
      <c r="J13" s="84"/>
      <c r="K13" s="93">
        <v>4.1388666504951335</v>
      </c>
      <c r="L13" s="84"/>
      <c r="M13" s="84"/>
      <c r="N13" s="106">
        <v>2.4026718918020197E-2</v>
      </c>
      <c r="O13" s="93"/>
      <c r="P13" s="95"/>
      <c r="Q13" s="93">
        <f>SUM(Q14:Q163)</f>
        <v>17.476006953856004</v>
      </c>
      <c r="R13" s="93">
        <f>SUM(R14:R163)</f>
        <v>3303.3482753729991</v>
      </c>
      <c r="S13" s="84"/>
      <c r="T13" s="94">
        <f t="shared" si="0"/>
        <v>0.7613894227592678</v>
      </c>
      <c r="U13" s="94">
        <f>R13/'סכום נכסי הקרן'!$C$42</f>
        <v>0.24355853830443414</v>
      </c>
      <c r="BJ13" s="134"/>
    </row>
    <row r="14" spans="2:66" s="131" customFormat="1">
      <c r="B14" s="89" t="s">
        <v>305</v>
      </c>
      <c r="C14" s="86" t="s">
        <v>306</v>
      </c>
      <c r="D14" s="99" t="s">
        <v>120</v>
      </c>
      <c r="E14" s="99" t="s">
        <v>307</v>
      </c>
      <c r="F14" s="86" t="s">
        <v>308</v>
      </c>
      <c r="G14" s="99" t="s">
        <v>309</v>
      </c>
      <c r="H14" s="86" t="s">
        <v>310</v>
      </c>
      <c r="I14" s="86" t="s">
        <v>160</v>
      </c>
      <c r="J14" s="86"/>
      <c r="K14" s="96">
        <v>1.4900000000034093</v>
      </c>
      <c r="L14" s="99" t="s">
        <v>164</v>
      </c>
      <c r="M14" s="100">
        <v>5.8999999999999999E-3</v>
      </c>
      <c r="N14" s="100">
        <v>2.7000000000383549E-3</v>
      </c>
      <c r="O14" s="96">
        <v>92958.556322000004</v>
      </c>
      <c r="P14" s="98">
        <v>100.97</v>
      </c>
      <c r="Q14" s="86"/>
      <c r="R14" s="96">
        <v>93.860254631999993</v>
      </c>
      <c r="S14" s="97">
        <v>1.7413999027378582E-5</v>
      </c>
      <c r="T14" s="97">
        <f t="shared" si="0"/>
        <v>2.1633869376436535E-2</v>
      </c>
      <c r="U14" s="97">
        <f>R14/'סכום נכסי הקרן'!$C$42</f>
        <v>6.920392437418852E-3</v>
      </c>
    </row>
    <row r="15" spans="2:66" s="131" customFormat="1">
      <c r="B15" s="89" t="s">
        <v>311</v>
      </c>
      <c r="C15" s="86" t="s">
        <v>312</v>
      </c>
      <c r="D15" s="99" t="s">
        <v>120</v>
      </c>
      <c r="E15" s="99" t="s">
        <v>307</v>
      </c>
      <c r="F15" s="86" t="s">
        <v>308</v>
      </c>
      <c r="G15" s="99" t="s">
        <v>309</v>
      </c>
      <c r="H15" s="86" t="s">
        <v>310</v>
      </c>
      <c r="I15" s="86" t="s">
        <v>160</v>
      </c>
      <c r="J15" s="86"/>
      <c r="K15" s="96">
        <v>6.3200000001010483</v>
      </c>
      <c r="L15" s="99" t="s">
        <v>164</v>
      </c>
      <c r="M15" s="100">
        <v>8.3000000000000001E-3</v>
      </c>
      <c r="N15" s="100">
        <v>1.1300000000288205E-2</v>
      </c>
      <c r="O15" s="96">
        <v>28435.214399</v>
      </c>
      <c r="P15" s="98">
        <v>98.84</v>
      </c>
      <c r="Q15" s="86"/>
      <c r="R15" s="96">
        <v>28.105364862999998</v>
      </c>
      <c r="S15" s="97">
        <v>2.2111880058632782E-5</v>
      </c>
      <c r="T15" s="97">
        <f t="shared" si="0"/>
        <v>6.4780113223338173E-3</v>
      </c>
      <c r="U15" s="97">
        <f>R15/'סכום נכסי הקרן'!$C$42</f>
        <v>2.0722312677648688E-3</v>
      </c>
    </row>
    <row r="16" spans="2:66" s="131" customFormat="1">
      <c r="B16" s="89" t="s">
        <v>313</v>
      </c>
      <c r="C16" s="86" t="s">
        <v>314</v>
      </c>
      <c r="D16" s="99" t="s">
        <v>120</v>
      </c>
      <c r="E16" s="99" t="s">
        <v>307</v>
      </c>
      <c r="F16" s="86" t="s">
        <v>315</v>
      </c>
      <c r="G16" s="99" t="s">
        <v>309</v>
      </c>
      <c r="H16" s="86" t="s">
        <v>310</v>
      </c>
      <c r="I16" s="86" t="s">
        <v>160</v>
      </c>
      <c r="J16" s="86"/>
      <c r="K16" s="96">
        <v>2.4800000000017617</v>
      </c>
      <c r="L16" s="99" t="s">
        <v>164</v>
      </c>
      <c r="M16" s="100">
        <v>0.04</v>
      </c>
      <c r="N16" s="100">
        <v>3.5000000000220272E-3</v>
      </c>
      <c r="O16" s="96">
        <v>40156.861446000003</v>
      </c>
      <c r="P16" s="98">
        <v>113.05</v>
      </c>
      <c r="Q16" s="86"/>
      <c r="R16" s="96">
        <v>45.397331354000002</v>
      </c>
      <c r="S16" s="97">
        <v>1.9383568557355907E-5</v>
      </c>
      <c r="T16" s="97">
        <f t="shared" si="0"/>
        <v>1.0463640231979579E-2</v>
      </c>
      <c r="U16" s="97">
        <f>R16/'סכום נכסי הקרן'!$C$42</f>
        <v>3.347181933534938E-3</v>
      </c>
    </row>
    <row r="17" spans="2:61" s="131" customFormat="1" ht="20.25">
      <c r="B17" s="89" t="s">
        <v>316</v>
      </c>
      <c r="C17" s="86" t="s">
        <v>317</v>
      </c>
      <c r="D17" s="99" t="s">
        <v>120</v>
      </c>
      <c r="E17" s="99" t="s">
        <v>307</v>
      </c>
      <c r="F17" s="86" t="s">
        <v>315</v>
      </c>
      <c r="G17" s="99" t="s">
        <v>309</v>
      </c>
      <c r="H17" s="86" t="s">
        <v>310</v>
      </c>
      <c r="I17" s="86" t="s">
        <v>160</v>
      </c>
      <c r="J17" s="86"/>
      <c r="K17" s="96">
        <v>3.6799999999792146</v>
      </c>
      <c r="L17" s="99" t="s">
        <v>164</v>
      </c>
      <c r="M17" s="100">
        <v>9.8999999999999991E-3</v>
      </c>
      <c r="N17" s="100">
        <v>5.7999999999262452E-3</v>
      </c>
      <c r="O17" s="96">
        <v>57930.866400999992</v>
      </c>
      <c r="P17" s="98">
        <v>102.98</v>
      </c>
      <c r="Q17" s="86"/>
      <c r="R17" s="96">
        <v>59.657206217999999</v>
      </c>
      <c r="S17" s="97">
        <v>1.9221396249810041E-5</v>
      </c>
      <c r="T17" s="97">
        <f t="shared" si="0"/>
        <v>1.3750401719487097E-2</v>
      </c>
      <c r="U17" s="97">
        <f>R17/'סכום נכסי הקרן'!$C$42</f>
        <v>4.3985740329307585E-3</v>
      </c>
      <c r="BI17" s="134"/>
    </row>
    <row r="18" spans="2:61" s="131" customFormat="1">
      <c r="B18" s="89" t="s">
        <v>318</v>
      </c>
      <c r="C18" s="86" t="s">
        <v>319</v>
      </c>
      <c r="D18" s="99" t="s">
        <v>120</v>
      </c>
      <c r="E18" s="99" t="s">
        <v>307</v>
      </c>
      <c r="F18" s="86" t="s">
        <v>315</v>
      </c>
      <c r="G18" s="99" t="s">
        <v>309</v>
      </c>
      <c r="H18" s="86" t="s">
        <v>310</v>
      </c>
      <c r="I18" s="86" t="s">
        <v>160</v>
      </c>
      <c r="J18" s="86"/>
      <c r="K18" s="96">
        <v>5.6200000000573951</v>
      </c>
      <c r="L18" s="99" t="s">
        <v>164</v>
      </c>
      <c r="M18" s="100">
        <v>8.6E-3</v>
      </c>
      <c r="N18" s="100">
        <v>1.1300000000047456E-2</v>
      </c>
      <c r="O18" s="96">
        <v>44241.089939999998</v>
      </c>
      <c r="P18" s="98">
        <v>100.03</v>
      </c>
      <c r="Q18" s="86"/>
      <c r="R18" s="96">
        <v>44.254361882999994</v>
      </c>
      <c r="S18" s="97">
        <v>1.768687798713575E-5</v>
      </c>
      <c r="T18" s="97">
        <f t="shared" si="0"/>
        <v>1.0200196963752618E-2</v>
      </c>
      <c r="U18" s="97">
        <f>R18/'סכום נכסי הקרן'!$C$42</f>
        <v>3.2629098706226734E-3</v>
      </c>
    </row>
    <row r="19" spans="2:61" s="131" customFormat="1">
      <c r="B19" s="89" t="s">
        <v>320</v>
      </c>
      <c r="C19" s="86" t="s">
        <v>321</v>
      </c>
      <c r="D19" s="99" t="s">
        <v>120</v>
      </c>
      <c r="E19" s="99" t="s">
        <v>307</v>
      </c>
      <c r="F19" s="86" t="s">
        <v>315</v>
      </c>
      <c r="G19" s="99" t="s">
        <v>309</v>
      </c>
      <c r="H19" s="86" t="s">
        <v>310</v>
      </c>
      <c r="I19" s="86" t="s">
        <v>160</v>
      </c>
      <c r="J19" s="86"/>
      <c r="K19" s="96">
        <v>8.3100000005131065</v>
      </c>
      <c r="L19" s="99" t="s">
        <v>164</v>
      </c>
      <c r="M19" s="100">
        <v>1.2199999999999999E-2</v>
      </c>
      <c r="N19" s="100">
        <v>1.6900000000977345E-2</v>
      </c>
      <c r="O19" s="96">
        <v>1674.6</v>
      </c>
      <c r="P19" s="98">
        <v>97.76</v>
      </c>
      <c r="Q19" s="86"/>
      <c r="R19" s="96">
        <v>1.637088836</v>
      </c>
      <c r="S19" s="97">
        <v>2.0890510074749753E-6</v>
      </c>
      <c r="T19" s="97">
        <f t="shared" si="0"/>
        <v>3.7733294219694012E-4</v>
      </c>
      <c r="U19" s="97">
        <f>R19/'סכום נכסי הקרן'!$C$42</f>
        <v>1.2070388307016918E-4</v>
      </c>
      <c r="BI19" s="137"/>
    </row>
    <row r="20" spans="2:61" s="131" customFormat="1">
      <c r="B20" s="89" t="s">
        <v>322</v>
      </c>
      <c r="C20" s="86" t="s">
        <v>323</v>
      </c>
      <c r="D20" s="99" t="s">
        <v>120</v>
      </c>
      <c r="E20" s="99" t="s">
        <v>307</v>
      </c>
      <c r="F20" s="86" t="s">
        <v>315</v>
      </c>
      <c r="G20" s="99" t="s">
        <v>309</v>
      </c>
      <c r="H20" s="86" t="s">
        <v>310</v>
      </c>
      <c r="I20" s="86" t="s">
        <v>160</v>
      </c>
      <c r="J20" s="86"/>
      <c r="K20" s="96">
        <v>10.830000000165892</v>
      </c>
      <c r="L20" s="99" t="s">
        <v>164</v>
      </c>
      <c r="M20" s="100">
        <v>1.2199999999999999E-2</v>
      </c>
      <c r="N20" s="100">
        <v>1.0300000000040461E-2</v>
      </c>
      <c r="O20" s="96">
        <v>24168.596175999999</v>
      </c>
      <c r="P20" s="98">
        <v>102.26</v>
      </c>
      <c r="Q20" s="86"/>
      <c r="R20" s="96">
        <v>24.714806529999997</v>
      </c>
      <c r="S20" s="97">
        <v>3.4431780193666863E-5</v>
      </c>
      <c r="T20" s="97">
        <f t="shared" si="0"/>
        <v>5.6965208354722704E-3</v>
      </c>
      <c r="U20" s="97">
        <f>R20/'סכום נכסי הקרן'!$C$42</f>
        <v>1.8222426614232761E-3</v>
      </c>
    </row>
    <row r="21" spans="2:61" s="131" customFormat="1">
      <c r="B21" s="89" t="s">
        <v>324</v>
      </c>
      <c r="C21" s="86" t="s">
        <v>325</v>
      </c>
      <c r="D21" s="99" t="s">
        <v>120</v>
      </c>
      <c r="E21" s="99" t="s">
        <v>307</v>
      </c>
      <c r="F21" s="86" t="s">
        <v>315</v>
      </c>
      <c r="G21" s="99" t="s">
        <v>309</v>
      </c>
      <c r="H21" s="86" t="s">
        <v>310</v>
      </c>
      <c r="I21" s="86" t="s">
        <v>160</v>
      </c>
      <c r="J21" s="86"/>
      <c r="K21" s="96">
        <v>5.999999999382892E-2</v>
      </c>
      <c r="L21" s="99" t="s">
        <v>164</v>
      </c>
      <c r="M21" s="100">
        <v>2.58E-2</v>
      </c>
      <c r="N21" s="100">
        <v>5.470000000038687E-2</v>
      </c>
      <c r="O21" s="96">
        <v>39777.220672000003</v>
      </c>
      <c r="P21" s="98">
        <v>105.92</v>
      </c>
      <c r="Q21" s="86"/>
      <c r="R21" s="96">
        <v>42.132032471000009</v>
      </c>
      <c r="S21" s="97">
        <v>1.4604707491475404E-5</v>
      </c>
      <c r="T21" s="97">
        <f t="shared" si="0"/>
        <v>9.7110208214867162E-3</v>
      </c>
      <c r="U21" s="97">
        <f>R21/'סכום נכסי הקרן'!$C$42</f>
        <v>3.1064288076839319E-3</v>
      </c>
    </row>
    <row r="22" spans="2:61" s="131" customFormat="1">
      <c r="B22" s="89" t="s">
        <v>326</v>
      </c>
      <c r="C22" s="86" t="s">
        <v>327</v>
      </c>
      <c r="D22" s="99" t="s">
        <v>120</v>
      </c>
      <c r="E22" s="99" t="s">
        <v>307</v>
      </c>
      <c r="F22" s="86" t="s">
        <v>315</v>
      </c>
      <c r="G22" s="99" t="s">
        <v>309</v>
      </c>
      <c r="H22" s="86" t="s">
        <v>310</v>
      </c>
      <c r="I22" s="86" t="s">
        <v>160</v>
      </c>
      <c r="J22" s="86"/>
      <c r="K22" s="96">
        <v>1.6899999999227324</v>
      </c>
      <c r="L22" s="99" t="s">
        <v>164</v>
      </c>
      <c r="M22" s="100">
        <v>4.0999999999999995E-3</v>
      </c>
      <c r="N22" s="100">
        <v>3.4999999994480887E-3</v>
      </c>
      <c r="O22" s="96">
        <v>8135.5878789999997</v>
      </c>
      <c r="P22" s="98">
        <v>100.22</v>
      </c>
      <c r="Q22" s="86"/>
      <c r="R22" s="96">
        <v>8.1534860270000014</v>
      </c>
      <c r="S22" s="97">
        <v>6.5990780629059004E-6</v>
      </c>
      <c r="T22" s="97">
        <f t="shared" si="0"/>
        <v>1.8792986697330032E-3</v>
      </c>
      <c r="U22" s="97">
        <f>R22/'סכום נכסי הקרן'!$C$42</f>
        <v>6.011631148996892E-4</v>
      </c>
    </row>
    <row r="23" spans="2:61" s="131" customFormat="1">
      <c r="B23" s="89" t="s">
        <v>328</v>
      </c>
      <c r="C23" s="86" t="s">
        <v>329</v>
      </c>
      <c r="D23" s="99" t="s">
        <v>120</v>
      </c>
      <c r="E23" s="99" t="s">
        <v>307</v>
      </c>
      <c r="F23" s="86" t="s">
        <v>315</v>
      </c>
      <c r="G23" s="99" t="s">
        <v>309</v>
      </c>
      <c r="H23" s="86" t="s">
        <v>310</v>
      </c>
      <c r="I23" s="86" t="s">
        <v>160</v>
      </c>
      <c r="J23" s="86"/>
      <c r="K23" s="96">
        <v>1.0799999999887653</v>
      </c>
      <c r="L23" s="99" t="s">
        <v>164</v>
      </c>
      <c r="M23" s="100">
        <v>6.4000000000000003E-3</v>
      </c>
      <c r="N23" s="100">
        <v>3.3000000000193101E-3</v>
      </c>
      <c r="O23" s="96">
        <v>56284.715682000009</v>
      </c>
      <c r="P23" s="98">
        <v>101.21</v>
      </c>
      <c r="Q23" s="86"/>
      <c r="R23" s="96">
        <v>56.965760932999999</v>
      </c>
      <c r="S23" s="97">
        <v>1.7867624843695194E-5</v>
      </c>
      <c r="T23" s="97">
        <f t="shared" si="0"/>
        <v>1.3130049942712087E-2</v>
      </c>
      <c r="U23" s="97">
        <f>R23/'סכום נכסי הקרן'!$C$42</f>
        <v>4.2001315966826635E-3</v>
      </c>
    </row>
    <row r="24" spans="2:61" s="131" customFormat="1">
      <c r="B24" s="89" t="s">
        <v>330</v>
      </c>
      <c r="C24" s="86" t="s">
        <v>331</v>
      </c>
      <c r="D24" s="99" t="s">
        <v>120</v>
      </c>
      <c r="E24" s="99" t="s">
        <v>307</v>
      </c>
      <c r="F24" s="86" t="s">
        <v>332</v>
      </c>
      <c r="G24" s="99" t="s">
        <v>309</v>
      </c>
      <c r="H24" s="86" t="s">
        <v>310</v>
      </c>
      <c r="I24" s="86" t="s">
        <v>160</v>
      </c>
      <c r="J24" s="86"/>
      <c r="K24" s="96">
        <v>3.3200000000218015</v>
      </c>
      <c r="L24" s="99" t="s">
        <v>164</v>
      </c>
      <c r="M24" s="100">
        <v>0.05</v>
      </c>
      <c r="N24" s="100">
        <v>5.5000000000056783E-3</v>
      </c>
      <c r="O24" s="96">
        <v>72156.475898000004</v>
      </c>
      <c r="P24" s="98">
        <v>122.05</v>
      </c>
      <c r="Q24" s="86"/>
      <c r="R24" s="96">
        <v>88.066976769000007</v>
      </c>
      <c r="S24" s="97">
        <v>2.2895137591076553E-5</v>
      </c>
      <c r="T24" s="97">
        <f t="shared" si="0"/>
        <v>2.0298575571396998E-2</v>
      </c>
      <c r="U24" s="97">
        <f>R24/'סכום נכסי הקרן'!$C$42</f>
        <v>6.4932493781105242E-3</v>
      </c>
    </row>
    <row r="25" spans="2:61" s="131" customFormat="1">
      <c r="B25" s="89" t="s">
        <v>333</v>
      </c>
      <c r="C25" s="86" t="s">
        <v>334</v>
      </c>
      <c r="D25" s="99" t="s">
        <v>120</v>
      </c>
      <c r="E25" s="99" t="s">
        <v>307</v>
      </c>
      <c r="F25" s="86" t="s">
        <v>332</v>
      </c>
      <c r="G25" s="99" t="s">
        <v>309</v>
      </c>
      <c r="H25" s="86" t="s">
        <v>310</v>
      </c>
      <c r="I25" s="86" t="s">
        <v>160</v>
      </c>
      <c r="J25" s="86"/>
      <c r="K25" s="96">
        <v>1.2000000002047839</v>
      </c>
      <c r="L25" s="99" t="s">
        <v>164</v>
      </c>
      <c r="M25" s="100">
        <v>1.6E-2</v>
      </c>
      <c r="N25" s="100">
        <v>2.9999999992320614E-3</v>
      </c>
      <c r="O25" s="96">
        <v>3829.2102129999998</v>
      </c>
      <c r="P25" s="98">
        <v>102.02</v>
      </c>
      <c r="Q25" s="86"/>
      <c r="R25" s="96">
        <v>3.9065603009999994</v>
      </c>
      <c r="S25" s="97">
        <v>1.8241197259322774E-6</v>
      </c>
      <c r="T25" s="97">
        <f t="shared" si="0"/>
        <v>9.004238864934106E-4</v>
      </c>
      <c r="U25" s="97">
        <f>R25/'סכום נכסי הקרן'!$C$42</f>
        <v>2.8803384850549968E-4</v>
      </c>
    </row>
    <row r="26" spans="2:61" s="131" customFormat="1">
      <c r="B26" s="89" t="s">
        <v>335</v>
      </c>
      <c r="C26" s="86" t="s">
        <v>336</v>
      </c>
      <c r="D26" s="99" t="s">
        <v>120</v>
      </c>
      <c r="E26" s="99" t="s">
        <v>307</v>
      </c>
      <c r="F26" s="86" t="s">
        <v>332</v>
      </c>
      <c r="G26" s="99" t="s">
        <v>309</v>
      </c>
      <c r="H26" s="86" t="s">
        <v>310</v>
      </c>
      <c r="I26" s="86" t="s">
        <v>160</v>
      </c>
      <c r="J26" s="86"/>
      <c r="K26" s="96">
        <v>2.2100000000273883</v>
      </c>
      <c r="L26" s="99" t="s">
        <v>164</v>
      </c>
      <c r="M26" s="100">
        <v>6.9999999999999993E-3</v>
      </c>
      <c r="N26" s="100">
        <v>3.4000000000214809E-3</v>
      </c>
      <c r="O26" s="96">
        <v>36059.051549000003</v>
      </c>
      <c r="P26" s="98">
        <v>103.28</v>
      </c>
      <c r="Q26" s="86"/>
      <c r="R26" s="96">
        <v>37.241791038000002</v>
      </c>
      <c r="S26" s="97">
        <v>1.0144324834945019E-5</v>
      </c>
      <c r="T26" s="97">
        <f t="shared" si="0"/>
        <v>8.5838680687528538E-3</v>
      </c>
      <c r="U26" s="97">
        <f>R26/'סכום נכסי הקרן'!$C$42</f>
        <v>2.7458673542468813E-3</v>
      </c>
    </row>
    <row r="27" spans="2:61" s="131" customFormat="1">
      <c r="B27" s="89" t="s">
        <v>337</v>
      </c>
      <c r="C27" s="86" t="s">
        <v>338</v>
      </c>
      <c r="D27" s="99" t="s">
        <v>120</v>
      </c>
      <c r="E27" s="99" t="s">
        <v>307</v>
      </c>
      <c r="F27" s="86" t="s">
        <v>332</v>
      </c>
      <c r="G27" s="99" t="s">
        <v>309</v>
      </c>
      <c r="H27" s="86" t="s">
        <v>310</v>
      </c>
      <c r="I27" s="86" t="s">
        <v>160</v>
      </c>
      <c r="J27" s="86"/>
      <c r="K27" s="96">
        <v>4.7099999998500479</v>
      </c>
      <c r="L27" s="99" t="s">
        <v>164</v>
      </c>
      <c r="M27" s="100">
        <v>6.0000000000000001E-3</v>
      </c>
      <c r="N27" s="100">
        <v>8.5999999998636802E-3</v>
      </c>
      <c r="O27" s="96">
        <v>5852.7269999999999</v>
      </c>
      <c r="P27" s="98">
        <v>100.27</v>
      </c>
      <c r="Q27" s="86"/>
      <c r="R27" s="96">
        <v>5.8685293279999993</v>
      </c>
      <c r="S27" s="97">
        <v>2.6314502876386208E-6</v>
      </c>
      <c r="T27" s="97">
        <f t="shared" si="0"/>
        <v>1.3526385306699823E-3</v>
      </c>
      <c r="U27" s="97">
        <f>R27/'סכום נכסי הקרן'!$C$42</f>
        <v>4.3269141064545771E-4</v>
      </c>
    </row>
    <row r="28" spans="2:61" s="131" customFormat="1">
      <c r="B28" s="89" t="s">
        <v>339</v>
      </c>
      <c r="C28" s="86" t="s">
        <v>340</v>
      </c>
      <c r="D28" s="99" t="s">
        <v>120</v>
      </c>
      <c r="E28" s="99" t="s">
        <v>307</v>
      </c>
      <c r="F28" s="86" t="s">
        <v>332</v>
      </c>
      <c r="G28" s="99" t="s">
        <v>309</v>
      </c>
      <c r="H28" s="86" t="s">
        <v>310</v>
      </c>
      <c r="I28" s="86" t="s">
        <v>160</v>
      </c>
      <c r="J28" s="86"/>
      <c r="K28" s="96">
        <v>6.1000000000086825</v>
      </c>
      <c r="L28" s="99" t="s">
        <v>164</v>
      </c>
      <c r="M28" s="100">
        <v>1.7500000000000002E-2</v>
      </c>
      <c r="N28" s="100">
        <v>1.2000000000173643E-2</v>
      </c>
      <c r="O28" s="96">
        <v>33492</v>
      </c>
      <c r="P28" s="98">
        <v>103.17</v>
      </c>
      <c r="Q28" s="86"/>
      <c r="R28" s="96">
        <v>34.553698607000001</v>
      </c>
      <c r="S28" s="97">
        <v>1.6731385135084502E-5</v>
      </c>
      <c r="T28" s="97">
        <f t="shared" si="0"/>
        <v>7.9642890919852452E-3</v>
      </c>
      <c r="U28" s="97">
        <f>R28/'סכום נכסי הקרן'!$C$42</f>
        <v>2.547672126634181E-3</v>
      </c>
    </row>
    <row r="29" spans="2:61" s="131" customFormat="1">
      <c r="B29" s="89" t="s">
        <v>341</v>
      </c>
      <c r="C29" s="86" t="s">
        <v>342</v>
      </c>
      <c r="D29" s="99" t="s">
        <v>120</v>
      </c>
      <c r="E29" s="99" t="s">
        <v>307</v>
      </c>
      <c r="F29" s="86" t="s">
        <v>343</v>
      </c>
      <c r="G29" s="99" t="s">
        <v>309</v>
      </c>
      <c r="H29" s="86" t="s">
        <v>344</v>
      </c>
      <c r="I29" s="86" t="s">
        <v>160</v>
      </c>
      <c r="J29" s="86"/>
      <c r="K29" s="96">
        <v>1.239999999985151</v>
      </c>
      <c r="L29" s="99" t="s">
        <v>164</v>
      </c>
      <c r="M29" s="100">
        <v>8.0000000000000002E-3</v>
      </c>
      <c r="N29" s="100">
        <v>5.2999999997236447E-3</v>
      </c>
      <c r="O29" s="96">
        <v>23567.639539</v>
      </c>
      <c r="P29" s="98">
        <v>102.87</v>
      </c>
      <c r="Q29" s="86"/>
      <c r="R29" s="96">
        <v>24.244030339000002</v>
      </c>
      <c r="S29" s="97">
        <v>3.6565053431904924E-5</v>
      </c>
      <c r="T29" s="97">
        <f t="shared" si="0"/>
        <v>5.5880115344740825E-3</v>
      </c>
      <c r="U29" s="97">
        <f>R29/'סכום נכסי הקרן'!$C$42</f>
        <v>1.7875319523517233E-3</v>
      </c>
    </row>
    <row r="30" spans="2:61" s="131" customFormat="1">
      <c r="B30" s="89" t="s">
        <v>345</v>
      </c>
      <c r="C30" s="86" t="s">
        <v>346</v>
      </c>
      <c r="D30" s="99" t="s">
        <v>120</v>
      </c>
      <c r="E30" s="99" t="s">
        <v>307</v>
      </c>
      <c r="F30" s="86" t="s">
        <v>308</v>
      </c>
      <c r="G30" s="99" t="s">
        <v>309</v>
      </c>
      <c r="H30" s="86" t="s">
        <v>344</v>
      </c>
      <c r="I30" s="86" t="s">
        <v>160</v>
      </c>
      <c r="J30" s="86"/>
      <c r="K30" s="96">
        <v>1.8299999999865979</v>
      </c>
      <c r="L30" s="99" t="s">
        <v>164</v>
      </c>
      <c r="M30" s="100">
        <v>3.4000000000000002E-2</v>
      </c>
      <c r="N30" s="100">
        <v>2.9999999998423237E-3</v>
      </c>
      <c r="O30" s="96">
        <v>23058.033011</v>
      </c>
      <c r="P30" s="98">
        <v>110.02</v>
      </c>
      <c r="Q30" s="86"/>
      <c r="R30" s="96">
        <v>25.368448098000002</v>
      </c>
      <c r="S30" s="97">
        <v>1.2325588474645127E-5</v>
      </c>
      <c r="T30" s="97">
        <f t="shared" si="0"/>
        <v>5.8471788147901769E-3</v>
      </c>
      <c r="U30" s="97">
        <f>R30/'סכום נכסי הקרן'!$C$42</f>
        <v>1.870436182543638E-3</v>
      </c>
    </row>
    <row r="31" spans="2:61" s="131" customFormat="1">
      <c r="B31" s="89" t="s">
        <v>347</v>
      </c>
      <c r="C31" s="86" t="s">
        <v>348</v>
      </c>
      <c r="D31" s="99" t="s">
        <v>120</v>
      </c>
      <c r="E31" s="99" t="s">
        <v>307</v>
      </c>
      <c r="F31" s="86" t="s">
        <v>315</v>
      </c>
      <c r="G31" s="99" t="s">
        <v>309</v>
      </c>
      <c r="H31" s="86" t="s">
        <v>344</v>
      </c>
      <c r="I31" s="86" t="s">
        <v>160</v>
      </c>
      <c r="J31" s="86"/>
      <c r="K31" s="96">
        <v>0.71999999997018227</v>
      </c>
      <c r="L31" s="99" t="s">
        <v>164</v>
      </c>
      <c r="M31" s="100">
        <v>0.03</v>
      </c>
      <c r="N31" s="100">
        <v>2.9999999976571863E-4</v>
      </c>
      <c r="O31" s="96">
        <v>17059.530714</v>
      </c>
      <c r="P31" s="98">
        <v>110.09</v>
      </c>
      <c r="Q31" s="86"/>
      <c r="R31" s="96">
        <v>18.780837648000002</v>
      </c>
      <c r="S31" s="97">
        <v>3.5540688987500003E-5</v>
      </c>
      <c r="T31" s="97">
        <f t="shared" si="0"/>
        <v>4.3287991285543784E-3</v>
      </c>
      <c r="U31" s="97">
        <f>R31/'סכום נכסי הקרן'!$C$42</f>
        <v>1.3847263395692861E-3</v>
      </c>
    </row>
    <row r="32" spans="2:61" s="131" customFormat="1">
      <c r="B32" s="89" t="s">
        <v>349</v>
      </c>
      <c r="C32" s="86" t="s">
        <v>350</v>
      </c>
      <c r="D32" s="99" t="s">
        <v>120</v>
      </c>
      <c r="E32" s="99" t="s">
        <v>307</v>
      </c>
      <c r="F32" s="86" t="s">
        <v>351</v>
      </c>
      <c r="G32" s="99" t="s">
        <v>352</v>
      </c>
      <c r="H32" s="86" t="s">
        <v>344</v>
      </c>
      <c r="I32" s="86" t="s">
        <v>160</v>
      </c>
      <c r="J32" s="86"/>
      <c r="K32" s="96">
        <v>6.4499999999674582</v>
      </c>
      <c r="L32" s="99" t="s">
        <v>164</v>
      </c>
      <c r="M32" s="100">
        <v>8.3000000000000001E-3</v>
      </c>
      <c r="N32" s="100">
        <v>1.2499999999874839E-2</v>
      </c>
      <c r="O32" s="96">
        <v>60829.244397999995</v>
      </c>
      <c r="P32" s="98">
        <v>98.51</v>
      </c>
      <c r="Q32" s="86"/>
      <c r="R32" s="96">
        <v>59.922888950999997</v>
      </c>
      <c r="S32" s="97">
        <v>3.9720759136279872E-5</v>
      </c>
      <c r="T32" s="97">
        <f t="shared" si="0"/>
        <v>1.3811638987208476E-2</v>
      </c>
      <c r="U32" s="97">
        <f>R32/'סכום נכסי הקרן'!$C$42</f>
        <v>4.4181630355753258E-3</v>
      </c>
    </row>
    <row r="33" spans="2:21" s="131" customFormat="1">
      <c r="B33" s="89" t="s">
        <v>353</v>
      </c>
      <c r="C33" s="86" t="s">
        <v>354</v>
      </c>
      <c r="D33" s="99" t="s">
        <v>120</v>
      </c>
      <c r="E33" s="99" t="s">
        <v>307</v>
      </c>
      <c r="F33" s="86" t="s">
        <v>351</v>
      </c>
      <c r="G33" s="99" t="s">
        <v>352</v>
      </c>
      <c r="H33" s="86" t="s">
        <v>344</v>
      </c>
      <c r="I33" s="86" t="s">
        <v>160</v>
      </c>
      <c r="J33" s="86"/>
      <c r="K33" s="96">
        <v>10.070000000231001</v>
      </c>
      <c r="L33" s="99" t="s">
        <v>164</v>
      </c>
      <c r="M33" s="100">
        <v>1.6500000000000001E-2</v>
      </c>
      <c r="N33" s="100">
        <v>2.0200000000338048E-2</v>
      </c>
      <c r="O33" s="96">
        <v>9091.6205599999994</v>
      </c>
      <c r="P33" s="98">
        <v>97.61</v>
      </c>
      <c r="Q33" s="86"/>
      <c r="R33" s="96">
        <v>8.8743307849999997</v>
      </c>
      <c r="S33" s="97">
        <v>2.1500054532770505E-5</v>
      </c>
      <c r="T33" s="97">
        <f t="shared" si="0"/>
        <v>2.045446326122849E-3</v>
      </c>
      <c r="U33" s="97">
        <f>R33/'סכום נכסי הקרן'!$C$42</f>
        <v>6.5431158153633794E-4</v>
      </c>
    </row>
    <row r="34" spans="2:21" s="131" customFormat="1">
      <c r="B34" s="89" t="s">
        <v>355</v>
      </c>
      <c r="C34" s="86" t="s">
        <v>356</v>
      </c>
      <c r="D34" s="99" t="s">
        <v>120</v>
      </c>
      <c r="E34" s="99" t="s">
        <v>307</v>
      </c>
      <c r="F34" s="86" t="s">
        <v>357</v>
      </c>
      <c r="G34" s="99" t="s">
        <v>358</v>
      </c>
      <c r="H34" s="86" t="s">
        <v>344</v>
      </c>
      <c r="I34" s="86" t="s">
        <v>359</v>
      </c>
      <c r="J34" s="86"/>
      <c r="K34" s="96">
        <v>3.2000000000269577</v>
      </c>
      <c r="L34" s="99" t="s">
        <v>164</v>
      </c>
      <c r="M34" s="100">
        <v>6.5000000000000006E-3</v>
      </c>
      <c r="N34" s="100">
        <v>6.4000000000539146E-3</v>
      </c>
      <c r="O34" s="96">
        <v>29537.315724</v>
      </c>
      <c r="P34" s="98">
        <v>100.47</v>
      </c>
      <c r="Q34" s="86"/>
      <c r="R34" s="96">
        <v>29.676142030999998</v>
      </c>
      <c r="S34" s="97">
        <v>2.7951208996337859E-5</v>
      </c>
      <c r="T34" s="97">
        <f t="shared" si="0"/>
        <v>6.8400600745477857E-3</v>
      </c>
      <c r="U34" s="97">
        <f>R34/'סכום נכסי הקרן'!$C$42</f>
        <v>2.1880459379563909E-3</v>
      </c>
    </row>
    <row r="35" spans="2:21" s="131" customFormat="1">
      <c r="B35" s="89" t="s">
        <v>360</v>
      </c>
      <c r="C35" s="86" t="s">
        <v>361</v>
      </c>
      <c r="D35" s="99" t="s">
        <v>120</v>
      </c>
      <c r="E35" s="99" t="s">
        <v>307</v>
      </c>
      <c r="F35" s="86" t="s">
        <v>357</v>
      </c>
      <c r="G35" s="99" t="s">
        <v>358</v>
      </c>
      <c r="H35" s="86" t="s">
        <v>344</v>
      </c>
      <c r="I35" s="86" t="s">
        <v>359</v>
      </c>
      <c r="J35" s="86"/>
      <c r="K35" s="96">
        <v>4.3399999999498196</v>
      </c>
      <c r="L35" s="99" t="s">
        <v>164</v>
      </c>
      <c r="M35" s="100">
        <v>1.6399999999999998E-2</v>
      </c>
      <c r="N35" s="100">
        <v>1.0499999999867948E-2</v>
      </c>
      <c r="O35" s="96">
        <v>43827.001466000009</v>
      </c>
      <c r="P35" s="98">
        <v>102.85</v>
      </c>
      <c r="Q35" s="96">
        <v>0.36039934400000001</v>
      </c>
      <c r="R35" s="96">
        <v>45.436470291999996</v>
      </c>
      <c r="S35" s="97">
        <v>4.1123767613328701E-5</v>
      </c>
      <c r="T35" s="97">
        <f t="shared" si="0"/>
        <v>1.0472661373841426E-2</v>
      </c>
      <c r="U35" s="97">
        <f>R35/'סכום נכסי הקרן'!$C$42</f>
        <v>3.3500676790680791E-3</v>
      </c>
    </row>
    <row r="36" spans="2:21" s="131" customFormat="1">
      <c r="B36" s="89" t="s">
        <v>362</v>
      </c>
      <c r="C36" s="86" t="s">
        <v>363</v>
      </c>
      <c r="D36" s="99" t="s">
        <v>120</v>
      </c>
      <c r="E36" s="99" t="s">
        <v>307</v>
      </c>
      <c r="F36" s="86" t="s">
        <v>357</v>
      </c>
      <c r="G36" s="99" t="s">
        <v>358</v>
      </c>
      <c r="H36" s="86" t="s">
        <v>344</v>
      </c>
      <c r="I36" s="86" t="s">
        <v>160</v>
      </c>
      <c r="J36" s="86"/>
      <c r="K36" s="96">
        <v>5.6999999999915651</v>
      </c>
      <c r="L36" s="99" t="s">
        <v>164</v>
      </c>
      <c r="M36" s="100">
        <v>1.34E-2</v>
      </c>
      <c r="N36" s="100">
        <v>1.5899999999960418E-2</v>
      </c>
      <c r="O36" s="96">
        <v>146405.54745843759</v>
      </c>
      <c r="P36" s="98">
        <v>100.2</v>
      </c>
      <c r="Q36" s="138">
        <v>7.5074528966904008</v>
      </c>
      <c r="R36" s="96">
        <v>154.116522879</v>
      </c>
      <c r="S36" s="97">
        <v>3.6538005173740764E-5</v>
      </c>
      <c r="T36" s="97">
        <f t="shared" si="0"/>
        <v>3.5522349026082485E-2</v>
      </c>
      <c r="U36" s="97">
        <f>R36/'סכום נכסי הקרן'!$C$42</f>
        <v>1.1363135797945097E-2</v>
      </c>
    </row>
    <row r="37" spans="2:21" s="131" customFormat="1">
      <c r="B37" s="89" t="s">
        <v>364</v>
      </c>
      <c r="C37" s="86" t="s">
        <v>365</v>
      </c>
      <c r="D37" s="99" t="s">
        <v>120</v>
      </c>
      <c r="E37" s="99" t="s">
        <v>307</v>
      </c>
      <c r="F37" s="86" t="s">
        <v>332</v>
      </c>
      <c r="G37" s="99" t="s">
        <v>309</v>
      </c>
      <c r="H37" s="86" t="s">
        <v>344</v>
      </c>
      <c r="I37" s="86" t="s">
        <v>160</v>
      </c>
      <c r="J37" s="86"/>
      <c r="K37" s="96">
        <v>3.199999999977591</v>
      </c>
      <c r="L37" s="99" t="s">
        <v>164</v>
      </c>
      <c r="M37" s="100">
        <v>4.2000000000000003E-2</v>
      </c>
      <c r="N37" s="100">
        <v>5.6999999995294114E-3</v>
      </c>
      <c r="O37" s="96">
        <v>7608.0504229999997</v>
      </c>
      <c r="P37" s="98">
        <v>117.31</v>
      </c>
      <c r="Q37" s="86"/>
      <c r="R37" s="96">
        <v>8.9250036060000006</v>
      </c>
      <c r="S37" s="97">
        <v>7.6253294194645058E-6</v>
      </c>
      <c r="T37" s="97">
        <f t="shared" si="0"/>
        <v>2.0571259150473373E-3</v>
      </c>
      <c r="U37" s="97">
        <f>R37/'סכום נכסי הקרן'!$C$42</f>
        <v>6.5804772958543486E-4</v>
      </c>
    </row>
    <row r="38" spans="2:21" s="131" customFormat="1">
      <c r="B38" s="89" t="s">
        <v>366</v>
      </c>
      <c r="C38" s="86" t="s">
        <v>367</v>
      </c>
      <c r="D38" s="99" t="s">
        <v>120</v>
      </c>
      <c r="E38" s="99" t="s">
        <v>307</v>
      </c>
      <c r="F38" s="86" t="s">
        <v>332</v>
      </c>
      <c r="G38" s="99" t="s">
        <v>309</v>
      </c>
      <c r="H38" s="86" t="s">
        <v>344</v>
      </c>
      <c r="I38" s="86" t="s">
        <v>160</v>
      </c>
      <c r="J38" s="86"/>
      <c r="K38" s="96">
        <v>1.2100000000022924</v>
      </c>
      <c r="L38" s="99" t="s">
        <v>164</v>
      </c>
      <c r="M38" s="100">
        <v>4.0999999999999995E-2</v>
      </c>
      <c r="N38" s="100">
        <v>7.400000000005731E-3</v>
      </c>
      <c r="O38" s="96">
        <v>53481.000219000001</v>
      </c>
      <c r="P38" s="98">
        <v>130.5</v>
      </c>
      <c r="Q38" s="86"/>
      <c r="R38" s="96">
        <v>69.792704404000006</v>
      </c>
      <c r="S38" s="97">
        <v>2.288119526039537E-5</v>
      </c>
      <c r="T38" s="97">
        <f t="shared" si="0"/>
        <v>1.6086534779009794E-2</v>
      </c>
      <c r="U38" s="97">
        <f>R38/'סכום נכסי הקרן'!$C$42</f>
        <v>5.145872506292809E-3</v>
      </c>
    </row>
    <row r="39" spans="2:21" s="131" customFormat="1">
      <c r="B39" s="89" t="s">
        <v>368</v>
      </c>
      <c r="C39" s="86" t="s">
        <v>369</v>
      </c>
      <c r="D39" s="99" t="s">
        <v>120</v>
      </c>
      <c r="E39" s="99" t="s">
        <v>307</v>
      </c>
      <c r="F39" s="86" t="s">
        <v>332</v>
      </c>
      <c r="G39" s="99" t="s">
        <v>309</v>
      </c>
      <c r="H39" s="86" t="s">
        <v>344</v>
      </c>
      <c r="I39" s="86" t="s">
        <v>160</v>
      </c>
      <c r="J39" s="86"/>
      <c r="K39" s="96">
        <v>2.3599999999850425</v>
      </c>
      <c r="L39" s="99" t="s">
        <v>164</v>
      </c>
      <c r="M39" s="100">
        <v>0.04</v>
      </c>
      <c r="N39" s="100">
        <v>3.5000000000623226E-3</v>
      </c>
      <c r="O39" s="96">
        <v>41504.241148000001</v>
      </c>
      <c r="P39" s="98">
        <v>115.98</v>
      </c>
      <c r="Q39" s="86"/>
      <c r="R39" s="96">
        <v>48.136616201999999</v>
      </c>
      <c r="S39" s="97">
        <v>1.4288821997717464E-5</v>
      </c>
      <c r="T39" s="97">
        <f t="shared" si="0"/>
        <v>1.1095018559460481E-2</v>
      </c>
      <c r="U39" s="97">
        <f>R39/'סכום נכסי הקרן'!$C$42</f>
        <v>3.5491516194297835E-3</v>
      </c>
    </row>
    <row r="40" spans="2:21" s="131" customFormat="1">
      <c r="B40" s="89" t="s">
        <v>370</v>
      </c>
      <c r="C40" s="86" t="s">
        <v>371</v>
      </c>
      <c r="D40" s="99" t="s">
        <v>120</v>
      </c>
      <c r="E40" s="99" t="s">
        <v>307</v>
      </c>
      <c r="F40" s="86" t="s">
        <v>372</v>
      </c>
      <c r="G40" s="99" t="s">
        <v>358</v>
      </c>
      <c r="H40" s="86" t="s">
        <v>373</v>
      </c>
      <c r="I40" s="86" t="s">
        <v>359</v>
      </c>
      <c r="J40" s="86"/>
      <c r="K40" s="96">
        <v>1.0699999999960965</v>
      </c>
      <c r="L40" s="99" t="s">
        <v>164</v>
      </c>
      <c r="M40" s="100">
        <v>1.6399999999999998E-2</v>
      </c>
      <c r="N40" s="100">
        <v>7.300000000429397E-3</v>
      </c>
      <c r="O40" s="96">
        <v>10082.584618999999</v>
      </c>
      <c r="P40" s="98">
        <v>101.63</v>
      </c>
      <c r="Q40" s="86"/>
      <c r="R40" s="96">
        <v>10.246931071999999</v>
      </c>
      <c r="S40" s="97">
        <v>1.9367386348861556E-5</v>
      </c>
      <c r="T40" s="97">
        <f t="shared" si="0"/>
        <v>2.3618172483139488E-3</v>
      </c>
      <c r="U40" s="97">
        <f>R40/'סכום נכסי הקרן'!$C$42</f>
        <v>7.5551451011347023E-4</v>
      </c>
    </row>
    <row r="41" spans="2:21" s="131" customFormat="1">
      <c r="B41" s="89" t="s">
        <v>374</v>
      </c>
      <c r="C41" s="86" t="s">
        <v>375</v>
      </c>
      <c r="D41" s="99" t="s">
        <v>120</v>
      </c>
      <c r="E41" s="99" t="s">
        <v>307</v>
      </c>
      <c r="F41" s="86" t="s">
        <v>372</v>
      </c>
      <c r="G41" s="99" t="s">
        <v>358</v>
      </c>
      <c r="H41" s="86" t="s">
        <v>373</v>
      </c>
      <c r="I41" s="86" t="s">
        <v>359</v>
      </c>
      <c r="J41" s="86"/>
      <c r="K41" s="96">
        <v>5.1600000000183446</v>
      </c>
      <c r="L41" s="99" t="s">
        <v>164</v>
      </c>
      <c r="M41" s="100">
        <v>2.3399999999999997E-2</v>
      </c>
      <c r="N41" s="100">
        <v>1.6200000000073888E-2</v>
      </c>
      <c r="O41" s="96">
        <v>74177.324372000003</v>
      </c>
      <c r="P41" s="98">
        <v>105.82</v>
      </c>
      <c r="Q41" s="86"/>
      <c r="R41" s="96">
        <v>78.494451641000012</v>
      </c>
      <c r="S41" s="97">
        <v>3.0207861497538299E-5</v>
      </c>
      <c r="T41" s="97">
        <f t="shared" si="0"/>
        <v>1.8092202287691837E-2</v>
      </c>
      <c r="U41" s="97">
        <f>R41/'סכום נכסי הקרן'!$C$42</f>
        <v>5.7874593633428914E-3</v>
      </c>
    </row>
    <row r="42" spans="2:21" s="131" customFormat="1">
      <c r="B42" s="89" t="s">
        <v>376</v>
      </c>
      <c r="C42" s="86" t="s">
        <v>377</v>
      </c>
      <c r="D42" s="99" t="s">
        <v>120</v>
      </c>
      <c r="E42" s="99" t="s">
        <v>307</v>
      </c>
      <c r="F42" s="86" t="s">
        <v>372</v>
      </c>
      <c r="G42" s="99" t="s">
        <v>358</v>
      </c>
      <c r="H42" s="86" t="s">
        <v>373</v>
      </c>
      <c r="I42" s="86" t="s">
        <v>359</v>
      </c>
      <c r="J42" s="86"/>
      <c r="K42" s="96">
        <v>2.0500000000282643</v>
      </c>
      <c r="L42" s="99" t="s">
        <v>164</v>
      </c>
      <c r="M42" s="100">
        <v>0.03</v>
      </c>
      <c r="N42" s="100">
        <v>7.7000000001130574E-3</v>
      </c>
      <c r="O42" s="96">
        <v>26353.81107</v>
      </c>
      <c r="P42" s="98">
        <v>107.4</v>
      </c>
      <c r="Q42" s="86"/>
      <c r="R42" s="96">
        <v>28.303991784000001</v>
      </c>
      <c r="S42" s="97">
        <v>4.8682710413908438E-5</v>
      </c>
      <c r="T42" s="97">
        <f t="shared" si="0"/>
        <v>6.5237928821687595E-3</v>
      </c>
      <c r="U42" s="97">
        <f>R42/'סכום נכסי הקרן'!$C$42</f>
        <v>2.086876191192208E-3</v>
      </c>
    </row>
    <row r="43" spans="2:21" s="131" customFormat="1">
      <c r="B43" s="89" t="s">
        <v>378</v>
      </c>
      <c r="C43" s="86" t="s">
        <v>379</v>
      </c>
      <c r="D43" s="99" t="s">
        <v>120</v>
      </c>
      <c r="E43" s="99" t="s">
        <v>307</v>
      </c>
      <c r="F43" s="86" t="s">
        <v>380</v>
      </c>
      <c r="G43" s="99" t="s">
        <v>358</v>
      </c>
      <c r="H43" s="86" t="s">
        <v>373</v>
      </c>
      <c r="I43" s="86" t="s">
        <v>160</v>
      </c>
      <c r="J43" s="86"/>
      <c r="K43" s="96">
        <v>0.50999999986004063</v>
      </c>
      <c r="L43" s="99" t="s">
        <v>164</v>
      </c>
      <c r="M43" s="100">
        <v>4.9500000000000002E-2</v>
      </c>
      <c r="N43" s="100">
        <v>2.3000000054907159E-3</v>
      </c>
      <c r="O43" s="96">
        <v>742.656609</v>
      </c>
      <c r="P43" s="98">
        <v>125.07</v>
      </c>
      <c r="Q43" s="86"/>
      <c r="R43" s="96">
        <v>0.9288406629999999</v>
      </c>
      <c r="S43" s="97">
        <v>5.7577255988458139E-6</v>
      </c>
      <c r="T43" s="97">
        <f t="shared" si="0"/>
        <v>2.14088675272077E-4</v>
      </c>
      <c r="U43" s="97">
        <f>R43/'סכום נכסי הקרן'!$C$42</f>
        <v>6.8484172826874248E-5</v>
      </c>
    </row>
    <row r="44" spans="2:21" s="131" customFormat="1">
      <c r="B44" s="89" t="s">
        <v>381</v>
      </c>
      <c r="C44" s="86" t="s">
        <v>382</v>
      </c>
      <c r="D44" s="99" t="s">
        <v>120</v>
      </c>
      <c r="E44" s="99" t="s">
        <v>307</v>
      </c>
      <c r="F44" s="86" t="s">
        <v>380</v>
      </c>
      <c r="G44" s="99" t="s">
        <v>358</v>
      </c>
      <c r="H44" s="86" t="s">
        <v>373</v>
      </c>
      <c r="I44" s="86" t="s">
        <v>160</v>
      </c>
      <c r="J44" s="86"/>
      <c r="K44" s="96">
        <v>2.2100000000093707</v>
      </c>
      <c r="L44" s="99" t="s">
        <v>164</v>
      </c>
      <c r="M44" s="100">
        <v>4.8000000000000001E-2</v>
      </c>
      <c r="N44" s="100">
        <v>6.8999999999822701E-3</v>
      </c>
      <c r="O44" s="96">
        <v>69089.569254999995</v>
      </c>
      <c r="P44" s="98">
        <v>114.3</v>
      </c>
      <c r="Q44" s="86"/>
      <c r="R44" s="96">
        <v>78.969383206000003</v>
      </c>
      <c r="S44" s="97">
        <v>5.0818118147528653E-5</v>
      </c>
      <c r="T44" s="97">
        <f t="shared" si="0"/>
        <v>1.8201669361697127E-2</v>
      </c>
      <c r="U44" s="97">
        <f>R44/'סכום נכסי הקרן'!$C$42</f>
        <v>5.822476451498082E-3</v>
      </c>
    </row>
    <row r="45" spans="2:21" s="131" customFormat="1">
      <c r="B45" s="89" t="s">
        <v>383</v>
      </c>
      <c r="C45" s="86" t="s">
        <v>384</v>
      </c>
      <c r="D45" s="99" t="s">
        <v>120</v>
      </c>
      <c r="E45" s="99" t="s">
        <v>307</v>
      </c>
      <c r="F45" s="86" t="s">
        <v>380</v>
      </c>
      <c r="G45" s="99" t="s">
        <v>358</v>
      </c>
      <c r="H45" s="86" t="s">
        <v>373</v>
      </c>
      <c r="I45" s="86" t="s">
        <v>160</v>
      </c>
      <c r="J45" s="86"/>
      <c r="K45" s="96">
        <v>6.1600000000093909</v>
      </c>
      <c r="L45" s="99" t="s">
        <v>164</v>
      </c>
      <c r="M45" s="100">
        <v>3.2000000000000001E-2</v>
      </c>
      <c r="N45" s="100">
        <v>1.7500000000000002E-2</v>
      </c>
      <c r="O45" s="96">
        <v>61484.086035</v>
      </c>
      <c r="P45" s="98">
        <v>110.84</v>
      </c>
      <c r="Q45" s="86"/>
      <c r="R45" s="96">
        <v>68.148962996000009</v>
      </c>
      <c r="S45" s="97">
        <v>3.7271756599717756E-5</v>
      </c>
      <c r="T45" s="97">
        <f t="shared" si="0"/>
        <v>1.5707668484125612E-2</v>
      </c>
      <c r="U45" s="97">
        <f>R45/'סכום נכסי הקרן'!$C$42</f>
        <v>5.0246781237120791E-3</v>
      </c>
    </row>
    <row r="46" spans="2:21" s="131" customFormat="1">
      <c r="B46" s="89" t="s">
        <v>385</v>
      </c>
      <c r="C46" s="86" t="s">
        <v>386</v>
      </c>
      <c r="D46" s="99" t="s">
        <v>120</v>
      </c>
      <c r="E46" s="99" t="s">
        <v>307</v>
      </c>
      <c r="F46" s="86" t="s">
        <v>380</v>
      </c>
      <c r="G46" s="99" t="s">
        <v>358</v>
      </c>
      <c r="H46" s="86" t="s">
        <v>373</v>
      </c>
      <c r="I46" s="86" t="s">
        <v>160</v>
      </c>
      <c r="J46" s="86"/>
      <c r="K46" s="96">
        <v>1.4800000000563094</v>
      </c>
      <c r="L46" s="99" t="s">
        <v>164</v>
      </c>
      <c r="M46" s="100">
        <v>4.9000000000000002E-2</v>
      </c>
      <c r="N46" s="100">
        <v>6.7000000006280655E-3</v>
      </c>
      <c r="O46" s="96">
        <v>7997.4868889999998</v>
      </c>
      <c r="P46" s="98">
        <v>115.47</v>
      </c>
      <c r="Q46" s="86"/>
      <c r="R46" s="96">
        <v>9.2346981259999996</v>
      </c>
      <c r="S46" s="97">
        <v>4.0370198018278622E-5</v>
      </c>
      <c r="T46" s="97">
        <f t="shared" si="0"/>
        <v>2.1285074685978428E-3</v>
      </c>
      <c r="U46" s="97">
        <f>R46/'סכום נכסי הקרן'!$C$42</f>
        <v>6.808817568584374E-4</v>
      </c>
    </row>
    <row r="47" spans="2:21" s="131" customFormat="1">
      <c r="B47" s="89" t="s">
        <v>387</v>
      </c>
      <c r="C47" s="86" t="s">
        <v>388</v>
      </c>
      <c r="D47" s="99" t="s">
        <v>120</v>
      </c>
      <c r="E47" s="99" t="s">
        <v>307</v>
      </c>
      <c r="F47" s="86" t="s">
        <v>389</v>
      </c>
      <c r="G47" s="99" t="s">
        <v>390</v>
      </c>
      <c r="H47" s="86" t="s">
        <v>373</v>
      </c>
      <c r="I47" s="86" t="s">
        <v>160</v>
      </c>
      <c r="J47" s="86"/>
      <c r="K47" s="96">
        <v>2.3499999999989334</v>
      </c>
      <c r="L47" s="99" t="s">
        <v>164</v>
      </c>
      <c r="M47" s="100">
        <v>3.7000000000000005E-2</v>
      </c>
      <c r="N47" s="100">
        <v>6.2999999998954751E-3</v>
      </c>
      <c r="O47" s="96">
        <v>41882.336251000001</v>
      </c>
      <c r="P47" s="98">
        <v>111.93</v>
      </c>
      <c r="Q47" s="86"/>
      <c r="R47" s="96">
        <v>46.878899523000001</v>
      </c>
      <c r="S47" s="97">
        <v>1.7451080420310927E-5</v>
      </c>
      <c r="T47" s="97">
        <f t="shared" si="0"/>
        <v>1.0805127183683465E-2</v>
      </c>
      <c r="U47" s="97">
        <f>R47/'סכום נכסי הקרן'!$C$42</f>
        <v>3.4564191521262084E-3</v>
      </c>
    </row>
    <row r="48" spans="2:21" s="131" customFormat="1">
      <c r="B48" s="89" t="s">
        <v>391</v>
      </c>
      <c r="C48" s="86" t="s">
        <v>392</v>
      </c>
      <c r="D48" s="99" t="s">
        <v>120</v>
      </c>
      <c r="E48" s="99" t="s">
        <v>307</v>
      </c>
      <c r="F48" s="86" t="s">
        <v>389</v>
      </c>
      <c r="G48" s="99" t="s">
        <v>390</v>
      </c>
      <c r="H48" s="86" t="s">
        <v>373</v>
      </c>
      <c r="I48" s="86" t="s">
        <v>160</v>
      </c>
      <c r="J48" s="86"/>
      <c r="K48" s="96">
        <v>5.3999999999333319</v>
      </c>
      <c r="L48" s="99" t="s">
        <v>164</v>
      </c>
      <c r="M48" s="100">
        <v>2.2000000000000002E-2</v>
      </c>
      <c r="N48" s="100">
        <v>1.6199999999799996E-2</v>
      </c>
      <c r="O48" s="96">
        <v>28876.018190999999</v>
      </c>
      <c r="P48" s="98">
        <v>103.89</v>
      </c>
      <c r="Q48" s="86"/>
      <c r="R48" s="96">
        <v>29.999295529999998</v>
      </c>
      <c r="S48" s="97">
        <v>3.2750990694160507E-5</v>
      </c>
      <c r="T48" s="97">
        <f t="shared" si="0"/>
        <v>6.9145437909335378E-3</v>
      </c>
      <c r="U48" s="97">
        <f>R48/'סכום נכסי הקרן'!$C$42</f>
        <v>2.2118723066294056E-3</v>
      </c>
    </row>
    <row r="49" spans="2:21" s="131" customFormat="1">
      <c r="B49" s="89" t="s">
        <v>393</v>
      </c>
      <c r="C49" s="86" t="s">
        <v>394</v>
      </c>
      <c r="D49" s="99" t="s">
        <v>120</v>
      </c>
      <c r="E49" s="99" t="s">
        <v>307</v>
      </c>
      <c r="F49" s="86" t="s">
        <v>395</v>
      </c>
      <c r="G49" s="99" t="s">
        <v>358</v>
      </c>
      <c r="H49" s="86" t="s">
        <v>373</v>
      </c>
      <c r="I49" s="86" t="s">
        <v>359</v>
      </c>
      <c r="J49" s="86"/>
      <c r="K49" s="96">
        <v>6.7499999997685798</v>
      </c>
      <c r="L49" s="99" t="s">
        <v>164</v>
      </c>
      <c r="M49" s="100">
        <v>1.8200000000000001E-2</v>
      </c>
      <c r="N49" s="100">
        <v>1.7699999999321168E-2</v>
      </c>
      <c r="O49" s="96">
        <v>12845.231159999999</v>
      </c>
      <c r="P49" s="98">
        <v>100.92</v>
      </c>
      <c r="Q49" s="86"/>
      <c r="R49" s="96">
        <v>12.963406943999999</v>
      </c>
      <c r="S49" s="97">
        <v>4.8841183117870722E-5</v>
      </c>
      <c r="T49" s="97">
        <f t="shared" si="0"/>
        <v>2.9879383302298468E-3</v>
      </c>
      <c r="U49" s="97">
        <f>R49/'סכום נכסי הקרן'!$C$42</f>
        <v>9.5580247177227409E-4</v>
      </c>
    </row>
    <row r="50" spans="2:21" s="131" customFormat="1">
      <c r="B50" s="89" t="s">
        <v>396</v>
      </c>
      <c r="C50" s="86" t="s">
        <v>397</v>
      </c>
      <c r="D50" s="99" t="s">
        <v>120</v>
      </c>
      <c r="E50" s="99" t="s">
        <v>307</v>
      </c>
      <c r="F50" s="86" t="s">
        <v>343</v>
      </c>
      <c r="G50" s="99" t="s">
        <v>309</v>
      </c>
      <c r="H50" s="86" t="s">
        <v>373</v>
      </c>
      <c r="I50" s="86" t="s">
        <v>160</v>
      </c>
      <c r="J50" s="86"/>
      <c r="K50" s="96">
        <v>1.0499999999904963</v>
      </c>
      <c r="L50" s="99" t="s">
        <v>164</v>
      </c>
      <c r="M50" s="100">
        <v>3.1E-2</v>
      </c>
      <c r="N50" s="100">
        <v>2.2000000002154172E-3</v>
      </c>
      <c r="O50" s="96">
        <v>14024.614976999999</v>
      </c>
      <c r="P50" s="98">
        <v>112.54</v>
      </c>
      <c r="Q50" s="86"/>
      <c r="R50" s="96">
        <v>15.783302602999999</v>
      </c>
      <c r="S50" s="97">
        <v>2.7176737114966276E-5</v>
      </c>
      <c r="T50" s="97">
        <f t="shared" si="0"/>
        <v>3.6378966601019647E-3</v>
      </c>
      <c r="U50" s="97">
        <f>R50/'סכום נכסי הקרן'!$C$42</f>
        <v>1.1637156579165681E-3</v>
      </c>
    </row>
    <row r="51" spans="2:21" s="131" customFormat="1">
      <c r="B51" s="89" t="s">
        <v>398</v>
      </c>
      <c r="C51" s="86" t="s">
        <v>399</v>
      </c>
      <c r="D51" s="99" t="s">
        <v>120</v>
      </c>
      <c r="E51" s="99" t="s">
        <v>307</v>
      </c>
      <c r="F51" s="86" t="s">
        <v>343</v>
      </c>
      <c r="G51" s="99" t="s">
        <v>309</v>
      </c>
      <c r="H51" s="86" t="s">
        <v>373</v>
      </c>
      <c r="I51" s="86" t="s">
        <v>160</v>
      </c>
      <c r="J51" s="86"/>
      <c r="K51" s="96">
        <v>0.51999999999145086</v>
      </c>
      <c r="L51" s="99" t="s">
        <v>164</v>
      </c>
      <c r="M51" s="100">
        <v>2.7999999999999997E-2</v>
      </c>
      <c r="N51" s="100">
        <v>-2.1999999999946568E-3</v>
      </c>
      <c r="O51" s="96">
        <v>35553.492420000002</v>
      </c>
      <c r="P51" s="98">
        <v>105.28</v>
      </c>
      <c r="Q51" s="86"/>
      <c r="R51" s="96">
        <v>37.430713591</v>
      </c>
      <c r="S51" s="97">
        <v>3.614875395131633E-5</v>
      </c>
      <c r="T51" s="97">
        <f t="shared" si="0"/>
        <v>8.627412866813431E-3</v>
      </c>
      <c r="U51" s="97">
        <f>R51/'סכום נכסי הקרן'!$C$42</f>
        <v>2.7597967667779368E-3</v>
      </c>
    </row>
    <row r="52" spans="2:21" s="131" customFormat="1">
      <c r="B52" s="89" t="s">
        <v>400</v>
      </c>
      <c r="C52" s="86" t="s">
        <v>401</v>
      </c>
      <c r="D52" s="99" t="s">
        <v>120</v>
      </c>
      <c r="E52" s="99" t="s">
        <v>307</v>
      </c>
      <c r="F52" s="86" t="s">
        <v>343</v>
      </c>
      <c r="G52" s="99" t="s">
        <v>309</v>
      </c>
      <c r="H52" s="86" t="s">
        <v>373</v>
      </c>
      <c r="I52" s="86" t="s">
        <v>160</v>
      </c>
      <c r="J52" s="86"/>
      <c r="K52" s="96">
        <v>1.1999999996194641</v>
      </c>
      <c r="L52" s="99" t="s">
        <v>164</v>
      </c>
      <c r="M52" s="100">
        <v>4.2000000000000003E-2</v>
      </c>
      <c r="N52" s="100">
        <v>5.000000038053573E-4</v>
      </c>
      <c r="O52" s="96">
        <v>813.01699900000006</v>
      </c>
      <c r="P52" s="98">
        <v>129.29</v>
      </c>
      <c r="Q52" s="86"/>
      <c r="R52" s="96">
        <v>1.0511496520000001</v>
      </c>
      <c r="S52" s="97">
        <v>1.0390126378611867E-5</v>
      </c>
      <c r="T52" s="97">
        <f t="shared" si="0"/>
        <v>2.4227969927861004E-4</v>
      </c>
      <c r="U52" s="97">
        <f>R52/'סכום נכסי הקרן'!$C$42</f>
        <v>7.7502113443193157E-5</v>
      </c>
    </row>
    <row r="53" spans="2:21" s="131" customFormat="1">
      <c r="B53" s="89" t="s">
        <v>402</v>
      </c>
      <c r="C53" s="86" t="s">
        <v>403</v>
      </c>
      <c r="D53" s="99" t="s">
        <v>120</v>
      </c>
      <c r="E53" s="99" t="s">
        <v>307</v>
      </c>
      <c r="F53" s="86" t="s">
        <v>308</v>
      </c>
      <c r="G53" s="99" t="s">
        <v>309</v>
      </c>
      <c r="H53" s="86" t="s">
        <v>373</v>
      </c>
      <c r="I53" s="86" t="s">
        <v>160</v>
      </c>
      <c r="J53" s="86"/>
      <c r="K53" s="96">
        <v>2.0099999999990552</v>
      </c>
      <c r="L53" s="99" t="s">
        <v>164</v>
      </c>
      <c r="M53" s="100">
        <v>0.04</v>
      </c>
      <c r="N53" s="100">
        <v>4.2999999999716503E-3</v>
      </c>
      <c r="O53" s="96">
        <v>45067.795391</v>
      </c>
      <c r="P53" s="98">
        <v>117.4</v>
      </c>
      <c r="Q53" s="86"/>
      <c r="R53" s="96">
        <v>52.909593504999997</v>
      </c>
      <c r="S53" s="97">
        <v>3.3383601598669036E-5</v>
      </c>
      <c r="T53" s="97">
        <f t="shared" si="0"/>
        <v>1.219514307877533E-2</v>
      </c>
      <c r="U53" s="97">
        <f>R53/'סכום נכסי הקרן'!$C$42</f>
        <v>3.9010670937821373E-3</v>
      </c>
    </row>
    <row r="54" spans="2:21" s="131" customFormat="1">
      <c r="B54" s="89" t="s">
        <v>404</v>
      </c>
      <c r="C54" s="86" t="s">
        <v>405</v>
      </c>
      <c r="D54" s="99" t="s">
        <v>120</v>
      </c>
      <c r="E54" s="99" t="s">
        <v>307</v>
      </c>
      <c r="F54" s="86" t="s">
        <v>406</v>
      </c>
      <c r="G54" s="99" t="s">
        <v>358</v>
      </c>
      <c r="H54" s="86" t="s">
        <v>373</v>
      </c>
      <c r="I54" s="86" t="s">
        <v>160</v>
      </c>
      <c r="J54" s="86"/>
      <c r="K54" s="96">
        <v>4.3200000000024916</v>
      </c>
      <c r="L54" s="99" t="s">
        <v>164</v>
      </c>
      <c r="M54" s="100">
        <v>4.7500000000000001E-2</v>
      </c>
      <c r="N54" s="100">
        <v>1.3100000000069573E-2</v>
      </c>
      <c r="O54" s="96">
        <v>67679.011587000001</v>
      </c>
      <c r="P54" s="98">
        <v>142.29</v>
      </c>
      <c r="Q54" s="86"/>
      <c r="R54" s="96">
        <v>96.30046564300001</v>
      </c>
      <c r="S54" s="97">
        <v>3.5860229739310128E-5</v>
      </c>
      <c r="T54" s="97">
        <f t="shared" si="0"/>
        <v>2.2196314113773933E-2</v>
      </c>
      <c r="U54" s="97">
        <f>R54/'סכום נכסי הקרן'!$C$42</f>
        <v>7.10031116758255E-3</v>
      </c>
    </row>
    <row r="55" spans="2:21" s="131" customFormat="1">
      <c r="B55" s="89" t="s">
        <v>407</v>
      </c>
      <c r="C55" s="86" t="s">
        <v>408</v>
      </c>
      <c r="D55" s="99" t="s">
        <v>120</v>
      </c>
      <c r="E55" s="99" t="s">
        <v>307</v>
      </c>
      <c r="F55" s="86" t="s">
        <v>409</v>
      </c>
      <c r="G55" s="99" t="s">
        <v>309</v>
      </c>
      <c r="H55" s="86" t="s">
        <v>373</v>
      </c>
      <c r="I55" s="86" t="s">
        <v>160</v>
      </c>
      <c r="J55" s="86"/>
      <c r="K55" s="96">
        <v>1.8999999999875319</v>
      </c>
      <c r="L55" s="99" t="s">
        <v>164</v>
      </c>
      <c r="M55" s="100">
        <v>3.85E-2</v>
      </c>
      <c r="N55" s="100">
        <v>3.6999999997132326E-3</v>
      </c>
      <c r="O55" s="96">
        <v>6930.3018599999996</v>
      </c>
      <c r="P55" s="98">
        <v>115.73</v>
      </c>
      <c r="Q55" s="86"/>
      <c r="R55" s="96">
        <v>8.0204387790000009</v>
      </c>
      <c r="S55" s="97">
        <v>1.6270873259409342E-5</v>
      </c>
      <c r="T55" s="97">
        <f t="shared" si="0"/>
        <v>1.8486325822030737E-3</v>
      </c>
      <c r="U55" s="97">
        <f>R55/'סכום נכסי הקרן'!$C$42</f>
        <v>5.913534337680051E-4</v>
      </c>
    </row>
    <row r="56" spans="2:21" s="131" customFormat="1">
      <c r="B56" s="89" t="s">
        <v>410</v>
      </c>
      <c r="C56" s="86" t="s">
        <v>411</v>
      </c>
      <c r="D56" s="99" t="s">
        <v>120</v>
      </c>
      <c r="E56" s="99" t="s">
        <v>307</v>
      </c>
      <c r="F56" s="86" t="s">
        <v>409</v>
      </c>
      <c r="G56" s="99" t="s">
        <v>309</v>
      </c>
      <c r="H56" s="86" t="s">
        <v>373</v>
      </c>
      <c r="I56" s="86" t="s">
        <v>160</v>
      </c>
      <c r="J56" s="86"/>
      <c r="K56" s="96">
        <v>2.2699999999892797</v>
      </c>
      <c r="L56" s="99" t="s">
        <v>164</v>
      </c>
      <c r="M56" s="100">
        <v>4.7500000000000001E-2</v>
      </c>
      <c r="N56" s="100">
        <v>5.8000000003369237E-3</v>
      </c>
      <c r="O56" s="96">
        <v>4991.7239200000004</v>
      </c>
      <c r="P56" s="98">
        <v>130.81</v>
      </c>
      <c r="Q56" s="86"/>
      <c r="R56" s="96">
        <v>6.5296740409999998</v>
      </c>
      <c r="S56" s="97">
        <v>1.7198678880976632E-5</v>
      </c>
      <c r="T56" s="97">
        <f t="shared" si="0"/>
        <v>1.5050259114206758E-3</v>
      </c>
      <c r="U56" s="97">
        <f>R56/'סכום נכסי הקרן'!$C$42</f>
        <v>4.8143814471115424E-4</v>
      </c>
    </row>
    <row r="57" spans="2:21" s="131" customFormat="1">
      <c r="B57" s="89" t="s">
        <v>412</v>
      </c>
      <c r="C57" s="86" t="s">
        <v>413</v>
      </c>
      <c r="D57" s="99" t="s">
        <v>120</v>
      </c>
      <c r="E57" s="99" t="s">
        <v>307</v>
      </c>
      <c r="F57" s="86" t="s">
        <v>414</v>
      </c>
      <c r="G57" s="99" t="s">
        <v>309</v>
      </c>
      <c r="H57" s="86" t="s">
        <v>373</v>
      </c>
      <c r="I57" s="86" t="s">
        <v>359</v>
      </c>
      <c r="J57" s="86"/>
      <c r="K57" s="96">
        <v>2.5100000001335792</v>
      </c>
      <c r="L57" s="99" t="s">
        <v>164</v>
      </c>
      <c r="M57" s="100">
        <v>3.5499999999999997E-2</v>
      </c>
      <c r="N57" s="100">
        <v>3.8999999996917412E-3</v>
      </c>
      <c r="O57" s="96">
        <v>8207.8551040000002</v>
      </c>
      <c r="P57" s="98">
        <v>118.57</v>
      </c>
      <c r="Q57" s="86"/>
      <c r="R57" s="96">
        <v>9.7320533699999991</v>
      </c>
      <c r="S57" s="97">
        <v>2.3032037149917483E-5</v>
      </c>
      <c r="T57" s="97">
        <f t="shared" si="0"/>
        <v>2.2431429809834378E-3</v>
      </c>
      <c r="U57" s="97">
        <f>R57/'סכום נכסי הקרן'!$C$42</f>
        <v>7.1755216099044102E-4</v>
      </c>
    </row>
    <row r="58" spans="2:21" s="131" customFormat="1">
      <c r="B58" s="89" t="s">
        <v>415</v>
      </c>
      <c r="C58" s="86" t="s">
        <v>416</v>
      </c>
      <c r="D58" s="99" t="s">
        <v>120</v>
      </c>
      <c r="E58" s="99" t="s">
        <v>307</v>
      </c>
      <c r="F58" s="86" t="s">
        <v>414</v>
      </c>
      <c r="G58" s="99" t="s">
        <v>309</v>
      </c>
      <c r="H58" s="86" t="s">
        <v>373</v>
      </c>
      <c r="I58" s="86" t="s">
        <v>359</v>
      </c>
      <c r="J58" s="86"/>
      <c r="K58" s="96">
        <v>1.419999999970609</v>
      </c>
      <c r="L58" s="99" t="s">
        <v>164</v>
      </c>
      <c r="M58" s="100">
        <v>4.6500000000000007E-2</v>
      </c>
      <c r="N58" s="100">
        <v>3.7000000004408641E-3</v>
      </c>
      <c r="O58" s="96">
        <v>4238.4445830000004</v>
      </c>
      <c r="P58" s="98">
        <v>128.44</v>
      </c>
      <c r="Q58" s="86"/>
      <c r="R58" s="96">
        <v>5.4438581480000003</v>
      </c>
      <c r="S58" s="97">
        <v>1.9376343943712973E-5</v>
      </c>
      <c r="T58" s="97">
        <f t="shared" si="0"/>
        <v>1.2547559831307931E-3</v>
      </c>
      <c r="U58" s="97">
        <f>R58/'סכום נכסי הקרן'!$C$42</f>
        <v>4.0138006129972762E-4</v>
      </c>
    </row>
    <row r="59" spans="2:21" s="131" customFormat="1">
      <c r="B59" s="89" t="s">
        <v>417</v>
      </c>
      <c r="C59" s="86" t="s">
        <v>418</v>
      </c>
      <c r="D59" s="99" t="s">
        <v>120</v>
      </c>
      <c r="E59" s="99" t="s">
        <v>307</v>
      </c>
      <c r="F59" s="86" t="s">
        <v>414</v>
      </c>
      <c r="G59" s="99" t="s">
        <v>309</v>
      </c>
      <c r="H59" s="86" t="s">
        <v>373</v>
      </c>
      <c r="I59" s="86" t="s">
        <v>359</v>
      </c>
      <c r="J59" s="86"/>
      <c r="K59" s="96">
        <v>5.2800000000072131</v>
      </c>
      <c r="L59" s="99" t="s">
        <v>164</v>
      </c>
      <c r="M59" s="100">
        <v>1.4999999999999999E-2</v>
      </c>
      <c r="N59" s="100">
        <v>1.2099999999941394E-2</v>
      </c>
      <c r="O59" s="96">
        <v>21492.259285</v>
      </c>
      <c r="P59" s="98">
        <v>103.21</v>
      </c>
      <c r="Q59" s="86"/>
      <c r="R59" s="96">
        <v>22.182161053000002</v>
      </c>
      <c r="S59" s="97">
        <v>3.8545374177691792E-5</v>
      </c>
      <c r="T59" s="97">
        <f t="shared" si="0"/>
        <v>5.1127708590732006E-3</v>
      </c>
      <c r="U59" s="97">
        <f>R59/'סכום נכסי הקרן'!$C$42</f>
        <v>1.6355086633704054E-3</v>
      </c>
    </row>
    <row r="60" spans="2:21" s="131" customFormat="1">
      <c r="B60" s="89" t="s">
        <v>419</v>
      </c>
      <c r="C60" s="86" t="s">
        <v>420</v>
      </c>
      <c r="D60" s="99" t="s">
        <v>120</v>
      </c>
      <c r="E60" s="99" t="s">
        <v>307</v>
      </c>
      <c r="F60" s="86" t="s">
        <v>421</v>
      </c>
      <c r="G60" s="99" t="s">
        <v>422</v>
      </c>
      <c r="H60" s="86" t="s">
        <v>373</v>
      </c>
      <c r="I60" s="86" t="s">
        <v>359</v>
      </c>
      <c r="J60" s="86"/>
      <c r="K60" s="96">
        <v>1.9700000020337709</v>
      </c>
      <c r="L60" s="99" t="s">
        <v>164</v>
      </c>
      <c r="M60" s="100">
        <v>4.6500000000000007E-2</v>
      </c>
      <c r="N60" s="100">
        <v>7.1999999812267304E-3</v>
      </c>
      <c r="O60" s="96">
        <v>147.13574800000001</v>
      </c>
      <c r="P60" s="98">
        <v>130.33000000000001</v>
      </c>
      <c r="Q60" s="86"/>
      <c r="R60" s="96">
        <v>0.19176201300000001</v>
      </c>
      <c r="S60" s="97">
        <v>1.9360426906986762E-6</v>
      </c>
      <c r="T60" s="97">
        <f t="shared" si="0"/>
        <v>4.4199265779427676E-5</v>
      </c>
      <c r="U60" s="97">
        <f>R60/'סכום נכסי הקרן'!$C$42</f>
        <v>1.413876821187501E-5</v>
      </c>
    </row>
    <row r="61" spans="2:21" s="131" customFormat="1">
      <c r="B61" s="89" t="s">
        <v>423</v>
      </c>
      <c r="C61" s="86" t="s">
        <v>424</v>
      </c>
      <c r="D61" s="99" t="s">
        <v>120</v>
      </c>
      <c r="E61" s="99" t="s">
        <v>307</v>
      </c>
      <c r="F61" s="86" t="s">
        <v>425</v>
      </c>
      <c r="G61" s="99" t="s">
        <v>358</v>
      </c>
      <c r="H61" s="86" t="s">
        <v>373</v>
      </c>
      <c r="I61" s="86" t="s">
        <v>359</v>
      </c>
      <c r="J61" s="86"/>
      <c r="K61" s="96">
        <v>2.1000000004815362</v>
      </c>
      <c r="L61" s="99" t="s">
        <v>164</v>
      </c>
      <c r="M61" s="100">
        <v>3.6400000000000002E-2</v>
      </c>
      <c r="N61" s="100">
        <v>8.3000000032503688E-3</v>
      </c>
      <c r="O61" s="96">
        <v>1416.9298369999999</v>
      </c>
      <c r="P61" s="98">
        <v>117.25</v>
      </c>
      <c r="Q61" s="86"/>
      <c r="R61" s="96">
        <v>1.661350262</v>
      </c>
      <c r="S61" s="97">
        <v>1.9277956965986392E-5</v>
      </c>
      <c r="T61" s="97">
        <f t="shared" si="0"/>
        <v>3.8292496326089253E-4</v>
      </c>
      <c r="U61" s="97">
        <f>R61/'סכום נכסי הקרן'!$C$42</f>
        <v>1.2249269761866664E-4</v>
      </c>
    </row>
    <row r="62" spans="2:21" s="131" customFormat="1">
      <c r="B62" s="89" t="s">
        <v>426</v>
      </c>
      <c r="C62" s="86" t="s">
        <v>427</v>
      </c>
      <c r="D62" s="99" t="s">
        <v>120</v>
      </c>
      <c r="E62" s="99" t="s">
        <v>307</v>
      </c>
      <c r="F62" s="86" t="s">
        <v>428</v>
      </c>
      <c r="G62" s="99" t="s">
        <v>429</v>
      </c>
      <c r="H62" s="86" t="s">
        <v>373</v>
      </c>
      <c r="I62" s="86" t="s">
        <v>160</v>
      </c>
      <c r="J62" s="86"/>
      <c r="K62" s="96">
        <v>7.7300000000640834</v>
      </c>
      <c r="L62" s="99" t="s">
        <v>164</v>
      </c>
      <c r="M62" s="100">
        <v>3.85E-2</v>
      </c>
      <c r="N62" s="100">
        <v>2.0200000000153203E-2</v>
      </c>
      <c r="O62" s="96">
        <v>45758.995909000005</v>
      </c>
      <c r="P62" s="98">
        <v>116.97</v>
      </c>
      <c r="Q62" s="86"/>
      <c r="R62" s="96">
        <v>53.524298008999999</v>
      </c>
      <c r="S62" s="97">
        <v>1.6813995767542203E-5</v>
      </c>
      <c r="T62" s="97">
        <f t="shared" si="0"/>
        <v>1.2336826446211129E-2</v>
      </c>
      <c r="U62" s="97">
        <f>R62/'סכום נכסי הקרן'!$C$42</f>
        <v>3.9463897537025438E-3</v>
      </c>
    </row>
    <row r="63" spans="2:21" s="131" customFormat="1">
      <c r="B63" s="89" t="s">
        <v>430</v>
      </c>
      <c r="C63" s="86" t="s">
        <v>431</v>
      </c>
      <c r="D63" s="99" t="s">
        <v>120</v>
      </c>
      <c r="E63" s="99" t="s">
        <v>307</v>
      </c>
      <c r="F63" s="86" t="s">
        <v>428</v>
      </c>
      <c r="G63" s="99" t="s">
        <v>429</v>
      </c>
      <c r="H63" s="86" t="s">
        <v>373</v>
      </c>
      <c r="I63" s="86" t="s">
        <v>160</v>
      </c>
      <c r="J63" s="86"/>
      <c r="K63" s="96">
        <v>5.8400000000082244</v>
      </c>
      <c r="L63" s="99" t="s">
        <v>164</v>
      </c>
      <c r="M63" s="100">
        <v>4.4999999999999998E-2</v>
      </c>
      <c r="N63" s="100">
        <v>1.5100000000003427E-2</v>
      </c>
      <c r="O63" s="96">
        <v>119115.439874</v>
      </c>
      <c r="P63" s="98">
        <v>122.5</v>
      </c>
      <c r="Q63" s="86"/>
      <c r="R63" s="96">
        <v>145.916415145</v>
      </c>
      <c r="S63" s="97">
        <v>4.0495015398349951E-5</v>
      </c>
      <c r="T63" s="97">
        <f t="shared" si="0"/>
        <v>3.3632304509523273E-2</v>
      </c>
      <c r="U63" s="97">
        <f>R63/'סכום נכסי הקרן'!$C$42</f>
        <v>1.0758535226905879E-2</v>
      </c>
    </row>
    <row r="64" spans="2:21" s="131" customFormat="1">
      <c r="B64" s="89" t="s">
        <v>432</v>
      </c>
      <c r="C64" s="86" t="s">
        <v>433</v>
      </c>
      <c r="D64" s="99" t="s">
        <v>120</v>
      </c>
      <c r="E64" s="99" t="s">
        <v>307</v>
      </c>
      <c r="F64" s="86" t="s">
        <v>428</v>
      </c>
      <c r="G64" s="99" t="s">
        <v>429</v>
      </c>
      <c r="H64" s="86" t="s">
        <v>373</v>
      </c>
      <c r="I64" s="86" t="s">
        <v>160</v>
      </c>
      <c r="J64" s="86"/>
      <c r="K64" s="96">
        <v>10.419999999944164</v>
      </c>
      <c r="L64" s="99" t="s">
        <v>164</v>
      </c>
      <c r="M64" s="100">
        <v>2.3900000000000001E-2</v>
      </c>
      <c r="N64" s="100">
        <v>2.629999999982717E-2</v>
      </c>
      <c r="O64" s="96">
        <v>46037.919999999998</v>
      </c>
      <c r="P64" s="98">
        <v>98.03</v>
      </c>
      <c r="Q64" s="86"/>
      <c r="R64" s="96">
        <v>45.130973605999998</v>
      </c>
      <c r="S64" s="97">
        <v>3.7151653218354906E-5</v>
      </c>
      <c r="T64" s="97">
        <f t="shared" si="0"/>
        <v>1.0402247379912147E-2</v>
      </c>
      <c r="U64" s="97">
        <f>R64/'סכום נכסי הקרן'!$C$42</f>
        <v>3.3275431614888337E-3</v>
      </c>
    </row>
    <row r="65" spans="2:21" s="131" customFormat="1">
      <c r="B65" s="89" t="s">
        <v>434</v>
      </c>
      <c r="C65" s="86" t="s">
        <v>435</v>
      </c>
      <c r="D65" s="99" t="s">
        <v>120</v>
      </c>
      <c r="E65" s="99" t="s">
        <v>307</v>
      </c>
      <c r="F65" s="86" t="s">
        <v>436</v>
      </c>
      <c r="G65" s="99" t="s">
        <v>422</v>
      </c>
      <c r="H65" s="86" t="s">
        <v>373</v>
      </c>
      <c r="I65" s="86" t="s">
        <v>160</v>
      </c>
      <c r="J65" s="86"/>
      <c r="K65" s="96">
        <v>1.3800000019011212</v>
      </c>
      <c r="L65" s="99" t="s">
        <v>164</v>
      </c>
      <c r="M65" s="100">
        <v>4.8899999999999999E-2</v>
      </c>
      <c r="N65" s="100">
        <v>5.5000000184831218E-3</v>
      </c>
      <c r="O65" s="96">
        <v>291.34847100000002</v>
      </c>
      <c r="P65" s="98">
        <v>129.99</v>
      </c>
      <c r="Q65" s="86"/>
      <c r="R65" s="96">
        <v>0.378723906</v>
      </c>
      <c r="S65" s="97">
        <v>5.2200069520429977E-6</v>
      </c>
      <c r="T65" s="97">
        <f t="shared" si="0"/>
        <v>8.729215091373171E-5</v>
      </c>
      <c r="U65" s="97">
        <f>R65/'סכום נכסי הקרן'!$C$42</f>
        <v>2.7923619696409524E-5</v>
      </c>
    </row>
    <row r="66" spans="2:21" s="131" customFormat="1">
      <c r="B66" s="89" t="s">
        <v>437</v>
      </c>
      <c r="C66" s="86" t="s">
        <v>438</v>
      </c>
      <c r="D66" s="99" t="s">
        <v>120</v>
      </c>
      <c r="E66" s="99" t="s">
        <v>307</v>
      </c>
      <c r="F66" s="86" t="s">
        <v>308</v>
      </c>
      <c r="G66" s="99" t="s">
        <v>309</v>
      </c>
      <c r="H66" s="86" t="s">
        <v>373</v>
      </c>
      <c r="I66" s="86" t="s">
        <v>359</v>
      </c>
      <c r="J66" s="86"/>
      <c r="K66" s="96">
        <v>4.410000000076316</v>
      </c>
      <c r="L66" s="99" t="s">
        <v>164</v>
      </c>
      <c r="M66" s="100">
        <v>1.6399999999999998E-2</v>
      </c>
      <c r="N66" s="100">
        <v>1.8900000000327068E-2</v>
      </c>
      <c r="O66" s="96">
        <f>21192.063/50000</f>
        <v>0.42384125999999994</v>
      </c>
      <c r="P66" s="98">
        <v>4977439</v>
      </c>
      <c r="Q66" s="86"/>
      <c r="R66" s="96">
        <v>21.096441079000002</v>
      </c>
      <c r="S66" s="97">
        <f>172.630034213099%/50000</f>
        <v>3.4526006842619801E-5</v>
      </c>
      <c r="T66" s="97">
        <f t="shared" si="0"/>
        <v>4.862523039173337E-3</v>
      </c>
      <c r="U66" s="97">
        <f>R66/'סכום נכסי הקרן'!$C$42</f>
        <v>1.5554576521443764E-3</v>
      </c>
    </row>
    <row r="67" spans="2:21" s="131" customFormat="1">
      <c r="B67" s="89" t="s">
        <v>439</v>
      </c>
      <c r="C67" s="86" t="s">
        <v>440</v>
      </c>
      <c r="D67" s="99" t="s">
        <v>120</v>
      </c>
      <c r="E67" s="99" t="s">
        <v>307</v>
      </c>
      <c r="F67" s="86" t="s">
        <v>308</v>
      </c>
      <c r="G67" s="99" t="s">
        <v>309</v>
      </c>
      <c r="H67" s="86" t="s">
        <v>373</v>
      </c>
      <c r="I67" s="86" t="s">
        <v>359</v>
      </c>
      <c r="J67" s="86"/>
      <c r="K67" s="96">
        <v>8.3800000000760324</v>
      </c>
      <c r="L67" s="99" t="s">
        <v>164</v>
      </c>
      <c r="M67" s="100">
        <v>2.7799999999999998E-2</v>
      </c>
      <c r="N67" s="100">
        <v>3.2000000000000001E-2</v>
      </c>
      <c r="O67" s="96">
        <f>8088.318/50000</f>
        <v>0.16176636</v>
      </c>
      <c r="P67" s="98">
        <v>4878299</v>
      </c>
      <c r="Q67" s="86"/>
      <c r="R67" s="96">
        <v>7.8914473300000001</v>
      </c>
      <c r="S67" s="97">
        <f>193.407890961263%/50000</f>
        <v>3.8681578192252598E-5</v>
      </c>
      <c r="T67" s="97">
        <f t="shared" si="0"/>
        <v>1.8189013166180358E-3</v>
      </c>
      <c r="U67" s="97">
        <f>R67/'סכום נכסי הקרן'!$C$42</f>
        <v>5.8184278997472729E-4</v>
      </c>
    </row>
    <row r="68" spans="2:21" s="131" customFormat="1">
      <c r="B68" s="89" t="s">
        <v>441</v>
      </c>
      <c r="C68" s="86" t="s">
        <v>442</v>
      </c>
      <c r="D68" s="99" t="s">
        <v>120</v>
      </c>
      <c r="E68" s="99" t="s">
        <v>307</v>
      </c>
      <c r="F68" s="86" t="s">
        <v>308</v>
      </c>
      <c r="G68" s="99" t="s">
        <v>309</v>
      </c>
      <c r="H68" s="86" t="s">
        <v>373</v>
      </c>
      <c r="I68" s="86" t="s">
        <v>160</v>
      </c>
      <c r="J68" s="86"/>
      <c r="K68" s="96">
        <v>1.5500000000164373</v>
      </c>
      <c r="L68" s="99" t="s">
        <v>164</v>
      </c>
      <c r="M68" s="100">
        <v>0.05</v>
      </c>
      <c r="N68" s="100">
        <v>4.1000000001225343E-3</v>
      </c>
      <c r="O68" s="96">
        <v>28014.016245999999</v>
      </c>
      <c r="P68" s="98">
        <v>119.44</v>
      </c>
      <c r="Q68" s="86"/>
      <c r="R68" s="96">
        <v>33.459942899000005</v>
      </c>
      <c r="S68" s="97">
        <v>2.8014044260044258E-5</v>
      </c>
      <c r="T68" s="97">
        <f t="shared" si="0"/>
        <v>7.7121891141045482E-3</v>
      </c>
      <c r="U68" s="97">
        <f>R68/'סכום נכסי הקרן'!$C$42</f>
        <v>2.4670286342453772E-3</v>
      </c>
    </row>
    <row r="69" spans="2:21" s="131" customFormat="1">
      <c r="B69" s="89" t="s">
        <v>443</v>
      </c>
      <c r="C69" s="86" t="s">
        <v>444</v>
      </c>
      <c r="D69" s="99" t="s">
        <v>120</v>
      </c>
      <c r="E69" s="99" t="s">
        <v>307</v>
      </c>
      <c r="F69" s="86" t="s">
        <v>445</v>
      </c>
      <c r="G69" s="99" t="s">
        <v>358</v>
      </c>
      <c r="H69" s="86" t="s">
        <v>373</v>
      </c>
      <c r="I69" s="86" t="s">
        <v>359</v>
      </c>
      <c r="J69" s="86"/>
      <c r="K69" s="96">
        <v>1.4699999999649485</v>
      </c>
      <c r="L69" s="99" t="s">
        <v>164</v>
      </c>
      <c r="M69" s="100">
        <v>5.0999999999999997E-2</v>
      </c>
      <c r="N69" s="100">
        <v>2.7000000000618552E-3</v>
      </c>
      <c r="O69" s="96">
        <v>11753.580920999999</v>
      </c>
      <c r="P69" s="98">
        <v>119.44</v>
      </c>
      <c r="Q69" s="96">
        <v>0.500096561</v>
      </c>
      <c r="R69" s="96">
        <v>14.550097233000001</v>
      </c>
      <c r="S69" s="97">
        <v>2.6122541152697507E-5</v>
      </c>
      <c r="T69" s="97">
        <f t="shared" si="0"/>
        <v>3.3536549009729167E-3</v>
      </c>
      <c r="U69" s="97">
        <f>R69/'סכום נכסי הקרן'!$C$42</f>
        <v>1.072790429237051E-3</v>
      </c>
    </row>
    <row r="70" spans="2:21" s="131" customFormat="1">
      <c r="B70" s="89" t="s">
        <v>446</v>
      </c>
      <c r="C70" s="86" t="s">
        <v>447</v>
      </c>
      <c r="D70" s="99" t="s">
        <v>120</v>
      </c>
      <c r="E70" s="99" t="s">
        <v>307</v>
      </c>
      <c r="F70" s="86" t="s">
        <v>445</v>
      </c>
      <c r="G70" s="99" t="s">
        <v>358</v>
      </c>
      <c r="H70" s="86" t="s">
        <v>373</v>
      </c>
      <c r="I70" s="86" t="s">
        <v>359</v>
      </c>
      <c r="J70" s="86"/>
      <c r="K70" s="96">
        <v>1.7400022917382836</v>
      </c>
      <c r="L70" s="99" t="s">
        <v>164</v>
      </c>
      <c r="M70" s="100">
        <v>3.4000000000000002E-2</v>
      </c>
      <c r="N70" s="100">
        <v>1.0200011458691418E-2</v>
      </c>
      <c r="O70" s="96">
        <v>0.162466</v>
      </c>
      <c r="P70" s="98">
        <v>107.43</v>
      </c>
      <c r="Q70" s="86"/>
      <c r="R70" s="96">
        <v>1.7453999999999999E-4</v>
      </c>
      <c r="S70" s="97">
        <v>2.3417099437964247E-9</v>
      </c>
      <c r="T70" s="97">
        <f t="shared" si="0"/>
        <v>4.0229760464296471E-8</v>
      </c>
      <c r="U70" s="97">
        <f>R70/'סכום נכסי הקרן'!$C$42</f>
        <v>1.2868975273536914E-8</v>
      </c>
    </row>
    <row r="71" spans="2:21" s="131" customFormat="1">
      <c r="B71" s="89" t="s">
        <v>448</v>
      </c>
      <c r="C71" s="86" t="s">
        <v>449</v>
      </c>
      <c r="D71" s="99" t="s">
        <v>120</v>
      </c>
      <c r="E71" s="99" t="s">
        <v>307</v>
      </c>
      <c r="F71" s="86" t="s">
        <v>445</v>
      </c>
      <c r="G71" s="99" t="s">
        <v>358</v>
      </c>
      <c r="H71" s="86" t="s">
        <v>373</v>
      </c>
      <c r="I71" s="86" t="s">
        <v>359</v>
      </c>
      <c r="J71" s="86"/>
      <c r="K71" s="96">
        <v>2.8400000000703378</v>
      </c>
      <c r="L71" s="99" t="s">
        <v>164</v>
      </c>
      <c r="M71" s="100">
        <v>2.5499999999999998E-2</v>
      </c>
      <c r="N71" s="100">
        <v>8.9999999998900959E-3</v>
      </c>
      <c r="O71" s="96">
        <v>16727.113025000002</v>
      </c>
      <c r="P71" s="98">
        <v>106.29</v>
      </c>
      <c r="Q71" s="96">
        <v>0.40957704100000003</v>
      </c>
      <c r="R71" s="96">
        <v>18.197869608000001</v>
      </c>
      <c r="S71" s="97">
        <v>1.9504500691605426E-5</v>
      </c>
      <c r="T71" s="97">
        <f t="shared" si="0"/>
        <v>4.1944307052271153E-3</v>
      </c>
      <c r="U71" s="97">
        <f>R71/'סכום נכסי הקרן'!$C$42</f>
        <v>1.341743634790884E-3</v>
      </c>
    </row>
    <row r="72" spans="2:21" s="131" customFormat="1">
      <c r="B72" s="89" t="s">
        <v>450</v>
      </c>
      <c r="C72" s="86" t="s">
        <v>451</v>
      </c>
      <c r="D72" s="99" t="s">
        <v>120</v>
      </c>
      <c r="E72" s="99" t="s">
        <v>307</v>
      </c>
      <c r="F72" s="86" t="s">
        <v>445</v>
      </c>
      <c r="G72" s="99" t="s">
        <v>358</v>
      </c>
      <c r="H72" s="86" t="s">
        <v>373</v>
      </c>
      <c r="I72" s="86" t="s">
        <v>359</v>
      </c>
      <c r="J72" s="86"/>
      <c r="K72" s="96">
        <v>6.8899999999295183</v>
      </c>
      <c r="L72" s="99" t="s">
        <v>164</v>
      </c>
      <c r="M72" s="100">
        <v>2.35E-2</v>
      </c>
      <c r="N72" s="100">
        <v>2.259999999962373E-2</v>
      </c>
      <c r="O72" s="96">
        <v>34629.277737999997</v>
      </c>
      <c r="P72" s="98">
        <v>102.84</v>
      </c>
      <c r="Q72" s="86"/>
      <c r="R72" s="96">
        <v>35.612750159000001</v>
      </c>
      <c r="S72" s="97">
        <v>4.2742829203934843E-5</v>
      </c>
      <c r="T72" s="97">
        <f t="shared" si="0"/>
        <v>8.2083901018185287E-3</v>
      </c>
      <c r="U72" s="97">
        <f>R72/'סכום נכסי הקרן'!$C$42</f>
        <v>2.6257568535511563E-3</v>
      </c>
    </row>
    <row r="73" spans="2:21" s="131" customFormat="1">
      <c r="B73" s="89" t="s">
        <v>452</v>
      </c>
      <c r="C73" s="86" t="s">
        <v>453</v>
      </c>
      <c r="D73" s="99" t="s">
        <v>120</v>
      </c>
      <c r="E73" s="99" t="s">
        <v>307</v>
      </c>
      <c r="F73" s="86" t="s">
        <v>445</v>
      </c>
      <c r="G73" s="99" t="s">
        <v>358</v>
      </c>
      <c r="H73" s="86" t="s">
        <v>373</v>
      </c>
      <c r="I73" s="86" t="s">
        <v>359</v>
      </c>
      <c r="J73" s="86"/>
      <c r="K73" s="96">
        <v>5.8100000000669194</v>
      </c>
      <c r="L73" s="99" t="s">
        <v>164</v>
      </c>
      <c r="M73" s="100">
        <v>1.7600000000000001E-2</v>
      </c>
      <c r="N73" s="100">
        <v>1.7900000000161193E-2</v>
      </c>
      <c r="O73" s="96">
        <v>39476.048674000005</v>
      </c>
      <c r="P73" s="98">
        <v>101.72</v>
      </c>
      <c r="Q73" s="96">
        <v>0.79042941299999991</v>
      </c>
      <c r="R73" s="96">
        <v>40.944649845999997</v>
      </c>
      <c r="S73" s="97">
        <v>3.6406384216046697E-5</v>
      </c>
      <c r="T73" s="97">
        <f t="shared" si="0"/>
        <v>9.4373407562683247E-3</v>
      </c>
      <c r="U73" s="97">
        <f>R73/'סכום נכסי הקרן'!$C$42</f>
        <v>3.0188821270299127E-3</v>
      </c>
    </row>
    <row r="74" spans="2:21" s="131" customFormat="1">
      <c r="B74" s="89" t="s">
        <v>454</v>
      </c>
      <c r="C74" s="86" t="s">
        <v>455</v>
      </c>
      <c r="D74" s="99" t="s">
        <v>120</v>
      </c>
      <c r="E74" s="99" t="s">
        <v>307</v>
      </c>
      <c r="F74" s="86" t="s">
        <v>445</v>
      </c>
      <c r="G74" s="99" t="s">
        <v>358</v>
      </c>
      <c r="H74" s="86" t="s">
        <v>373</v>
      </c>
      <c r="I74" s="86" t="s">
        <v>359</v>
      </c>
      <c r="J74" s="86"/>
      <c r="K74" s="96">
        <v>6.289999999991422</v>
      </c>
      <c r="L74" s="99" t="s">
        <v>164</v>
      </c>
      <c r="M74" s="100">
        <v>2.1499999999999998E-2</v>
      </c>
      <c r="N74" s="100">
        <v>2.2200000000064328E-2</v>
      </c>
      <c r="O74" s="96">
        <v>36514.010565999997</v>
      </c>
      <c r="P74" s="98">
        <v>102.17</v>
      </c>
      <c r="Q74" s="86"/>
      <c r="R74" s="96">
        <v>37.306366107999999</v>
      </c>
      <c r="S74" s="97">
        <v>4.608127933437177E-5</v>
      </c>
      <c r="T74" s="97">
        <f t="shared" si="0"/>
        <v>8.5987519899059714E-3</v>
      </c>
      <c r="U74" s="97">
        <f>R74/'סכום נכסי הקרן'!$C$42</f>
        <v>2.7506285263513668E-3</v>
      </c>
    </row>
    <row r="75" spans="2:21" s="131" customFormat="1">
      <c r="B75" s="89" t="s">
        <v>456</v>
      </c>
      <c r="C75" s="86" t="s">
        <v>457</v>
      </c>
      <c r="D75" s="99" t="s">
        <v>120</v>
      </c>
      <c r="E75" s="99" t="s">
        <v>307</v>
      </c>
      <c r="F75" s="86" t="s">
        <v>409</v>
      </c>
      <c r="G75" s="99" t="s">
        <v>309</v>
      </c>
      <c r="H75" s="86" t="s">
        <v>373</v>
      </c>
      <c r="I75" s="86" t="s">
        <v>160</v>
      </c>
      <c r="J75" s="86"/>
      <c r="K75" s="96">
        <v>0.91999999998741966</v>
      </c>
      <c r="L75" s="99" t="s">
        <v>164</v>
      </c>
      <c r="M75" s="100">
        <v>5.2499999999999998E-2</v>
      </c>
      <c r="N75" s="100">
        <v>-5.0000000125801876E-4</v>
      </c>
      <c r="O75" s="96">
        <v>2436.4770210000001</v>
      </c>
      <c r="P75" s="98">
        <v>130.5</v>
      </c>
      <c r="Q75" s="86"/>
      <c r="R75" s="96">
        <v>3.1796024120000008</v>
      </c>
      <c r="S75" s="97">
        <v>2.0303975175000001E-5</v>
      </c>
      <c r="T75" s="97">
        <f t="shared" si="0"/>
        <v>7.3286721328325499E-4</v>
      </c>
      <c r="U75" s="97">
        <f>R75/'סכום נכסי הקרן'!$C$42</f>
        <v>2.3443465577922736E-4</v>
      </c>
    </row>
    <row r="76" spans="2:21" s="131" customFormat="1">
      <c r="B76" s="89" t="s">
        <v>458</v>
      </c>
      <c r="C76" s="86" t="s">
        <v>459</v>
      </c>
      <c r="D76" s="99" t="s">
        <v>120</v>
      </c>
      <c r="E76" s="99" t="s">
        <v>307</v>
      </c>
      <c r="F76" s="86" t="s">
        <v>332</v>
      </c>
      <c r="G76" s="99" t="s">
        <v>309</v>
      </c>
      <c r="H76" s="86" t="s">
        <v>373</v>
      </c>
      <c r="I76" s="86" t="s">
        <v>359</v>
      </c>
      <c r="J76" s="86"/>
      <c r="K76" s="96">
        <v>1.4399999999965054</v>
      </c>
      <c r="L76" s="99" t="s">
        <v>164</v>
      </c>
      <c r="M76" s="100">
        <v>6.5000000000000002E-2</v>
      </c>
      <c r="N76" s="100">
        <v>6.2999999999665103E-3</v>
      </c>
      <c r="O76" s="96">
        <v>56636.110363</v>
      </c>
      <c r="P76" s="98">
        <v>121.26</v>
      </c>
      <c r="Q76" s="86"/>
      <c r="R76" s="96">
        <v>68.676952220999993</v>
      </c>
      <c r="S76" s="97">
        <v>3.5959435151111114E-5</v>
      </c>
      <c r="T76" s="97">
        <f t="shared" ref="T76:T140" si="1">R76/$R$11</f>
        <v>1.5829364829086531E-2</v>
      </c>
      <c r="U76" s="97">
        <f>R76/'סכום נכסי הקרן'!$C$42</f>
        <v>5.0636071960234045E-3</v>
      </c>
    </row>
    <row r="77" spans="2:21" s="131" customFormat="1">
      <c r="B77" s="89" t="s">
        <v>460</v>
      </c>
      <c r="C77" s="86" t="s">
        <v>461</v>
      </c>
      <c r="D77" s="99" t="s">
        <v>120</v>
      </c>
      <c r="E77" s="99" t="s">
        <v>307</v>
      </c>
      <c r="F77" s="86" t="s">
        <v>462</v>
      </c>
      <c r="G77" s="99" t="s">
        <v>358</v>
      </c>
      <c r="H77" s="86" t="s">
        <v>373</v>
      </c>
      <c r="I77" s="86" t="s">
        <v>359</v>
      </c>
      <c r="J77" s="86"/>
      <c r="K77" s="96">
        <v>7.8699999992781073</v>
      </c>
      <c r="L77" s="99" t="s">
        <v>164</v>
      </c>
      <c r="M77" s="100">
        <v>3.5000000000000003E-2</v>
      </c>
      <c r="N77" s="100">
        <v>2.3799999997997666E-2</v>
      </c>
      <c r="O77" s="96">
        <v>3381.3572859999999</v>
      </c>
      <c r="P77" s="98">
        <v>112.25</v>
      </c>
      <c r="Q77" s="86"/>
      <c r="R77" s="96">
        <v>3.7955736020000002</v>
      </c>
      <c r="S77" s="97">
        <v>1.2483906787817791E-5</v>
      </c>
      <c r="T77" s="97">
        <f t="shared" si="1"/>
        <v>8.7484253943547006E-4</v>
      </c>
      <c r="U77" s="97">
        <f>R77/'סכום נכסי הקרן'!$C$42</f>
        <v>2.7985070948222438E-4</v>
      </c>
    </row>
    <row r="78" spans="2:21" s="131" customFormat="1">
      <c r="B78" s="89" t="s">
        <v>463</v>
      </c>
      <c r="C78" s="86" t="s">
        <v>464</v>
      </c>
      <c r="D78" s="99" t="s">
        <v>120</v>
      </c>
      <c r="E78" s="99" t="s">
        <v>307</v>
      </c>
      <c r="F78" s="86" t="s">
        <v>462</v>
      </c>
      <c r="G78" s="99" t="s">
        <v>358</v>
      </c>
      <c r="H78" s="86" t="s">
        <v>373</v>
      </c>
      <c r="I78" s="86" t="s">
        <v>359</v>
      </c>
      <c r="J78" s="86"/>
      <c r="K78" s="96">
        <v>3.8399999999785908</v>
      </c>
      <c r="L78" s="99" t="s">
        <v>164</v>
      </c>
      <c r="M78" s="100">
        <v>0.04</v>
      </c>
      <c r="N78" s="100">
        <v>9.4999999997810343E-3</v>
      </c>
      <c r="O78" s="96">
        <v>18103.496838999999</v>
      </c>
      <c r="P78" s="98">
        <v>113.52</v>
      </c>
      <c r="Q78" s="86"/>
      <c r="R78" s="96">
        <v>20.551090090999999</v>
      </c>
      <c r="S78" s="97">
        <v>2.6473398446562029E-5</v>
      </c>
      <c r="T78" s="97">
        <f t="shared" si="1"/>
        <v>4.7368249778910665E-3</v>
      </c>
      <c r="U78" s="97">
        <f>R78/'סכום נכסי הקרן'!$C$42</f>
        <v>1.5152484830142574E-3</v>
      </c>
    </row>
    <row r="79" spans="2:21" s="131" customFormat="1">
      <c r="B79" s="89" t="s">
        <v>465</v>
      </c>
      <c r="C79" s="86" t="s">
        <v>466</v>
      </c>
      <c r="D79" s="99" t="s">
        <v>120</v>
      </c>
      <c r="E79" s="99" t="s">
        <v>307</v>
      </c>
      <c r="F79" s="86" t="s">
        <v>462</v>
      </c>
      <c r="G79" s="99" t="s">
        <v>358</v>
      </c>
      <c r="H79" s="86" t="s">
        <v>373</v>
      </c>
      <c r="I79" s="86" t="s">
        <v>359</v>
      </c>
      <c r="J79" s="86"/>
      <c r="K79" s="96">
        <v>6.5299999999751046</v>
      </c>
      <c r="L79" s="99" t="s">
        <v>164</v>
      </c>
      <c r="M79" s="100">
        <v>0.04</v>
      </c>
      <c r="N79" s="100">
        <v>1.8499999999835592E-2</v>
      </c>
      <c r="O79" s="96">
        <v>36384.664064999997</v>
      </c>
      <c r="P79" s="98">
        <v>117.02</v>
      </c>
      <c r="Q79" s="86"/>
      <c r="R79" s="96">
        <v>42.577332801999994</v>
      </c>
      <c r="S79" s="97">
        <v>5.0234871301958975E-5</v>
      </c>
      <c r="T79" s="97">
        <f t="shared" si="1"/>
        <v>9.813658186278747E-3</v>
      </c>
      <c r="U79" s="97">
        <f>R79/'סכום נכסי הקרן'!$C$42</f>
        <v>3.1392611610065891E-3</v>
      </c>
    </row>
    <row r="80" spans="2:21" s="131" customFormat="1">
      <c r="B80" s="89" t="s">
        <v>467</v>
      </c>
      <c r="C80" s="86" t="s">
        <v>468</v>
      </c>
      <c r="D80" s="99" t="s">
        <v>120</v>
      </c>
      <c r="E80" s="99" t="s">
        <v>307</v>
      </c>
      <c r="F80" s="86" t="s">
        <v>469</v>
      </c>
      <c r="G80" s="99" t="s">
        <v>151</v>
      </c>
      <c r="H80" s="86" t="s">
        <v>373</v>
      </c>
      <c r="I80" s="86" t="s">
        <v>359</v>
      </c>
      <c r="J80" s="86"/>
      <c r="K80" s="96">
        <v>0.2400010992836335</v>
      </c>
      <c r="L80" s="99" t="s">
        <v>164</v>
      </c>
      <c r="M80" s="100">
        <v>5.2000000000000005E-2</v>
      </c>
      <c r="N80" s="100">
        <v>2.3599970685769779E-2</v>
      </c>
      <c r="O80" s="96">
        <v>8.3866999999999997E-2</v>
      </c>
      <c r="P80" s="98">
        <v>130.16</v>
      </c>
      <c r="Q80" s="86"/>
      <c r="R80" s="96">
        <v>1.09162E-4</v>
      </c>
      <c r="S80" s="97">
        <v>1.7711171460725945E-9</v>
      </c>
      <c r="T80" s="97">
        <f t="shared" si="1"/>
        <v>2.5160771810493474E-8</v>
      </c>
      <c r="U80" s="97">
        <f>R80/'סכום נכסי הקרן'!$C$42</f>
        <v>8.048602491175871E-9</v>
      </c>
    </row>
    <row r="81" spans="2:21" s="131" customFormat="1">
      <c r="B81" s="89" t="s">
        <v>470</v>
      </c>
      <c r="C81" s="86" t="s">
        <v>471</v>
      </c>
      <c r="D81" s="99" t="s">
        <v>120</v>
      </c>
      <c r="E81" s="99" t="s">
        <v>307</v>
      </c>
      <c r="F81" s="86" t="s">
        <v>472</v>
      </c>
      <c r="G81" s="99" t="s">
        <v>473</v>
      </c>
      <c r="H81" s="86" t="s">
        <v>474</v>
      </c>
      <c r="I81" s="86" t="s">
        <v>359</v>
      </c>
      <c r="J81" s="86"/>
      <c r="K81" s="96">
        <v>7.9299999999684569</v>
      </c>
      <c r="L81" s="99" t="s">
        <v>164</v>
      </c>
      <c r="M81" s="100">
        <v>5.1500000000000004E-2</v>
      </c>
      <c r="N81" s="100">
        <v>3.2099999999855709E-2</v>
      </c>
      <c r="O81" s="96">
        <v>84643.162809000001</v>
      </c>
      <c r="P81" s="98">
        <v>140.83000000000001</v>
      </c>
      <c r="Q81" s="86"/>
      <c r="R81" s="96">
        <v>119.20296003200001</v>
      </c>
      <c r="S81" s="97">
        <v>2.3836282289718283E-5</v>
      </c>
      <c r="T81" s="97">
        <f t="shared" si="1"/>
        <v>2.7475114751475113E-2</v>
      </c>
      <c r="U81" s="97">
        <f>R81/'סכום נכסי הקרן'!$C$42</f>
        <v>8.7889305900321832E-3</v>
      </c>
    </row>
    <row r="82" spans="2:21" s="131" customFormat="1">
      <c r="B82" s="89" t="s">
        <v>475</v>
      </c>
      <c r="C82" s="86" t="s">
        <v>476</v>
      </c>
      <c r="D82" s="99" t="s">
        <v>120</v>
      </c>
      <c r="E82" s="99" t="s">
        <v>307</v>
      </c>
      <c r="F82" s="86" t="s">
        <v>395</v>
      </c>
      <c r="G82" s="99" t="s">
        <v>358</v>
      </c>
      <c r="H82" s="86" t="s">
        <v>474</v>
      </c>
      <c r="I82" s="86" t="s">
        <v>160</v>
      </c>
      <c r="J82" s="86"/>
      <c r="K82" s="96">
        <v>2.7299999998736935</v>
      </c>
      <c r="L82" s="99" t="s">
        <v>164</v>
      </c>
      <c r="M82" s="100">
        <v>2.8500000000000001E-2</v>
      </c>
      <c r="N82" s="100">
        <v>1.049999999978223E-2</v>
      </c>
      <c r="O82" s="96">
        <v>10669.165008</v>
      </c>
      <c r="P82" s="98">
        <v>107.6</v>
      </c>
      <c r="Q82" s="86"/>
      <c r="R82" s="96">
        <v>11.480021065000001</v>
      </c>
      <c r="S82" s="97">
        <v>2.3260541582975306E-5</v>
      </c>
      <c r="T82" s="97">
        <f t="shared" si="1"/>
        <v>2.6460324141745601E-3</v>
      </c>
      <c r="U82" s="97">
        <f>R82/'סכום נכסי הקרן'!$C$42</f>
        <v>8.4643123195352304E-4</v>
      </c>
    </row>
    <row r="83" spans="2:21" s="131" customFormat="1">
      <c r="B83" s="89" t="s">
        <v>477</v>
      </c>
      <c r="C83" s="86" t="s">
        <v>478</v>
      </c>
      <c r="D83" s="99" t="s">
        <v>120</v>
      </c>
      <c r="E83" s="99" t="s">
        <v>307</v>
      </c>
      <c r="F83" s="86" t="s">
        <v>395</v>
      </c>
      <c r="G83" s="99" t="s">
        <v>358</v>
      </c>
      <c r="H83" s="86" t="s">
        <v>474</v>
      </c>
      <c r="I83" s="86" t="s">
        <v>160</v>
      </c>
      <c r="J83" s="86"/>
      <c r="K83" s="96">
        <v>0.24000000081376474</v>
      </c>
      <c r="L83" s="99" t="s">
        <v>164</v>
      </c>
      <c r="M83" s="100">
        <v>4.8499999999999995E-2</v>
      </c>
      <c r="N83" s="100">
        <v>3.5299999975587061E-2</v>
      </c>
      <c r="O83" s="96">
        <v>318.15053399999999</v>
      </c>
      <c r="P83" s="98">
        <v>123.6</v>
      </c>
      <c r="Q83" s="86"/>
      <c r="R83" s="96">
        <v>0.39323403200000001</v>
      </c>
      <c r="S83" s="97">
        <v>2.5404760801862178E-6</v>
      </c>
      <c r="T83" s="97">
        <f t="shared" si="1"/>
        <v>9.0636592836997217E-5</v>
      </c>
      <c r="U83" s="97">
        <f>R83/'סכום נכסי הקרן'!$C$42</f>
        <v>2.8993463014330376E-5</v>
      </c>
    </row>
    <row r="84" spans="2:21" s="131" customFormat="1">
      <c r="B84" s="89" t="s">
        <v>479</v>
      </c>
      <c r="C84" s="86" t="s">
        <v>480</v>
      </c>
      <c r="D84" s="99" t="s">
        <v>120</v>
      </c>
      <c r="E84" s="99" t="s">
        <v>307</v>
      </c>
      <c r="F84" s="86" t="s">
        <v>395</v>
      </c>
      <c r="G84" s="99" t="s">
        <v>358</v>
      </c>
      <c r="H84" s="86" t="s">
        <v>474</v>
      </c>
      <c r="I84" s="86" t="s">
        <v>160</v>
      </c>
      <c r="J84" s="86"/>
      <c r="K84" s="96">
        <v>1.0199999999821321</v>
      </c>
      <c r="L84" s="99" t="s">
        <v>164</v>
      </c>
      <c r="M84" s="100">
        <v>3.7699999999999997E-2</v>
      </c>
      <c r="N84" s="100">
        <v>4.2999999995086335E-3</v>
      </c>
      <c r="O84" s="96">
        <v>7324.668525</v>
      </c>
      <c r="P84" s="98">
        <v>113</v>
      </c>
      <c r="Q84" s="96">
        <v>0.66110048200000004</v>
      </c>
      <c r="R84" s="96">
        <v>8.9546179079999995</v>
      </c>
      <c r="S84" s="97">
        <v>2.2797195411299693E-5</v>
      </c>
      <c r="T84" s="97">
        <f t="shared" si="1"/>
        <v>2.0639517216004327E-3</v>
      </c>
      <c r="U84" s="97">
        <f>R84/'סכום נכסי הקרן'!$C$42</f>
        <v>6.6023121600792276E-4</v>
      </c>
    </row>
    <row r="85" spans="2:21" s="131" customFormat="1">
      <c r="B85" s="89" t="s">
        <v>481</v>
      </c>
      <c r="C85" s="86" t="s">
        <v>482</v>
      </c>
      <c r="D85" s="99" t="s">
        <v>120</v>
      </c>
      <c r="E85" s="99" t="s">
        <v>307</v>
      </c>
      <c r="F85" s="86" t="s">
        <v>395</v>
      </c>
      <c r="G85" s="99" t="s">
        <v>358</v>
      </c>
      <c r="H85" s="86" t="s">
        <v>474</v>
      </c>
      <c r="I85" s="86" t="s">
        <v>160</v>
      </c>
      <c r="J85" s="86"/>
      <c r="K85" s="96">
        <v>4.6199999999416459</v>
      </c>
      <c r="L85" s="99" t="s">
        <v>164</v>
      </c>
      <c r="M85" s="100">
        <v>2.5000000000000001E-2</v>
      </c>
      <c r="N85" s="100">
        <v>1.7299999999489397E-2</v>
      </c>
      <c r="O85" s="96">
        <v>10498.071191999998</v>
      </c>
      <c r="P85" s="98">
        <v>104.47</v>
      </c>
      <c r="Q85" s="86"/>
      <c r="R85" s="96">
        <v>10.967335071999997</v>
      </c>
      <c r="S85" s="97">
        <v>2.2429492508483857E-5</v>
      </c>
      <c r="T85" s="97">
        <f t="shared" si="1"/>
        <v>2.5278633143018081E-3</v>
      </c>
      <c r="U85" s="97">
        <f>R85/'סכום נכסי הקרן'!$C$42</f>
        <v>8.0863047930653236E-4</v>
      </c>
    </row>
    <row r="86" spans="2:21" s="131" customFormat="1">
      <c r="B86" s="89" t="s">
        <v>483</v>
      </c>
      <c r="C86" s="86" t="s">
        <v>484</v>
      </c>
      <c r="D86" s="99" t="s">
        <v>120</v>
      </c>
      <c r="E86" s="99" t="s">
        <v>307</v>
      </c>
      <c r="F86" s="86" t="s">
        <v>395</v>
      </c>
      <c r="G86" s="99" t="s">
        <v>358</v>
      </c>
      <c r="H86" s="86" t="s">
        <v>474</v>
      </c>
      <c r="I86" s="86" t="s">
        <v>160</v>
      </c>
      <c r="J86" s="86"/>
      <c r="K86" s="96">
        <v>5.4700000000930995</v>
      </c>
      <c r="L86" s="99" t="s">
        <v>164</v>
      </c>
      <c r="M86" s="100">
        <v>1.34E-2</v>
      </c>
      <c r="N86" s="100">
        <v>1.6000000000642067E-2</v>
      </c>
      <c r="O86" s="96">
        <v>9328.0611819999995</v>
      </c>
      <c r="P86" s="98">
        <v>100.18</v>
      </c>
      <c r="Q86" s="86"/>
      <c r="R86" s="96">
        <v>9.3448511789999991</v>
      </c>
      <c r="S86" s="97">
        <v>2.7245994202085788E-5</v>
      </c>
      <c r="T86" s="97">
        <f t="shared" si="1"/>
        <v>2.1538966684179466E-3</v>
      </c>
      <c r="U86" s="97">
        <f>R86/'סכום נכסי הקרן'!$C$42</f>
        <v>6.8900343048833084E-4</v>
      </c>
    </row>
    <row r="87" spans="2:21" s="131" customFormat="1">
      <c r="B87" s="89" t="s">
        <v>485</v>
      </c>
      <c r="C87" s="86" t="s">
        <v>486</v>
      </c>
      <c r="D87" s="99" t="s">
        <v>120</v>
      </c>
      <c r="E87" s="99" t="s">
        <v>307</v>
      </c>
      <c r="F87" s="86" t="s">
        <v>395</v>
      </c>
      <c r="G87" s="99" t="s">
        <v>358</v>
      </c>
      <c r="H87" s="86" t="s">
        <v>474</v>
      </c>
      <c r="I87" s="86" t="s">
        <v>160</v>
      </c>
      <c r="J87" s="86"/>
      <c r="K87" s="96">
        <v>5.6700000003935314</v>
      </c>
      <c r="L87" s="99" t="s">
        <v>164</v>
      </c>
      <c r="M87" s="100">
        <v>1.95E-2</v>
      </c>
      <c r="N87" s="100">
        <v>2.3600000001210864E-2</v>
      </c>
      <c r="O87" s="96">
        <v>6337.9768530000001</v>
      </c>
      <c r="P87" s="98">
        <v>99.03</v>
      </c>
      <c r="Q87" s="86"/>
      <c r="R87" s="96">
        <v>6.2764988590000002</v>
      </c>
      <c r="S87" s="97">
        <v>9.2810670767923387E-6</v>
      </c>
      <c r="T87" s="97">
        <f t="shared" si="1"/>
        <v>1.4466715116993247E-3</v>
      </c>
      <c r="U87" s="97">
        <f>R87/'סכום נכסי הקרן'!$C$42</f>
        <v>4.6277133391115876E-4</v>
      </c>
    </row>
    <row r="88" spans="2:21" s="131" customFormat="1">
      <c r="B88" s="89" t="s">
        <v>487</v>
      </c>
      <c r="C88" s="86" t="s">
        <v>488</v>
      </c>
      <c r="D88" s="99" t="s">
        <v>120</v>
      </c>
      <c r="E88" s="99" t="s">
        <v>307</v>
      </c>
      <c r="F88" s="86" t="s">
        <v>395</v>
      </c>
      <c r="G88" s="99" t="s">
        <v>358</v>
      </c>
      <c r="H88" s="86" t="s">
        <v>474</v>
      </c>
      <c r="I88" s="86" t="s">
        <v>160</v>
      </c>
      <c r="J88" s="86"/>
      <c r="K88" s="96">
        <v>6.6600000002864475</v>
      </c>
      <c r="L88" s="99" t="s">
        <v>164</v>
      </c>
      <c r="M88" s="100">
        <v>3.3500000000000002E-2</v>
      </c>
      <c r="N88" s="100">
        <v>3.0800000001185296E-2</v>
      </c>
      <c r="O88" s="96">
        <v>9921.6060799999996</v>
      </c>
      <c r="P88" s="98">
        <v>102.04</v>
      </c>
      <c r="Q88" s="86"/>
      <c r="R88" s="96">
        <v>10.124006735</v>
      </c>
      <c r="S88" s="97">
        <v>3.6746689185185182E-5</v>
      </c>
      <c r="T88" s="97">
        <f t="shared" si="1"/>
        <v>2.3334843926204551E-3</v>
      </c>
      <c r="U88" s="97">
        <f>R88/'סכום נכסי הקרן'!$C$42</f>
        <v>7.464511993917508E-4</v>
      </c>
    </row>
    <row r="89" spans="2:21" s="131" customFormat="1">
      <c r="B89" s="89" t="s">
        <v>489</v>
      </c>
      <c r="C89" s="86" t="s">
        <v>490</v>
      </c>
      <c r="D89" s="99" t="s">
        <v>120</v>
      </c>
      <c r="E89" s="99" t="s">
        <v>307</v>
      </c>
      <c r="F89" s="86" t="s">
        <v>491</v>
      </c>
      <c r="G89" s="99" t="s">
        <v>358</v>
      </c>
      <c r="H89" s="86" t="s">
        <v>474</v>
      </c>
      <c r="I89" s="86" t="s">
        <v>160</v>
      </c>
      <c r="J89" s="86"/>
      <c r="K89" s="96">
        <v>0.73000000022171219</v>
      </c>
      <c r="L89" s="99" t="s">
        <v>164</v>
      </c>
      <c r="M89" s="100">
        <v>6.5000000000000002E-2</v>
      </c>
      <c r="N89" s="100">
        <v>-7.0000000084097724E-4</v>
      </c>
      <c r="O89" s="96">
        <v>1081.9771020000001</v>
      </c>
      <c r="P89" s="98">
        <v>120.89</v>
      </c>
      <c r="Q89" s="86"/>
      <c r="R89" s="96">
        <v>1.308002127</v>
      </c>
      <c r="S89" s="97">
        <v>5.8078137338678253E-6</v>
      </c>
      <c r="T89" s="97">
        <f t="shared" si="1"/>
        <v>3.0148167901913767E-4</v>
      </c>
      <c r="U89" s="97">
        <f>R89/'סכום נכסי הקרן'!$C$42</f>
        <v>9.6440054028284008E-5</v>
      </c>
    </row>
    <row r="90" spans="2:21" s="131" customFormat="1">
      <c r="B90" s="89" t="s">
        <v>492</v>
      </c>
      <c r="C90" s="86" t="s">
        <v>493</v>
      </c>
      <c r="D90" s="99" t="s">
        <v>120</v>
      </c>
      <c r="E90" s="99" t="s">
        <v>307</v>
      </c>
      <c r="F90" s="86" t="s">
        <v>491</v>
      </c>
      <c r="G90" s="99" t="s">
        <v>358</v>
      </c>
      <c r="H90" s="86" t="s">
        <v>474</v>
      </c>
      <c r="I90" s="86" t="s">
        <v>160</v>
      </c>
      <c r="J90" s="86"/>
      <c r="K90" s="96">
        <v>6.1899999998590305</v>
      </c>
      <c r="L90" s="99" t="s">
        <v>164</v>
      </c>
      <c r="M90" s="100">
        <v>0.04</v>
      </c>
      <c r="N90" s="100">
        <v>3.9699999999212421E-2</v>
      </c>
      <c r="O90" s="96">
        <v>15033.104912999999</v>
      </c>
      <c r="P90" s="98">
        <v>100.51</v>
      </c>
      <c r="Q90" s="86"/>
      <c r="R90" s="96">
        <v>15.109773827000003</v>
      </c>
      <c r="S90" s="97">
        <v>5.0825274969479009E-6</v>
      </c>
      <c r="T90" s="97">
        <f t="shared" si="1"/>
        <v>3.4826548741257379E-3</v>
      </c>
      <c r="U90" s="97">
        <f>R90/'סכום נכסי הקרן'!$C$42</f>
        <v>1.1140558368763509E-3</v>
      </c>
    </row>
    <row r="91" spans="2:21" s="131" customFormat="1">
      <c r="B91" s="89" t="s">
        <v>494</v>
      </c>
      <c r="C91" s="86" t="s">
        <v>495</v>
      </c>
      <c r="D91" s="99" t="s">
        <v>120</v>
      </c>
      <c r="E91" s="99" t="s">
        <v>307</v>
      </c>
      <c r="F91" s="86" t="s">
        <v>491</v>
      </c>
      <c r="G91" s="99" t="s">
        <v>358</v>
      </c>
      <c r="H91" s="86" t="s">
        <v>474</v>
      </c>
      <c r="I91" s="86" t="s">
        <v>160</v>
      </c>
      <c r="J91" s="86"/>
      <c r="K91" s="96">
        <v>6.439999999994023</v>
      </c>
      <c r="L91" s="99" t="s">
        <v>164</v>
      </c>
      <c r="M91" s="100">
        <v>2.7799999999999998E-2</v>
      </c>
      <c r="N91" s="100">
        <v>3.9899999999678755E-2</v>
      </c>
      <c r="O91" s="96">
        <v>28385.816408999999</v>
      </c>
      <c r="P91" s="98">
        <v>94.31</v>
      </c>
      <c r="Q91" s="86"/>
      <c r="R91" s="96">
        <v>26.770663513999999</v>
      </c>
      <c r="S91" s="97">
        <v>1.5760179227809516E-5</v>
      </c>
      <c r="T91" s="97">
        <f t="shared" si="1"/>
        <v>6.1703757341497719E-3</v>
      </c>
      <c r="U91" s="97">
        <f>R91/'סכום נכסי הקרן'!$C$42</f>
        <v>1.9738226585186364E-3</v>
      </c>
    </row>
    <row r="92" spans="2:21" s="131" customFormat="1">
      <c r="B92" s="89" t="s">
        <v>496</v>
      </c>
      <c r="C92" s="86" t="s">
        <v>497</v>
      </c>
      <c r="D92" s="99" t="s">
        <v>120</v>
      </c>
      <c r="E92" s="99" t="s">
        <v>307</v>
      </c>
      <c r="F92" s="86" t="s">
        <v>491</v>
      </c>
      <c r="G92" s="99" t="s">
        <v>358</v>
      </c>
      <c r="H92" s="86" t="s">
        <v>474</v>
      </c>
      <c r="I92" s="86" t="s">
        <v>160</v>
      </c>
      <c r="J92" s="86"/>
      <c r="K92" s="96">
        <v>1.2999999999080498</v>
      </c>
      <c r="L92" s="99" t="s">
        <v>164</v>
      </c>
      <c r="M92" s="100">
        <v>5.0999999999999997E-2</v>
      </c>
      <c r="N92" s="100">
        <v>1.6799999998896597E-2</v>
      </c>
      <c r="O92" s="96">
        <v>4215.2805989999997</v>
      </c>
      <c r="P92" s="98">
        <v>129</v>
      </c>
      <c r="Q92" s="86"/>
      <c r="R92" s="96">
        <v>5.4377117449999997</v>
      </c>
      <c r="S92" s="97">
        <v>2.4817055642820113E-6</v>
      </c>
      <c r="T92" s="97">
        <f t="shared" si="1"/>
        <v>1.2533392974403664E-3</v>
      </c>
      <c r="U92" s="97">
        <f>R92/'סכום נכסי הקרן'!$C$42</f>
        <v>4.0092688203865166E-4</v>
      </c>
    </row>
    <row r="93" spans="2:21" s="131" customFormat="1">
      <c r="B93" s="89" t="s">
        <v>498</v>
      </c>
      <c r="C93" s="86" t="s">
        <v>499</v>
      </c>
      <c r="D93" s="99" t="s">
        <v>120</v>
      </c>
      <c r="E93" s="99" t="s">
        <v>307</v>
      </c>
      <c r="F93" s="86" t="s">
        <v>409</v>
      </c>
      <c r="G93" s="99" t="s">
        <v>309</v>
      </c>
      <c r="H93" s="86" t="s">
        <v>474</v>
      </c>
      <c r="I93" s="86" t="s">
        <v>359</v>
      </c>
      <c r="J93" s="86"/>
      <c r="K93" s="96">
        <v>1.2499999999959215</v>
      </c>
      <c r="L93" s="99" t="s">
        <v>164</v>
      </c>
      <c r="M93" s="100">
        <v>6.4000000000000001E-2</v>
      </c>
      <c r="N93" s="100">
        <v>4.9000000000179456E-3</v>
      </c>
      <c r="O93" s="96">
        <v>49533.151315000003</v>
      </c>
      <c r="P93" s="98">
        <v>123.75</v>
      </c>
      <c r="Q93" s="86"/>
      <c r="R93" s="96">
        <v>61.297277760999997</v>
      </c>
      <c r="S93" s="97">
        <v>3.9563836110067209E-5</v>
      </c>
      <c r="T93" s="97">
        <f t="shared" si="1"/>
        <v>1.412842214643335E-2</v>
      </c>
      <c r="U93" s="97">
        <f>R93/'סכום נכסי הקרן'!$C$42</f>
        <v>4.5194978333988377E-3</v>
      </c>
    </row>
    <row r="94" spans="2:21" s="131" customFormat="1">
      <c r="B94" s="89" t="s">
        <v>500</v>
      </c>
      <c r="C94" s="86" t="s">
        <v>501</v>
      </c>
      <c r="D94" s="99" t="s">
        <v>120</v>
      </c>
      <c r="E94" s="99" t="s">
        <v>307</v>
      </c>
      <c r="F94" s="86" t="s">
        <v>414</v>
      </c>
      <c r="G94" s="99" t="s">
        <v>309</v>
      </c>
      <c r="H94" s="86" t="s">
        <v>474</v>
      </c>
      <c r="I94" s="86" t="s">
        <v>359</v>
      </c>
      <c r="J94" s="86"/>
      <c r="K94" s="96">
        <v>0</v>
      </c>
      <c r="L94" s="99" t="s">
        <v>164</v>
      </c>
      <c r="M94" s="100">
        <v>4.8499999999999995E-2</v>
      </c>
      <c r="N94" s="100">
        <v>0</v>
      </c>
      <c r="O94" s="96">
        <v>842.10693900000001</v>
      </c>
      <c r="P94" s="98">
        <v>108.5</v>
      </c>
      <c r="Q94" s="86"/>
      <c r="R94" s="96">
        <v>0.91368601800000004</v>
      </c>
      <c r="S94" s="97">
        <v>5.6140462600000005E-6</v>
      </c>
      <c r="T94" s="97">
        <f t="shared" si="1"/>
        <v>2.1059567803206644E-4</v>
      </c>
      <c r="U94" s="97">
        <f>R94/'סכום נכסי הקרן'!$C$42</f>
        <v>6.7366808602145086E-5</v>
      </c>
    </row>
    <row r="95" spans="2:21" s="131" customFormat="1">
      <c r="B95" s="89" t="s">
        <v>502</v>
      </c>
      <c r="C95" s="86" t="s">
        <v>503</v>
      </c>
      <c r="D95" s="99" t="s">
        <v>120</v>
      </c>
      <c r="E95" s="99" t="s">
        <v>307</v>
      </c>
      <c r="F95" s="86" t="s">
        <v>421</v>
      </c>
      <c r="G95" s="99" t="s">
        <v>422</v>
      </c>
      <c r="H95" s="86" t="s">
        <v>474</v>
      </c>
      <c r="I95" s="86" t="s">
        <v>359</v>
      </c>
      <c r="J95" s="86"/>
      <c r="K95" s="96">
        <v>4.1100000000774743</v>
      </c>
      <c r="L95" s="99" t="s">
        <v>164</v>
      </c>
      <c r="M95" s="100">
        <v>3.85E-2</v>
      </c>
      <c r="N95" s="100">
        <v>9.4000000005835752E-3</v>
      </c>
      <c r="O95" s="96">
        <v>8499.7414250000002</v>
      </c>
      <c r="P95" s="98">
        <v>116.93</v>
      </c>
      <c r="Q95" s="86"/>
      <c r="R95" s="96">
        <v>9.9387480930000009</v>
      </c>
      <c r="S95" s="97">
        <v>3.5482580382595672E-5</v>
      </c>
      <c r="T95" s="97">
        <f t="shared" si="1"/>
        <v>2.2907840901591234E-3</v>
      </c>
      <c r="U95" s="97">
        <f>R95/'סכום נכסי הקרן'!$C$42</f>
        <v>7.327919299801144E-4</v>
      </c>
    </row>
    <row r="96" spans="2:21" s="131" customFormat="1">
      <c r="B96" s="89" t="s">
        <v>504</v>
      </c>
      <c r="C96" s="86" t="s">
        <v>505</v>
      </c>
      <c r="D96" s="99" t="s">
        <v>120</v>
      </c>
      <c r="E96" s="99" t="s">
        <v>307</v>
      </c>
      <c r="F96" s="86" t="s">
        <v>421</v>
      </c>
      <c r="G96" s="99" t="s">
        <v>422</v>
      </c>
      <c r="H96" s="86" t="s">
        <v>474</v>
      </c>
      <c r="I96" s="86" t="s">
        <v>359</v>
      </c>
      <c r="J96" s="86"/>
      <c r="K96" s="96">
        <v>1.3899999998337089</v>
      </c>
      <c r="L96" s="99" t="s">
        <v>164</v>
      </c>
      <c r="M96" s="100">
        <v>3.9E-2</v>
      </c>
      <c r="N96" s="100">
        <v>5.6000000003500871E-3</v>
      </c>
      <c r="O96" s="96">
        <v>5006.902075</v>
      </c>
      <c r="P96" s="98">
        <v>114.1</v>
      </c>
      <c r="Q96" s="86"/>
      <c r="R96" s="96">
        <v>5.7128753049999998</v>
      </c>
      <c r="S96" s="97">
        <v>2.5156203509477097E-5</v>
      </c>
      <c r="T96" s="97">
        <f t="shared" si="1"/>
        <v>1.3167618029250867E-3</v>
      </c>
      <c r="U96" s="97">
        <f>R96/'סכום נכסי הקרן'!$C$42</f>
        <v>4.2121491372089294E-4</v>
      </c>
    </row>
    <row r="97" spans="2:21" s="131" customFormat="1">
      <c r="B97" s="89" t="s">
        <v>506</v>
      </c>
      <c r="C97" s="86" t="s">
        <v>507</v>
      </c>
      <c r="D97" s="99" t="s">
        <v>120</v>
      </c>
      <c r="E97" s="99" t="s">
        <v>307</v>
      </c>
      <c r="F97" s="86" t="s">
        <v>421</v>
      </c>
      <c r="G97" s="99" t="s">
        <v>422</v>
      </c>
      <c r="H97" s="86" t="s">
        <v>474</v>
      </c>
      <c r="I97" s="86" t="s">
        <v>359</v>
      </c>
      <c r="J97" s="86"/>
      <c r="K97" s="96">
        <v>2.319999999929478</v>
      </c>
      <c r="L97" s="99" t="s">
        <v>164</v>
      </c>
      <c r="M97" s="100">
        <v>3.9E-2</v>
      </c>
      <c r="N97" s="100">
        <v>6.100000000250537E-3</v>
      </c>
      <c r="O97" s="96">
        <v>9167.8488840000009</v>
      </c>
      <c r="P97" s="98">
        <v>117.55</v>
      </c>
      <c r="Q97" s="86"/>
      <c r="R97" s="96">
        <v>10.776806393000001</v>
      </c>
      <c r="S97" s="97">
        <v>2.2975193459179394E-5</v>
      </c>
      <c r="T97" s="97">
        <f t="shared" si="1"/>
        <v>2.4839483199294654E-3</v>
      </c>
      <c r="U97" s="97">
        <f>R97/'סכום נכסי הקרן'!$C$42</f>
        <v>7.9458264580733096E-4</v>
      </c>
    </row>
    <row r="98" spans="2:21" s="131" customFormat="1">
      <c r="B98" s="89" t="s">
        <v>508</v>
      </c>
      <c r="C98" s="86" t="s">
        <v>509</v>
      </c>
      <c r="D98" s="99" t="s">
        <v>120</v>
      </c>
      <c r="E98" s="99" t="s">
        <v>307</v>
      </c>
      <c r="F98" s="86" t="s">
        <v>421</v>
      </c>
      <c r="G98" s="99" t="s">
        <v>422</v>
      </c>
      <c r="H98" s="86" t="s">
        <v>474</v>
      </c>
      <c r="I98" s="86" t="s">
        <v>359</v>
      </c>
      <c r="J98" s="86"/>
      <c r="K98" s="96">
        <v>4.9600000001148787</v>
      </c>
      <c r="L98" s="99" t="s">
        <v>164</v>
      </c>
      <c r="M98" s="100">
        <v>3.85E-2</v>
      </c>
      <c r="N98" s="100">
        <v>1.4100000000099411E-2</v>
      </c>
      <c r="O98" s="96">
        <v>7734.3580780000011</v>
      </c>
      <c r="P98" s="98">
        <v>117.05</v>
      </c>
      <c r="Q98" s="86"/>
      <c r="R98" s="96">
        <v>9.0530665510000006</v>
      </c>
      <c r="S98" s="97">
        <v>3.0937432312000006E-5</v>
      </c>
      <c r="T98" s="97">
        <f t="shared" si="1"/>
        <v>2.0866431695546273E-3</v>
      </c>
      <c r="U98" s="97">
        <f>R98/'סכום נכסי הקרן'!$C$42</f>
        <v>6.6748991402832086E-4</v>
      </c>
    </row>
    <row r="99" spans="2:21" s="131" customFormat="1">
      <c r="B99" s="89" t="s">
        <v>510</v>
      </c>
      <c r="C99" s="86" t="s">
        <v>511</v>
      </c>
      <c r="D99" s="99" t="s">
        <v>120</v>
      </c>
      <c r="E99" s="99" t="s">
        <v>307</v>
      </c>
      <c r="F99" s="86" t="s">
        <v>512</v>
      </c>
      <c r="G99" s="99" t="s">
        <v>358</v>
      </c>
      <c r="H99" s="86" t="s">
        <v>474</v>
      </c>
      <c r="I99" s="86" t="s">
        <v>160</v>
      </c>
      <c r="J99" s="86"/>
      <c r="K99" s="96">
        <v>6.0000000001230953</v>
      </c>
      <c r="L99" s="99" t="s">
        <v>164</v>
      </c>
      <c r="M99" s="100">
        <v>1.5800000000000002E-2</v>
      </c>
      <c r="N99" s="100">
        <v>1.8400000000443145E-2</v>
      </c>
      <c r="O99" s="96">
        <v>16249.177425</v>
      </c>
      <c r="P99" s="98">
        <v>99.99</v>
      </c>
      <c r="Q99" s="86"/>
      <c r="R99" s="96">
        <v>16.247553092</v>
      </c>
      <c r="S99" s="97">
        <v>4.0196459131118832E-5</v>
      </c>
      <c r="T99" s="97">
        <f t="shared" si="1"/>
        <v>3.7449018507052794E-3</v>
      </c>
      <c r="U99" s="97">
        <f>R99/'סכום נכסי הקרן'!$C$42</f>
        <v>1.1979452217052036E-3</v>
      </c>
    </row>
    <row r="100" spans="2:21" s="131" customFormat="1">
      <c r="B100" s="89" t="s">
        <v>513</v>
      </c>
      <c r="C100" s="86" t="s">
        <v>514</v>
      </c>
      <c r="D100" s="99" t="s">
        <v>120</v>
      </c>
      <c r="E100" s="99" t="s">
        <v>307</v>
      </c>
      <c r="F100" s="86" t="s">
        <v>512</v>
      </c>
      <c r="G100" s="99" t="s">
        <v>358</v>
      </c>
      <c r="H100" s="86" t="s">
        <v>474</v>
      </c>
      <c r="I100" s="86" t="s">
        <v>160</v>
      </c>
      <c r="J100" s="86"/>
      <c r="K100" s="96">
        <v>6.8599999999446313</v>
      </c>
      <c r="L100" s="99" t="s">
        <v>164</v>
      </c>
      <c r="M100" s="100">
        <v>2.4E-2</v>
      </c>
      <c r="N100" s="100">
        <v>2.5499999999618144E-2</v>
      </c>
      <c r="O100" s="96">
        <v>20689.565681</v>
      </c>
      <c r="P100" s="98">
        <v>101.26</v>
      </c>
      <c r="Q100" s="86"/>
      <c r="R100" s="96">
        <v>20.950254456</v>
      </c>
      <c r="S100" s="97">
        <v>4.4909724828324036E-5</v>
      </c>
      <c r="T100" s="97">
        <f t="shared" si="1"/>
        <v>4.8288284543997924E-3</v>
      </c>
      <c r="U100" s="97">
        <f>R100/'סכום נכסי הקרן'!$C$42</f>
        <v>1.5446791942739231E-3</v>
      </c>
    </row>
    <row r="101" spans="2:21" s="131" customFormat="1">
      <c r="B101" s="89" t="s">
        <v>515</v>
      </c>
      <c r="C101" s="86" t="s">
        <v>516</v>
      </c>
      <c r="D101" s="99" t="s">
        <v>120</v>
      </c>
      <c r="E101" s="99" t="s">
        <v>307</v>
      </c>
      <c r="F101" s="86" t="s">
        <v>512</v>
      </c>
      <c r="G101" s="99" t="s">
        <v>358</v>
      </c>
      <c r="H101" s="86" t="s">
        <v>474</v>
      </c>
      <c r="I101" s="86" t="s">
        <v>160</v>
      </c>
      <c r="J101" s="86"/>
      <c r="K101" s="96">
        <v>3.2900000008302315</v>
      </c>
      <c r="L101" s="99" t="s">
        <v>164</v>
      </c>
      <c r="M101" s="100">
        <v>3.4799999999999998E-2</v>
      </c>
      <c r="N101" s="100">
        <v>1.2400000006117497E-2</v>
      </c>
      <c r="O101" s="96">
        <v>426.56428500000004</v>
      </c>
      <c r="P101" s="98">
        <v>107.3</v>
      </c>
      <c r="Q101" s="86"/>
      <c r="R101" s="96">
        <v>0.457703478</v>
      </c>
      <c r="S101" s="97">
        <v>9.1724541505649856E-7</v>
      </c>
      <c r="T101" s="97">
        <f t="shared" si="1"/>
        <v>1.0549616869265148E-4</v>
      </c>
      <c r="U101" s="97">
        <f>R101/'סכום נכסי הקרן'!$C$42</f>
        <v>3.3746847375924412E-5</v>
      </c>
    </row>
    <row r="102" spans="2:21" s="131" customFormat="1">
      <c r="B102" s="89" t="s">
        <v>517</v>
      </c>
      <c r="C102" s="86" t="s">
        <v>518</v>
      </c>
      <c r="D102" s="99" t="s">
        <v>120</v>
      </c>
      <c r="E102" s="99" t="s">
        <v>307</v>
      </c>
      <c r="F102" s="86" t="s">
        <v>436</v>
      </c>
      <c r="G102" s="99" t="s">
        <v>422</v>
      </c>
      <c r="H102" s="86" t="s">
        <v>474</v>
      </c>
      <c r="I102" s="86" t="s">
        <v>160</v>
      </c>
      <c r="J102" s="86"/>
      <c r="K102" s="96">
        <v>2.4600000000431876</v>
      </c>
      <c r="L102" s="99" t="s">
        <v>164</v>
      </c>
      <c r="M102" s="100">
        <v>3.7499999999999999E-2</v>
      </c>
      <c r="N102" s="100">
        <v>6.5999999999595124E-3</v>
      </c>
      <c r="O102" s="96">
        <v>25087.225064999995</v>
      </c>
      <c r="P102" s="98">
        <v>118.14</v>
      </c>
      <c r="Q102" s="86"/>
      <c r="R102" s="96">
        <v>29.638048032</v>
      </c>
      <c r="S102" s="97">
        <v>3.2383093849312664E-5</v>
      </c>
      <c r="T102" s="97">
        <f t="shared" si="1"/>
        <v>6.8312797808907609E-3</v>
      </c>
      <c r="U102" s="97">
        <f>R102/'סכום נכסי הקרן'!$C$42</f>
        <v>2.1852372366203015E-3</v>
      </c>
    </row>
    <row r="103" spans="2:21" s="131" customFormat="1">
      <c r="B103" s="89" t="s">
        <v>519</v>
      </c>
      <c r="C103" s="86" t="s">
        <v>520</v>
      </c>
      <c r="D103" s="99" t="s">
        <v>120</v>
      </c>
      <c r="E103" s="99" t="s">
        <v>307</v>
      </c>
      <c r="F103" s="86" t="s">
        <v>436</v>
      </c>
      <c r="G103" s="99" t="s">
        <v>422</v>
      </c>
      <c r="H103" s="86" t="s">
        <v>474</v>
      </c>
      <c r="I103" s="86" t="s">
        <v>160</v>
      </c>
      <c r="J103" s="86"/>
      <c r="K103" s="96">
        <v>6.0699999999906664</v>
      </c>
      <c r="L103" s="99" t="s">
        <v>164</v>
      </c>
      <c r="M103" s="100">
        <v>2.4799999999999999E-2</v>
      </c>
      <c r="N103" s="100">
        <v>1.8800000000057441E-2</v>
      </c>
      <c r="O103" s="96">
        <v>13224.889598999998</v>
      </c>
      <c r="P103" s="98">
        <v>105.31</v>
      </c>
      <c r="Q103" s="86"/>
      <c r="R103" s="96">
        <v>13.927131858999999</v>
      </c>
      <c r="S103" s="97">
        <v>3.1228619150955067E-5</v>
      </c>
      <c r="T103" s="97">
        <f t="shared" si="1"/>
        <v>3.2100674839133838E-3</v>
      </c>
      <c r="U103" s="97">
        <f>R103/'סכום נכסי הקרן'!$C$42</f>
        <v>1.0268586886946211E-3</v>
      </c>
    </row>
    <row r="104" spans="2:21" s="131" customFormat="1">
      <c r="B104" s="89" t="s">
        <v>521</v>
      </c>
      <c r="C104" s="86" t="s">
        <v>522</v>
      </c>
      <c r="D104" s="99" t="s">
        <v>120</v>
      </c>
      <c r="E104" s="99" t="s">
        <v>307</v>
      </c>
      <c r="F104" s="86" t="s">
        <v>523</v>
      </c>
      <c r="G104" s="99" t="s">
        <v>358</v>
      </c>
      <c r="H104" s="86" t="s">
        <v>474</v>
      </c>
      <c r="I104" s="86" t="s">
        <v>359</v>
      </c>
      <c r="J104" s="86"/>
      <c r="K104" s="96">
        <v>4.6900000000709561</v>
      </c>
      <c r="L104" s="99" t="s">
        <v>164</v>
      </c>
      <c r="M104" s="100">
        <v>2.8500000000000001E-2</v>
      </c>
      <c r="N104" s="100">
        <v>1.5200000000197252E-2</v>
      </c>
      <c r="O104" s="96">
        <v>33371.168734999999</v>
      </c>
      <c r="P104" s="98">
        <v>109.38</v>
      </c>
      <c r="Q104" s="86"/>
      <c r="R104" s="96">
        <v>36.501383189000002</v>
      </c>
      <c r="S104" s="97">
        <v>4.8859690680819911E-5</v>
      </c>
      <c r="T104" s="97">
        <f t="shared" si="1"/>
        <v>8.4132113114986137E-3</v>
      </c>
      <c r="U104" s="97">
        <f>R104/'סכום נכסי הקרן'!$C$42</f>
        <v>2.691276485098757E-3</v>
      </c>
    </row>
    <row r="105" spans="2:21" s="131" customFormat="1">
      <c r="B105" s="89" t="s">
        <v>524</v>
      </c>
      <c r="C105" s="86" t="s">
        <v>525</v>
      </c>
      <c r="D105" s="99" t="s">
        <v>120</v>
      </c>
      <c r="E105" s="99" t="s">
        <v>307</v>
      </c>
      <c r="F105" s="86" t="s">
        <v>526</v>
      </c>
      <c r="G105" s="99" t="s">
        <v>358</v>
      </c>
      <c r="H105" s="86" t="s">
        <v>474</v>
      </c>
      <c r="I105" s="86" t="s">
        <v>359</v>
      </c>
      <c r="J105" s="86"/>
      <c r="K105" s="96">
        <v>6.6900000001635478</v>
      </c>
      <c r="L105" s="99" t="s">
        <v>164</v>
      </c>
      <c r="M105" s="100">
        <v>1.3999999999999999E-2</v>
      </c>
      <c r="N105" s="100">
        <v>2.0900000000523989E-2</v>
      </c>
      <c r="O105" s="96">
        <v>13029.6</v>
      </c>
      <c r="P105" s="98">
        <v>96.67</v>
      </c>
      <c r="Q105" s="86"/>
      <c r="R105" s="96">
        <v>12.595714526</v>
      </c>
      <c r="S105" s="97">
        <v>5.1378548895899058E-5</v>
      </c>
      <c r="T105" s="97">
        <f t="shared" si="1"/>
        <v>2.9031888292519741E-3</v>
      </c>
      <c r="U105" s="97">
        <f>R105/'סכום נכסי הקרן'!$C$42</f>
        <v>9.2869221260240482E-4</v>
      </c>
    </row>
    <row r="106" spans="2:21" s="131" customFormat="1">
      <c r="B106" s="89" t="s">
        <v>527</v>
      </c>
      <c r="C106" s="86" t="s">
        <v>528</v>
      </c>
      <c r="D106" s="99" t="s">
        <v>120</v>
      </c>
      <c r="E106" s="99" t="s">
        <v>307</v>
      </c>
      <c r="F106" s="86" t="s">
        <v>315</v>
      </c>
      <c r="G106" s="99" t="s">
        <v>309</v>
      </c>
      <c r="H106" s="86" t="s">
        <v>474</v>
      </c>
      <c r="I106" s="86" t="s">
        <v>160</v>
      </c>
      <c r="J106" s="86"/>
      <c r="K106" s="96">
        <v>4.6300000000871275</v>
      </c>
      <c r="L106" s="99" t="s">
        <v>164</v>
      </c>
      <c r="M106" s="100">
        <v>1.8200000000000001E-2</v>
      </c>
      <c r="N106" s="100">
        <v>2.4600000000438601E-2</v>
      </c>
      <c r="O106" s="96">
        <f>17306.991/50000</f>
        <v>0.34613982000000004</v>
      </c>
      <c r="P106" s="98">
        <v>4874248</v>
      </c>
      <c r="Q106" s="86"/>
      <c r="R106" s="96">
        <v>16.871713831000001</v>
      </c>
      <c r="S106" s="97">
        <f>121.785877137429%/50000</f>
        <v>2.4357175427485798E-5</v>
      </c>
      <c r="T106" s="97">
        <f t="shared" si="1"/>
        <v>3.8887647876892847E-3</v>
      </c>
      <c r="U106" s="97">
        <f>R106/'סכום נכסי הקרן'!$C$42</f>
        <v>1.243965097475248E-3</v>
      </c>
    </row>
    <row r="107" spans="2:21" s="131" customFormat="1">
      <c r="B107" s="89" t="s">
        <v>529</v>
      </c>
      <c r="C107" s="86" t="s">
        <v>530</v>
      </c>
      <c r="D107" s="99" t="s">
        <v>120</v>
      </c>
      <c r="E107" s="99" t="s">
        <v>307</v>
      </c>
      <c r="F107" s="86" t="s">
        <v>315</v>
      </c>
      <c r="G107" s="99" t="s">
        <v>309</v>
      </c>
      <c r="H107" s="86" t="s">
        <v>474</v>
      </c>
      <c r="I107" s="86" t="s">
        <v>160</v>
      </c>
      <c r="J107" s="86"/>
      <c r="K107" s="96">
        <v>3.8999999999736712</v>
      </c>
      <c r="L107" s="99" t="s">
        <v>164</v>
      </c>
      <c r="M107" s="100">
        <v>1.06E-2</v>
      </c>
      <c r="N107" s="100">
        <v>2.4599999999842029E-2</v>
      </c>
      <c r="O107" s="96">
        <f>19793.772/50000</f>
        <v>0.39587544000000002</v>
      </c>
      <c r="P107" s="98">
        <v>4797066</v>
      </c>
      <c r="Q107" s="86"/>
      <c r="R107" s="96">
        <v>18.990407254999997</v>
      </c>
      <c r="S107" s="97">
        <f>145.767523381692%/50000</f>
        <v>2.9153504676338402E-5</v>
      </c>
      <c r="T107" s="97">
        <f t="shared" si="1"/>
        <v>4.3771028703339506E-3</v>
      </c>
      <c r="U107" s="97">
        <f>R107/'סכום נכסי הקרן'!$C$42</f>
        <v>1.4001780760799301E-3</v>
      </c>
    </row>
    <row r="108" spans="2:21" s="131" customFormat="1">
      <c r="B108" s="89" t="s">
        <v>531</v>
      </c>
      <c r="C108" s="86" t="s">
        <v>532</v>
      </c>
      <c r="D108" s="99" t="s">
        <v>120</v>
      </c>
      <c r="E108" s="99" t="s">
        <v>307</v>
      </c>
      <c r="F108" s="86" t="s">
        <v>445</v>
      </c>
      <c r="G108" s="99" t="s">
        <v>358</v>
      </c>
      <c r="H108" s="86" t="s">
        <v>474</v>
      </c>
      <c r="I108" s="86" t="s">
        <v>359</v>
      </c>
      <c r="J108" s="86"/>
      <c r="K108" s="96">
        <v>2.6400000000300006</v>
      </c>
      <c r="L108" s="99" t="s">
        <v>164</v>
      </c>
      <c r="M108" s="100">
        <v>4.9000000000000002E-2</v>
      </c>
      <c r="N108" s="100">
        <v>1.0499999999999999E-2</v>
      </c>
      <c r="O108" s="96">
        <v>17337.979714000001</v>
      </c>
      <c r="P108" s="98">
        <v>115.35</v>
      </c>
      <c r="Q108" s="86"/>
      <c r="R108" s="96">
        <v>19.999358960000002</v>
      </c>
      <c r="S108" s="97">
        <v>2.6071629336592542E-5</v>
      </c>
      <c r="T108" s="97">
        <f t="shared" si="1"/>
        <v>4.6096563561377419E-3</v>
      </c>
      <c r="U108" s="97">
        <f>R108/'סכום נכסי הקרן'!$C$42</f>
        <v>1.4745689007839404E-3</v>
      </c>
    </row>
    <row r="109" spans="2:21" s="131" customFormat="1">
      <c r="B109" s="89" t="s">
        <v>533</v>
      </c>
      <c r="C109" s="86" t="s">
        <v>534</v>
      </c>
      <c r="D109" s="99" t="s">
        <v>120</v>
      </c>
      <c r="E109" s="99" t="s">
        <v>307</v>
      </c>
      <c r="F109" s="86" t="s">
        <v>445</v>
      </c>
      <c r="G109" s="99" t="s">
        <v>358</v>
      </c>
      <c r="H109" s="86" t="s">
        <v>474</v>
      </c>
      <c r="I109" s="86" t="s">
        <v>359</v>
      </c>
      <c r="J109" s="86"/>
      <c r="K109" s="96">
        <v>5.709999999989769</v>
      </c>
      <c r="L109" s="99" t="s">
        <v>164</v>
      </c>
      <c r="M109" s="100">
        <v>2.3E-2</v>
      </c>
      <c r="N109" s="100">
        <v>2.4599999999386103E-2</v>
      </c>
      <c r="O109" s="96">
        <v>4732.0349239999996</v>
      </c>
      <c r="P109" s="98">
        <v>101</v>
      </c>
      <c r="Q109" s="96">
        <v>0.10791041100000001</v>
      </c>
      <c r="R109" s="96">
        <v>4.8868015549999999</v>
      </c>
      <c r="S109" s="97">
        <v>3.4277121305330738E-6</v>
      </c>
      <c r="T109" s="97">
        <f t="shared" si="1"/>
        <v>1.1263598945468174E-3</v>
      </c>
      <c r="U109" s="97">
        <f>R109/'סכום נכסי הקרן'!$C$42</f>
        <v>3.6030782845179754E-4</v>
      </c>
    </row>
    <row r="110" spans="2:21" s="131" customFormat="1">
      <c r="B110" s="89" t="s">
        <v>535</v>
      </c>
      <c r="C110" s="86" t="s">
        <v>536</v>
      </c>
      <c r="D110" s="99" t="s">
        <v>120</v>
      </c>
      <c r="E110" s="99" t="s">
        <v>307</v>
      </c>
      <c r="F110" s="86" t="s">
        <v>445</v>
      </c>
      <c r="G110" s="99" t="s">
        <v>358</v>
      </c>
      <c r="H110" s="86" t="s">
        <v>474</v>
      </c>
      <c r="I110" s="86" t="s">
        <v>359</v>
      </c>
      <c r="J110" s="86"/>
      <c r="K110" s="96">
        <v>2.309999999933134</v>
      </c>
      <c r="L110" s="99" t="s">
        <v>164</v>
      </c>
      <c r="M110" s="100">
        <v>5.8499999999999996E-2</v>
      </c>
      <c r="N110" s="100">
        <v>9.599999999767423E-3</v>
      </c>
      <c r="O110" s="96">
        <v>14117.985333000001</v>
      </c>
      <c r="P110" s="98">
        <v>121.82</v>
      </c>
      <c r="Q110" s="86"/>
      <c r="R110" s="96">
        <v>17.198529664999999</v>
      </c>
      <c r="S110" s="97">
        <v>1.331662887905016E-5</v>
      </c>
      <c r="T110" s="97">
        <f t="shared" si="1"/>
        <v>3.9640926364217198E-3</v>
      </c>
      <c r="U110" s="97">
        <f>R110/'סכום נכסי הקרן'!$C$42</f>
        <v>1.2680614930679276E-3</v>
      </c>
    </row>
    <row r="111" spans="2:21" s="131" customFormat="1">
      <c r="B111" s="89" t="s">
        <v>537</v>
      </c>
      <c r="C111" s="86" t="s">
        <v>538</v>
      </c>
      <c r="D111" s="99" t="s">
        <v>120</v>
      </c>
      <c r="E111" s="99" t="s">
        <v>307</v>
      </c>
      <c r="F111" s="86" t="s">
        <v>445</v>
      </c>
      <c r="G111" s="99" t="s">
        <v>358</v>
      </c>
      <c r="H111" s="86" t="s">
        <v>474</v>
      </c>
      <c r="I111" s="86" t="s">
        <v>359</v>
      </c>
      <c r="J111" s="86"/>
      <c r="K111" s="96">
        <v>7.0899999996905319</v>
      </c>
      <c r="L111" s="99" t="s">
        <v>164</v>
      </c>
      <c r="M111" s="100">
        <v>2.2499999999999999E-2</v>
      </c>
      <c r="N111" s="100">
        <v>3.3199999998870855E-2</v>
      </c>
      <c r="O111" s="96">
        <v>9864.9740089999996</v>
      </c>
      <c r="P111" s="98">
        <v>94.36</v>
      </c>
      <c r="Q111" s="96">
        <v>0.26710978599999996</v>
      </c>
      <c r="R111" s="96">
        <v>9.5648202439999999</v>
      </c>
      <c r="S111" s="97">
        <v>5.4074113624239355E-5</v>
      </c>
      <c r="T111" s="97">
        <f t="shared" si="1"/>
        <v>2.2045973834088099E-3</v>
      </c>
      <c r="U111" s="97">
        <f>R111/'סכום נכסי הקרן'!$C$42</f>
        <v>7.0522192744277136E-4</v>
      </c>
    </row>
    <row r="112" spans="2:21" s="131" customFormat="1">
      <c r="B112" s="89" t="s">
        <v>539</v>
      </c>
      <c r="C112" s="86" t="s">
        <v>540</v>
      </c>
      <c r="D112" s="99" t="s">
        <v>120</v>
      </c>
      <c r="E112" s="99" t="s">
        <v>307</v>
      </c>
      <c r="F112" s="86" t="s">
        <v>541</v>
      </c>
      <c r="G112" s="99" t="s">
        <v>422</v>
      </c>
      <c r="H112" s="86" t="s">
        <v>474</v>
      </c>
      <c r="I112" s="86" t="s">
        <v>160</v>
      </c>
      <c r="J112" s="86"/>
      <c r="K112" s="96">
        <v>1.9400000001377906</v>
      </c>
      <c r="L112" s="99" t="s">
        <v>164</v>
      </c>
      <c r="M112" s="100">
        <v>4.0500000000000001E-2</v>
      </c>
      <c r="N112" s="100">
        <v>8.1000000006484271E-3</v>
      </c>
      <c r="O112" s="96">
        <v>3767.1954090000004</v>
      </c>
      <c r="P112" s="98">
        <v>131</v>
      </c>
      <c r="Q112" s="86"/>
      <c r="R112" s="96">
        <v>4.9350263280000002</v>
      </c>
      <c r="S112" s="97">
        <v>2.5899423112884556E-5</v>
      </c>
      <c r="T112" s="97">
        <f t="shared" si="1"/>
        <v>1.1374752323847633E-3</v>
      </c>
      <c r="U112" s="97">
        <f>R112/'סכום נכסי הקרן'!$C$42</f>
        <v>3.638634799431974E-4</v>
      </c>
    </row>
    <row r="113" spans="2:21" s="131" customFormat="1">
      <c r="B113" s="89" t="s">
        <v>542</v>
      </c>
      <c r="C113" s="86" t="s">
        <v>543</v>
      </c>
      <c r="D113" s="99" t="s">
        <v>120</v>
      </c>
      <c r="E113" s="99" t="s">
        <v>307</v>
      </c>
      <c r="F113" s="86" t="s">
        <v>541</v>
      </c>
      <c r="G113" s="99" t="s">
        <v>422</v>
      </c>
      <c r="H113" s="86" t="s">
        <v>474</v>
      </c>
      <c r="I113" s="86" t="s">
        <v>160</v>
      </c>
      <c r="J113" s="86"/>
      <c r="K113" s="96">
        <v>0.52999999994207825</v>
      </c>
      <c r="L113" s="99" t="s">
        <v>164</v>
      </c>
      <c r="M113" s="100">
        <v>4.2800000000000005E-2</v>
      </c>
      <c r="N113" s="100">
        <v>1.4000000028133392E-3</v>
      </c>
      <c r="O113" s="96">
        <v>959.75882000000001</v>
      </c>
      <c r="P113" s="98">
        <v>125.92</v>
      </c>
      <c r="Q113" s="86"/>
      <c r="R113" s="96">
        <v>1.208528319</v>
      </c>
      <c r="S113" s="97">
        <v>1.3417878917837843E-5</v>
      </c>
      <c r="T113" s="97">
        <f t="shared" si="1"/>
        <v>2.7855394057344374E-4</v>
      </c>
      <c r="U113" s="97">
        <f>R113/'סכום נכסי הקרן'!$C$42</f>
        <v>8.9105769763837126E-5</v>
      </c>
    </row>
    <row r="114" spans="2:21" s="131" customFormat="1">
      <c r="B114" s="89" t="s">
        <v>544</v>
      </c>
      <c r="C114" s="86" t="s">
        <v>545</v>
      </c>
      <c r="D114" s="99" t="s">
        <v>120</v>
      </c>
      <c r="E114" s="99" t="s">
        <v>307</v>
      </c>
      <c r="F114" s="86" t="s">
        <v>546</v>
      </c>
      <c r="G114" s="99" t="s">
        <v>358</v>
      </c>
      <c r="H114" s="86" t="s">
        <v>474</v>
      </c>
      <c r="I114" s="86" t="s">
        <v>160</v>
      </c>
      <c r="J114" s="86"/>
      <c r="K114" s="96">
        <v>6.6500000000383945</v>
      </c>
      <c r="L114" s="99" t="s">
        <v>164</v>
      </c>
      <c r="M114" s="100">
        <v>1.9599999999999999E-2</v>
      </c>
      <c r="N114" s="100">
        <v>2.2999999999914679E-2</v>
      </c>
      <c r="O114" s="96">
        <v>11824.550842000002</v>
      </c>
      <c r="P114" s="98">
        <v>99.12</v>
      </c>
      <c r="Q114" s="86"/>
      <c r="R114" s="96">
        <v>11.720495347</v>
      </c>
      <c r="S114" s="97">
        <v>1.8358464050044982E-5</v>
      </c>
      <c r="T114" s="97">
        <f t="shared" si="1"/>
        <v>2.7014593808451434E-3</v>
      </c>
      <c r="U114" s="97">
        <f>R114/'סכום נכסי הקרן'!$C$42</f>
        <v>8.6416159513090095E-4</v>
      </c>
    </row>
    <row r="115" spans="2:21" s="131" customFormat="1">
      <c r="B115" s="89" t="s">
        <v>547</v>
      </c>
      <c r="C115" s="86" t="s">
        <v>548</v>
      </c>
      <c r="D115" s="99" t="s">
        <v>120</v>
      </c>
      <c r="E115" s="99" t="s">
        <v>307</v>
      </c>
      <c r="F115" s="86" t="s">
        <v>546</v>
      </c>
      <c r="G115" s="99" t="s">
        <v>358</v>
      </c>
      <c r="H115" s="86" t="s">
        <v>474</v>
      </c>
      <c r="I115" s="86" t="s">
        <v>160</v>
      </c>
      <c r="J115" s="86"/>
      <c r="K115" s="96">
        <v>3.8400000000461301</v>
      </c>
      <c r="L115" s="99" t="s">
        <v>164</v>
      </c>
      <c r="M115" s="100">
        <v>2.75E-2</v>
      </c>
      <c r="N115" s="100">
        <v>1.3500000000192207E-2</v>
      </c>
      <c r="O115" s="96">
        <v>4866.8955640000004</v>
      </c>
      <c r="P115" s="98">
        <v>106.9</v>
      </c>
      <c r="Q115" s="86"/>
      <c r="R115" s="96">
        <v>5.2027117140000003</v>
      </c>
      <c r="S115" s="97">
        <v>1.0462482057409494E-5</v>
      </c>
      <c r="T115" s="97">
        <f t="shared" si="1"/>
        <v>1.1991740920076163E-3</v>
      </c>
      <c r="U115" s="97">
        <f>R115/'סכום נכסי הקרן'!$C$42</f>
        <v>3.8360013981211675E-4</v>
      </c>
    </row>
    <row r="116" spans="2:21" s="131" customFormat="1">
      <c r="B116" s="89" t="s">
        <v>549</v>
      </c>
      <c r="C116" s="86" t="s">
        <v>550</v>
      </c>
      <c r="D116" s="99" t="s">
        <v>120</v>
      </c>
      <c r="E116" s="99" t="s">
        <v>307</v>
      </c>
      <c r="F116" s="86" t="s">
        <v>332</v>
      </c>
      <c r="G116" s="99" t="s">
        <v>309</v>
      </c>
      <c r="H116" s="86" t="s">
        <v>474</v>
      </c>
      <c r="I116" s="86" t="s">
        <v>160</v>
      </c>
      <c r="J116" s="86"/>
      <c r="K116" s="96">
        <v>4.1900000000627822</v>
      </c>
      <c r="L116" s="99" t="s">
        <v>164</v>
      </c>
      <c r="M116" s="100">
        <v>1.4199999999999999E-2</v>
      </c>
      <c r="N116" s="100">
        <v>2.5000000000450592E-2</v>
      </c>
      <c r="O116" s="96">
        <f>34128.3479999999/50000</f>
        <v>0.68256695999999806</v>
      </c>
      <c r="P116" s="98">
        <v>4877094</v>
      </c>
      <c r="Q116" s="86"/>
      <c r="R116" s="96">
        <v>33.289433789</v>
      </c>
      <c r="S116" s="97">
        <f>161.035945831171%/50000</f>
        <v>3.2207189166234203E-5</v>
      </c>
      <c r="T116" s="97">
        <f t="shared" si="1"/>
        <v>7.6728884343046132E-3</v>
      </c>
      <c r="U116" s="97">
        <f>R116/'סכום נכסי הקרן'!$C$42</f>
        <v>2.4544568597495431E-3</v>
      </c>
    </row>
    <row r="117" spans="2:21" s="131" customFormat="1">
      <c r="B117" s="89" t="s">
        <v>551</v>
      </c>
      <c r="C117" s="86" t="s">
        <v>552</v>
      </c>
      <c r="D117" s="99" t="s">
        <v>120</v>
      </c>
      <c r="E117" s="99" t="s">
        <v>307</v>
      </c>
      <c r="F117" s="86" t="s">
        <v>332</v>
      </c>
      <c r="G117" s="99" t="s">
        <v>309</v>
      </c>
      <c r="H117" s="86" t="s">
        <v>474</v>
      </c>
      <c r="I117" s="86" t="s">
        <v>160</v>
      </c>
      <c r="J117" s="86"/>
      <c r="K117" s="96">
        <v>4.840000000059236</v>
      </c>
      <c r="L117" s="99" t="s">
        <v>164</v>
      </c>
      <c r="M117" s="100">
        <v>1.5900000000000001E-2</v>
      </c>
      <c r="N117" s="100">
        <v>2.250000000021778E-2</v>
      </c>
      <c r="O117" s="96">
        <f>23620.233/50000</f>
        <v>0.47240465999999998</v>
      </c>
      <c r="P117" s="98">
        <v>4860000</v>
      </c>
      <c r="Q117" s="86"/>
      <c r="R117" s="96">
        <v>22.958866545999999</v>
      </c>
      <c r="S117" s="97">
        <f>157.78378757515%/50000</f>
        <v>3.155675751503E-5</v>
      </c>
      <c r="T117" s="97">
        <f t="shared" si="1"/>
        <v>5.2917938677514015E-3</v>
      </c>
      <c r="U117" s="97">
        <f>R117/'סכום נכסי הקרן'!$C$42</f>
        <v>1.6927757871485496E-3</v>
      </c>
    </row>
    <row r="118" spans="2:21" s="131" customFormat="1">
      <c r="B118" s="89" t="s">
        <v>553</v>
      </c>
      <c r="C118" s="86" t="s">
        <v>554</v>
      </c>
      <c r="D118" s="99" t="s">
        <v>120</v>
      </c>
      <c r="E118" s="99" t="s">
        <v>307</v>
      </c>
      <c r="F118" s="86" t="s">
        <v>555</v>
      </c>
      <c r="G118" s="99" t="s">
        <v>556</v>
      </c>
      <c r="H118" s="86" t="s">
        <v>474</v>
      </c>
      <c r="I118" s="86" t="s">
        <v>359</v>
      </c>
      <c r="J118" s="86"/>
      <c r="K118" s="96">
        <v>5.130000000106766</v>
      </c>
      <c r="L118" s="99" t="s">
        <v>164</v>
      </c>
      <c r="M118" s="100">
        <v>1.9400000000000001E-2</v>
      </c>
      <c r="N118" s="100">
        <v>1.440000000029118E-2</v>
      </c>
      <c r="O118" s="96">
        <v>19832.314094000001</v>
      </c>
      <c r="P118" s="98">
        <v>103.9</v>
      </c>
      <c r="Q118" s="86"/>
      <c r="R118" s="96">
        <v>20.605774059999998</v>
      </c>
      <c r="S118" s="97">
        <v>3.2932108300889818E-5</v>
      </c>
      <c r="T118" s="97">
        <f t="shared" si="1"/>
        <v>4.7494290971422807E-3</v>
      </c>
      <c r="U118" s="97">
        <f>R118/'סכום נכסי הקרן'!$C$42</f>
        <v>1.5192803762474408E-3</v>
      </c>
    </row>
    <row r="119" spans="2:21" s="131" customFormat="1">
      <c r="B119" s="89" t="s">
        <v>557</v>
      </c>
      <c r="C119" s="86" t="s">
        <v>558</v>
      </c>
      <c r="D119" s="99" t="s">
        <v>120</v>
      </c>
      <c r="E119" s="99" t="s">
        <v>307</v>
      </c>
      <c r="F119" s="86" t="s">
        <v>555</v>
      </c>
      <c r="G119" s="99" t="s">
        <v>556</v>
      </c>
      <c r="H119" s="86" t="s">
        <v>474</v>
      </c>
      <c r="I119" s="86" t="s">
        <v>359</v>
      </c>
      <c r="J119" s="86"/>
      <c r="K119" s="96">
        <v>6.5800000000382992</v>
      </c>
      <c r="L119" s="99" t="s">
        <v>164</v>
      </c>
      <c r="M119" s="100">
        <v>1.23E-2</v>
      </c>
      <c r="N119" s="100">
        <v>1.7599999999955807E-2</v>
      </c>
      <c r="O119" s="96">
        <v>27828.373638000001</v>
      </c>
      <c r="P119" s="98">
        <v>97.58</v>
      </c>
      <c r="Q119" s="86"/>
      <c r="R119" s="96">
        <v>27.154926161999999</v>
      </c>
      <c r="S119" s="97">
        <v>2.6263564218308937E-5</v>
      </c>
      <c r="T119" s="97">
        <f t="shared" si="1"/>
        <v>6.2589445108451785E-3</v>
      </c>
      <c r="U119" s="97">
        <f>R119/'סכום נכסי הקרן'!$C$42</f>
        <v>2.0021546541394443E-3</v>
      </c>
    </row>
    <row r="120" spans="2:21" s="131" customFormat="1">
      <c r="B120" s="89" t="s">
        <v>559</v>
      </c>
      <c r="C120" s="86" t="s">
        <v>560</v>
      </c>
      <c r="D120" s="99" t="s">
        <v>120</v>
      </c>
      <c r="E120" s="99" t="s">
        <v>307</v>
      </c>
      <c r="F120" s="86" t="s">
        <v>561</v>
      </c>
      <c r="G120" s="99" t="s">
        <v>422</v>
      </c>
      <c r="H120" s="86" t="s">
        <v>474</v>
      </c>
      <c r="I120" s="86" t="s">
        <v>160</v>
      </c>
      <c r="J120" s="86"/>
      <c r="K120" s="96">
        <v>0.73999999997672339</v>
      </c>
      <c r="L120" s="99" t="s">
        <v>164</v>
      </c>
      <c r="M120" s="100">
        <v>3.6000000000000004E-2</v>
      </c>
      <c r="N120" s="100">
        <v>-2.7999999997284403E-3</v>
      </c>
      <c r="O120" s="96">
        <v>18579.710875000001</v>
      </c>
      <c r="P120" s="98">
        <v>110.99</v>
      </c>
      <c r="Q120" s="86"/>
      <c r="R120" s="96">
        <v>20.621620102000001</v>
      </c>
      <c r="S120" s="97">
        <v>4.4909770262888194E-5</v>
      </c>
      <c r="T120" s="97">
        <f t="shared" si="1"/>
        <v>4.7530814546188896E-3</v>
      </c>
      <c r="U120" s="97">
        <f>R120/'סכום נכסי הקרן'!$C$42</f>
        <v>1.5204487177318082E-3</v>
      </c>
    </row>
    <row r="121" spans="2:21" s="131" customFormat="1">
      <c r="B121" s="89" t="s">
        <v>562</v>
      </c>
      <c r="C121" s="86" t="s">
        <v>563</v>
      </c>
      <c r="D121" s="99" t="s">
        <v>120</v>
      </c>
      <c r="E121" s="99" t="s">
        <v>307</v>
      </c>
      <c r="F121" s="86" t="s">
        <v>561</v>
      </c>
      <c r="G121" s="99" t="s">
        <v>422</v>
      </c>
      <c r="H121" s="86" t="s">
        <v>474</v>
      </c>
      <c r="I121" s="86" t="s">
        <v>160</v>
      </c>
      <c r="J121" s="86"/>
      <c r="K121" s="96">
        <v>7.2000000003354039</v>
      </c>
      <c r="L121" s="99" t="s">
        <v>164</v>
      </c>
      <c r="M121" s="100">
        <v>2.2499999999999999E-2</v>
      </c>
      <c r="N121" s="100">
        <v>2.3300000000922361E-2</v>
      </c>
      <c r="O121" s="96">
        <v>7049.1004640000001</v>
      </c>
      <c r="P121" s="98">
        <v>101.51</v>
      </c>
      <c r="Q121" s="86"/>
      <c r="R121" s="96">
        <v>7.1555418980000001</v>
      </c>
      <c r="S121" s="97">
        <v>1.7230072003882223E-5</v>
      </c>
      <c r="T121" s="97">
        <f t="shared" si="1"/>
        <v>1.649282322383278E-3</v>
      </c>
      <c r="U121" s="97">
        <f>R121/'סכום נכסי הקרן'!$C$42</f>
        <v>5.2758388767113211E-4</v>
      </c>
    </row>
    <row r="122" spans="2:21" s="131" customFormat="1">
      <c r="B122" s="89" t="s">
        <v>564</v>
      </c>
      <c r="C122" s="86" t="s">
        <v>565</v>
      </c>
      <c r="D122" s="99" t="s">
        <v>120</v>
      </c>
      <c r="E122" s="99" t="s">
        <v>307</v>
      </c>
      <c r="F122" s="86" t="s">
        <v>566</v>
      </c>
      <c r="G122" s="99" t="s">
        <v>567</v>
      </c>
      <c r="H122" s="86" t="s">
        <v>474</v>
      </c>
      <c r="I122" s="86" t="s">
        <v>359</v>
      </c>
      <c r="J122" s="86"/>
      <c r="K122" s="96">
        <v>3.6800000000581385</v>
      </c>
      <c r="L122" s="99" t="s">
        <v>164</v>
      </c>
      <c r="M122" s="100">
        <v>1.8000000000000002E-2</v>
      </c>
      <c r="N122" s="100">
        <v>1.7700000000699042E-2</v>
      </c>
      <c r="O122" s="96">
        <v>14305.475366000001</v>
      </c>
      <c r="P122" s="98">
        <v>101</v>
      </c>
      <c r="Q122" s="86"/>
      <c r="R122" s="96">
        <v>14.448317787000001</v>
      </c>
      <c r="S122" s="97">
        <v>1.7132086844595339E-5</v>
      </c>
      <c r="T122" s="97">
        <f t="shared" si="1"/>
        <v>3.3301957355508427E-3</v>
      </c>
      <c r="U122" s="97">
        <f>R122/'סכום נכסי הקרן'!$C$42</f>
        <v>1.0652861484193113E-3</v>
      </c>
    </row>
    <row r="123" spans="2:21" s="131" customFormat="1">
      <c r="B123" s="89" t="s">
        <v>568</v>
      </c>
      <c r="C123" s="86" t="s">
        <v>569</v>
      </c>
      <c r="D123" s="99" t="s">
        <v>120</v>
      </c>
      <c r="E123" s="99" t="s">
        <v>307</v>
      </c>
      <c r="F123" s="86" t="s">
        <v>570</v>
      </c>
      <c r="G123" s="99" t="s">
        <v>309</v>
      </c>
      <c r="H123" s="86" t="s">
        <v>571</v>
      </c>
      <c r="I123" s="86" t="s">
        <v>160</v>
      </c>
      <c r="J123" s="86"/>
      <c r="K123" s="96">
        <v>1.4800000002194069</v>
      </c>
      <c r="L123" s="99" t="s">
        <v>164</v>
      </c>
      <c r="M123" s="100">
        <v>4.1500000000000002E-2</v>
      </c>
      <c r="N123" s="100">
        <v>6.6999999996343214E-3</v>
      </c>
      <c r="O123" s="96">
        <v>981.04012799999998</v>
      </c>
      <c r="P123" s="98">
        <v>111.5</v>
      </c>
      <c r="Q123" s="86"/>
      <c r="R123" s="96">
        <v>1.093859712</v>
      </c>
      <c r="S123" s="97">
        <v>3.2604068794762293E-6</v>
      </c>
      <c r="T123" s="97">
        <f t="shared" si="1"/>
        <v>2.5212394978402843E-4</v>
      </c>
      <c r="U123" s="97">
        <f>R123/'סכום נכסי הקרן'!$C$42</f>
        <v>8.0651160687786235E-5</v>
      </c>
    </row>
    <row r="124" spans="2:21" s="131" customFormat="1">
      <c r="B124" s="89" t="s">
        <v>572</v>
      </c>
      <c r="C124" s="86" t="s">
        <v>573</v>
      </c>
      <c r="D124" s="99" t="s">
        <v>120</v>
      </c>
      <c r="E124" s="99" t="s">
        <v>307</v>
      </c>
      <c r="F124" s="86" t="s">
        <v>574</v>
      </c>
      <c r="G124" s="99" t="s">
        <v>567</v>
      </c>
      <c r="H124" s="86" t="s">
        <v>571</v>
      </c>
      <c r="I124" s="86" t="s">
        <v>359</v>
      </c>
      <c r="J124" s="86"/>
      <c r="K124" s="96">
        <v>2.2500000001259335</v>
      </c>
      <c r="L124" s="99" t="s">
        <v>164</v>
      </c>
      <c r="M124" s="100">
        <v>2.8500000000000001E-2</v>
      </c>
      <c r="N124" s="100">
        <v>2.5500000000755602E-2</v>
      </c>
      <c r="O124" s="96">
        <v>5804.6079710000013</v>
      </c>
      <c r="P124" s="98">
        <v>102.6</v>
      </c>
      <c r="Q124" s="86"/>
      <c r="R124" s="96">
        <v>5.9555278209999996</v>
      </c>
      <c r="S124" s="97">
        <v>1.9903785942047238E-5</v>
      </c>
      <c r="T124" s="97">
        <f t="shared" si="1"/>
        <v>1.3726908311979117E-3</v>
      </c>
      <c r="U124" s="97">
        <f>R124/'סכום נכסי הקרן'!$C$42</f>
        <v>4.3910587985166821E-4</v>
      </c>
    </row>
    <row r="125" spans="2:21" s="131" customFormat="1">
      <c r="B125" s="89" t="s">
        <v>575</v>
      </c>
      <c r="C125" s="86" t="s">
        <v>576</v>
      </c>
      <c r="D125" s="99" t="s">
        <v>120</v>
      </c>
      <c r="E125" s="99" t="s">
        <v>307</v>
      </c>
      <c r="F125" s="86" t="s">
        <v>343</v>
      </c>
      <c r="G125" s="99" t="s">
        <v>309</v>
      </c>
      <c r="H125" s="86" t="s">
        <v>571</v>
      </c>
      <c r="I125" s="86" t="s">
        <v>160</v>
      </c>
      <c r="J125" s="86"/>
      <c r="K125" s="96">
        <v>2.4099999999958559</v>
      </c>
      <c r="L125" s="99" t="s">
        <v>164</v>
      </c>
      <c r="M125" s="100">
        <v>2.7999999999999997E-2</v>
      </c>
      <c r="N125" s="100">
        <v>1.8700000000055256E-2</v>
      </c>
      <c r="O125" s="96">
        <f>27488.559/50000</f>
        <v>0.54977118000000003</v>
      </c>
      <c r="P125" s="98">
        <v>5266854</v>
      </c>
      <c r="Q125" s="86"/>
      <c r="R125" s="96">
        <v>28.955645531999998</v>
      </c>
      <c r="S125" s="97">
        <f>155.416741109289%/50000</f>
        <v>3.1083348221857803E-5</v>
      </c>
      <c r="T125" s="97">
        <f t="shared" si="1"/>
        <v>6.6739926884464094E-3</v>
      </c>
      <c r="U125" s="97">
        <f>R125/'סכום נכסי הקרן'!$C$42</f>
        <v>2.1349231487372959E-3</v>
      </c>
    </row>
    <row r="126" spans="2:21" s="131" customFormat="1">
      <c r="B126" s="89" t="s">
        <v>577</v>
      </c>
      <c r="C126" s="86" t="s">
        <v>578</v>
      </c>
      <c r="D126" s="99" t="s">
        <v>120</v>
      </c>
      <c r="E126" s="99" t="s">
        <v>307</v>
      </c>
      <c r="F126" s="86" t="s">
        <v>343</v>
      </c>
      <c r="G126" s="99" t="s">
        <v>309</v>
      </c>
      <c r="H126" s="86" t="s">
        <v>571</v>
      </c>
      <c r="I126" s="86" t="s">
        <v>160</v>
      </c>
      <c r="J126" s="86"/>
      <c r="K126" s="96">
        <v>3.6600000004129116</v>
      </c>
      <c r="L126" s="99" t="s">
        <v>164</v>
      </c>
      <c r="M126" s="100">
        <v>1.49E-2</v>
      </c>
      <c r="N126" s="100">
        <v>2.4000000002502495E-2</v>
      </c>
      <c r="O126" s="96">
        <f>3248.724/50000</f>
        <v>6.4974480000000001E-2</v>
      </c>
      <c r="P126" s="98">
        <v>4920095</v>
      </c>
      <c r="Q126" s="86"/>
      <c r="R126" s="96">
        <v>3.1968061480000007</v>
      </c>
      <c r="S126" s="97">
        <f>53.7156746031746%/50000</f>
        <v>1.074313492063492E-5</v>
      </c>
      <c r="T126" s="97">
        <f t="shared" si="1"/>
        <v>7.3683250592890064E-4</v>
      </c>
      <c r="U126" s="97">
        <f>R126/'סכום נכסי הקרן'!$C$42</f>
        <v>2.3570310113958288E-4</v>
      </c>
    </row>
    <row r="127" spans="2:21" s="131" customFormat="1">
      <c r="B127" s="89" t="s">
        <v>579</v>
      </c>
      <c r="C127" s="86" t="s">
        <v>580</v>
      </c>
      <c r="D127" s="99" t="s">
        <v>120</v>
      </c>
      <c r="E127" s="99" t="s">
        <v>307</v>
      </c>
      <c r="F127" s="86" t="s">
        <v>343</v>
      </c>
      <c r="G127" s="99" t="s">
        <v>309</v>
      </c>
      <c r="H127" s="86" t="s">
        <v>571</v>
      </c>
      <c r="I127" s="86" t="s">
        <v>160</v>
      </c>
      <c r="J127" s="86"/>
      <c r="K127" s="96">
        <v>5.2200000000673779</v>
      </c>
      <c r="L127" s="99" t="s">
        <v>164</v>
      </c>
      <c r="M127" s="100">
        <v>2.2000000000000002E-2</v>
      </c>
      <c r="N127" s="100">
        <v>1.6899999999816236E-2</v>
      </c>
      <c r="O127" s="96">
        <f>6279.75/50000</f>
        <v>0.12559500000000001</v>
      </c>
      <c r="P127" s="98">
        <v>5199480</v>
      </c>
      <c r="Q127" s="86"/>
      <c r="R127" s="96">
        <v>6.5302866480000006</v>
      </c>
      <c r="S127" s="97">
        <f>124.746722288439%/50000</f>
        <v>2.4949344457687797E-5</v>
      </c>
      <c r="T127" s="97">
        <f t="shared" si="1"/>
        <v>1.5051671113339839E-3</v>
      </c>
      <c r="U127" s="97">
        <f>R127/'סכום נכסי הקרן'!$C$42</f>
        <v>4.8148331272040946E-4</v>
      </c>
    </row>
    <row r="128" spans="2:21" s="131" customFormat="1">
      <c r="B128" s="89" t="s">
        <v>581</v>
      </c>
      <c r="C128" s="86" t="s">
        <v>582</v>
      </c>
      <c r="D128" s="99" t="s">
        <v>120</v>
      </c>
      <c r="E128" s="99" t="s">
        <v>307</v>
      </c>
      <c r="F128" s="86" t="s">
        <v>583</v>
      </c>
      <c r="G128" s="99" t="s">
        <v>358</v>
      </c>
      <c r="H128" s="86" t="s">
        <v>571</v>
      </c>
      <c r="I128" s="86" t="s">
        <v>160</v>
      </c>
      <c r="J128" s="86"/>
      <c r="K128" s="96">
        <v>5.4200000003408588</v>
      </c>
      <c r="L128" s="99" t="s">
        <v>164</v>
      </c>
      <c r="M128" s="100">
        <v>2.5000000000000001E-2</v>
      </c>
      <c r="N128" s="100">
        <v>2.5500000001269157E-2</v>
      </c>
      <c r="O128" s="96">
        <v>2722.6165940000001</v>
      </c>
      <c r="P128" s="98">
        <v>101.29</v>
      </c>
      <c r="Q128" s="86"/>
      <c r="R128" s="96">
        <v>2.7577383430000002</v>
      </c>
      <c r="S128" s="97">
        <v>1.1387130083537762E-5</v>
      </c>
      <c r="T128" s="97">
        <f t="shared" si="1"/>
        <v>6.3563167733525765E-4</v>
      </c>
      <c r="U128" s="97">
        <f>R128/'סכום נכסי הקרן'!$C$42</f>
        <v>2.0333027699640004E-4</v>
      </c>
    </row>
    <row r="129" spans="2:24" s="131" customFormat="1">
      <c r="B129" s="89" t="s">
        <v>584</v>
      </c>
      <c r="C129" s="86" t="s">
        <v>585</v>
      </c>
      <c r="D129" s="99" t="s">
        <v>120</v>
      </c>
      <c r="E129" s="99" t="s">
        <v>307</v>
      </c>
      <c r="F129" s="86" t="s">
        <v>583</v>
      </c>
      <c r="G129" s="99" t="s">
        <v>358</v>
      </c>
      <c r="H129" s="86" t="s">
        <v>571</v>
      </c>
      <c r="I129" s="86" t="s">
        <v>160</v>
      </c>
      <c r="J129" s="86"/>
      <c r="K129" s="96">
        <v>7.3099999998791141</v>
      </c>
      <c r="L129" s="99" t="s">
        <v>164</v>
      </c>
      <c r="M129" s="100">
        <v>1.9E-2</v>
      </c>
      <c r="N129" s="100">
        <v>3.1799999999271369E-2</v>
      </c>
      <c r="O129" s="96">
        <v>13127.626228000001</v>
      </c>
      <c r="P129" s="98">
        <v>92</v>
      </c>
      <c r="Q129" s="86"/>
      <c r="R129" s="96">
        <v>12.077416066</v>
      </c>
      <c r="S129" s="97">
        <v>5.2988161394070717E-5</v>
      </c>
      <c r="T129" s="97">
        <f t="shared" si="1"/>
        <v>2.783726110707149E-3</v>
      </c>
      <c r="U129" s="97">
        <f>R129/'סכום נכסי הקרן'!$C$42</f>
        <v>8.9047764822717699E-4</v>
      </c>
    </row>
    <row r="130" spans="2:24" s="131" customFormat="1">
      <c r="B130" s="89" t="s">
        <v>586</v>
      </c>
      <c r="C130" s="86" t="s">
        <v>587</v>
      </c>
      <c r="D130" s="99" t="s">
        <v>120</v>
      </c>
      <c r="E130" s="99" t="s">
        <v>307</v>
      </c>
      <c r="F130" s="86" t="s">
        <v>588</v>
      </c>
      <c r="G130" s="99" t="s">
        <v>358</v>
      </c>
      <c r="H130" s="86" t="s">
        <v>571</v>
      </c>
      <c r="I130" s="86" t="s">
        <v>160</v>
      </c>
      <c r="J130" s="86"/>
      <c r="K130" s="96">
        <v>1.4800000000601596</v>
      </c>
      <c r="L130" s="99" t="s">
        <v>164</v>
      </c>
      <c r="M130" s="100">
        <v>4.5999999999999999E-2</v>
      </c>
      <c r="N130" s="100">
        <v>1.0100000000952528E-2</v>
      </c>
      <c r="O130" s="96">
        <v>4602.7707309999996</v>
      </c>
      <c r="P130" s="98">
        <v>130.01</v>
      </c>
      <c r="Q130" s="86"/>
      <c r="R130" s="96">
        <v>5.9840623430000006</v>
      </c>
      <c r="S130" s="97">
        <v>1.5976585354431265E-5</v>
      </c>
      <c r="T130" s="97">
        <f t="shared" si="1"/>
        <v>1.3792677590369355E-3</v>
      </c>
      <c r="U130" s="97">
        <f>R130/'סכום נכסי הקרן'!$C$42</f>
        <v>4.412097532220143E-4</v>
      </c>
    </row>
    <row r="131" spans="2:24" s="131" customFormat="1">
      <c r="B131" s="89" t="s">
        <v>1365</v>
      </c>
      <c r="C131" s="86" t="s">
        <v>1366</v>
      </c>
      <c r="D131" s="99" t="s">
        <v>120</v>
      </c>
      <c r="E131" s="99" t="s">
        <v>307</v>
      </c>
      <c r="F131" s="86" t="s">
        <v>589</v>
      </c>
      <c r="G131" s="99" t="s">
        <v>309</v>
      </c>
      <c r="H131" s="86" t="s">
        <v>571</v>
      </c>
      <c r="I131" s="86" t="s">
        <v>359</v>
      </c>
      <c r="J131" s="86"/>
      <c r="K131" s="96">
        <v>1.990000000087774</v>
      </c>
      <c r="L131" s="99" t="s">
        <v>164</v>
      </c>
      <c r="M131" s="100">
        <v>0.02</v>
      </c>
      <c r="N131" s="100">
        <v>3.8999999996238242E-3</v>
      </c>
      <c r="O131" s="139">
        <v>7568.57</v>
      </c>
      <c r="P131" s="98">
        <v>105.37</v>
      </c>
      <c r="Q131" s="96"/>
      <c r="R131" s="96">
        <v>7.9749996700000008</v>
      </c>
      <c r="S131" s="97">
        <v>1.773593995541039E-5</v>
      </c>
      <c r="T131" s="97">
        <f t="shared" ref="T131" si="2">R131/$R$11</f>
        <v>1.8381593126328831E-3</v>
      </c>
      <c r="U131" s="97">
        <f>R131/'סכום נכסי הקרן'!$C$42</f>
        <v>5.8800317153486338E-4</v>
      </c>
    </row>
    <row r="132" spans="2:24" s="131" customFormat="1">
      <c r="B132" s="89" t="s">
        <v>590</v>
      </c>
      <c r="C132" s="86" t="s">
        <v>591</v>
      </c>
      <c r="D132" s="99" t="s">
        <v>120</v>
      </c>
      <c r="E132" s="99" t="s">
        <v>307</v>
      </c>
      <c r="F132" s="86" t="s">
        <v>523</v>
      </c>
      <c r="G132" s="99" t="s">
        <v>358</v>
      </c>
      <c r="H132" s="86" t="s">
        <v>571</v>
      </c>
      <c r="I132" s="86" t="s">
        <v>359</v>
      </c>
      <c r="J132" s="86"/>
      <c r="K132" s="96">
        <v>6.8099999990736819</v>
      </c>
      <c r="L132" s="99" t="s">
        <v>164</v>
      </c>
      <c r="M132" s="100">
        <v>2.81E-2</v>
      </c>
      <c r="N132" s="100">
        <v>3.1799999994265644E-2</v>
      </c>
      <c r="O132" s="96">
        <v>1828.441814</v>
      </c>
      <c r="P132" s="98">
        <v>99.19</v>
      </c>
      <c r="Q132" s="86"/>
      <c r="R132" s="96">
        <v>1.8136314279999999</v>
      </c>
      <c r="S132" s="97">
        <v>3.4925854244624379E-6</v>
      </c>
      <c r="T132" s="97">
        <f t="shared" si="1"/>
        <v>4.1802428050280709E-4</v>
      </c>
      <c r="U132" s="97">
        <f>R132/'סכום נכסי הקרן'!$C$42</f>
        <v>1.3372051107047922E-4</v>
      </c>
    </row>
    <row r="133" spans="2:24" s="131" customFormat="1">
      <c r="B133" s="89" t="s">
        <v>592</v>
      </c>
      <c r="C133" s="86" t="s">
        <v>593</v>
      </c>
      <c r="D133" s="99" t="s">
        <v>120</v>
      </c>
      <c r="E133" s="99" t="s">
        <v>307</v>
      </c>
      <c r="F133" s="86" t="s">
        <v>523</v>
      </c>
      <c r="G133" s="99" t="s">
        <v>358</v>
      </c>
      <c r="H133" s="86" t="s">
        <v>571</v>
      </c>
      <c r="I133" s="86" t="s">
        <v>359</v>
      </c>
      <c r="J133" s="86"/>
      <c r="K133" s="96">
        <v>4.9699999998443678</v>
      </c>
      <c r="L133" s="99" t="s">
        <v>164</v>
      </c>
      <c r="M133" s="100">
        <v>3.7000000000000005E-2</v>
      </c>
      <c r="N133" s="100">
        <v>2.3499999999438442E-2</v>
      </c>
      <c r="O133" s="96">
        <v>11622.732341000001</v>
      </c>
      <c r="P133" s="98">
        <v>107.25</v>
      </c>
      <c r="Q133" s="86"/>
      <c r="R133" s="96">
        <v>12.465380402000003</v>
      </c>
      <c r="S133" s="97">
        <v>1.7176222310212837E-5</v>
      </c>
      <c r="T133" s="97">
        <f t="shared" si="1"/>
        <v>2.8731480902302953E-3</v>
      </c>
      <c r="U133" s="97">
        <f>R133/'סכום נכסי הקרן'!$C$42</f>
        <v>9.1908257229614797E-4</v>
      </c>
    </row>
    <row r="134" spans="2:24" s="131" customFormat="1">
      <c r="B134" s="89" t="s">
        <v>594</v>
      </c>
      <c r="C134" s="86" t="s">
        <v>595</v>
      </c>
      <c r="D134" s="99" t="s">
        <v>120</v>
      </c>
      <c r="E134" s="99" t="s">
        <v>307</v>
      </c>
      <c r="F134" s="86" t="s">
        <v>315</v>
      </c>
      <c r="G134" s="99" t="s">
        <v>309</v>
      </c>
      <c r="H134" s="86" t="s">
        <v>571</v>
      </c>
      <c r="I134" s="86" t="s">
        <v>359</v>
      </c>
      <c r="J134" s="86"/>
      <c r="K134" s="96">
        <v>2.8399999999892258</v>
      </c>
      <c r="L134" s="99" t="s">
        <v>164</v>
      </c>
      <c r="M134" s="100">
        <v>4.4999999999999998E-2</v>
      </c>
      <c r="N134" s="100">
        <v>1.0499999999865318E-2</v>
      </c>
      <c r="O134" s="96">
        <v>39008.348423000003</v>
      </c>
      <c r="P134" s="98">
        <v>133.24</v>
      </c>
      <c r="Q134" s="86"/>
      <c r="R134" s="96">
        <v>51.974724934000001</v>
      </c>
      <c r="S134" s="97">
        <v>2.2919335023925504E-5</v>
      </c>
      <c r="T134" s="97">
        <f t="shared" si="1"/>
        <v>1.1979665029749726E-2</v>
      </c>
      <c r="U134" s="97">
        <f>R134/'סכום נכסי הקרן'!$C$42</f>
        <v>3.8321384784263121E-3</v>
      </c>
    </row>
    <row r="135" spans="2:24" s="131" customFormat="1">
      <c r="B135" s="89" t="s">
        <v>596</v>
      </c>
      <c r="C135" s="86" t="s">
        <v>597</v>
      </c>
      <c r="D135" s="99" t="s">
        <v>120</v>
      </c>
      <c r="E135" s="99" t="s">
        <v>307</v>
      </c>
      <c r="F135" s="86" t="s">
        <v>598</v>
      </c>
      <c r="G135" s="99" t="s">
        <v>358</v>
      </c>
      <c r="H135" s="86" t="s">
        <v>571</v>
      </c>
      <c r="I135" s="86" t="s">
        <v>160</v>
      </c>
      <c r="J135" s="86"/>
      <c r="K135" s="96">
        <v>2.8599988205460871</v>
      </c>
      <c r="L135" s="99" t="s">
        <v>164</v>
      </c>
      <c r="M135" s="100">
        <v>4.9500000000000002E-2</v>
      </c>
      <c r="N135" s="100">
        <v>1.059998820546087E-2</v>
      </c>
      <c r="O135" s="96">
        <v>0.59629100000000002</v>
      </c>
      <c r="P135" s="98">
        <v>113.75</v>
      </c>
      <c r="Q135" s="86"/>
      <c r="R135" s="96">
        <v>6.7827999999999996E-4</v>
      </c>
      <c r="S135" s="97">
        <v>9.6436464876170008E-10</v>
      </c>
      <c r="T135" s="97">
        <f t="shared" si="1"/>
        <v>1.563368965722643E-7</v>
      </c>
      <c r="U135" s="97">
        <f>R135/'סכום נכסי הקרן'!$C$42</f>
        <v>5.0010132625957472E-8</v>
      </c>
    </row>
    <row r="136" spans="2:24" s="131" customFormat="1">
      <c r="B136" s="89" t="s">
        <v>599</v>
      </c>
      <c r="C136" s="86" t="s">
        <v>600</v>
      </c>
      <c r="D136" s="99" t="s">
        <v>120</v>
      </c>
      <c r="E136" s="99" t="s">
        <v>307</v>
      </c>
      <c r="F136" s="86" t="s">
        <v>601</v>
      </c>
      <c r="G136" s="99" t="s">
        <v>390</v>
      </c>
      <c r="H136" s="86" t="s">
        <v>571</v>
      </c>
      <c r="I136" s="86" t="s">
        <v>359</v>
      </c>
      <c r="J136" s="86"/>
      <c r="K136" s="96">
        <v>1</v>
      </c>
      <c r="L136" s="99" t="s">
        <v>164</v>
      </c>
      <c r="M136" s="100">
        <v>4.5999999999999999E-2</v>
      </c>
      <c r="N136" s="100">
        <v>4.1000000013006943E-3</v>
      </c>
      <c r="O136" s="96">
        <v>766.85248032039999</v>
      </c>
      <c r="P136" s="98">
        <v>107.9</v>
      </c>
      <c r="Q136" s="138">
        <v>0.83078447769919994</v>
      </c>
      <c r="R136" s="96">
        <v>1.6914031580000002</v>
      </c>
      <c r="S136" s="97">
        <v>7.1521202747987082E-6</v>
      </c>
      <c r="T136" s="97">
        <f t="shared" si="1"/>
        <v>3.8985186143517019E-4</v>
      </c>
      <c r="U136" s="97">
        <f>R136/'סכום נכסי הקרן'!$C$42</f>
        <v>1.2470852193127222E-4</v>
      </c>
      <c r="W136" s="140"/>
      <c r="X136" s="141"/>
    </row>
    <row r="137" spans="2:24" s="131" customFormat="1">
      <c r="B137" s="89" t="s">
        <v>602</v>
      </c>
      <c r="C137" s="86" t="s">
        <v>603</v>
      </c>
      <c r="D137" s="99" t="s">
        <v>120</v>
      </c>
      <c r="E137" s="99" t="s">
        <v>307</v>
      </c>
      <c r="F137" s="86" t="s">
        <v>601</v>
      </c>
      <c r="G137" s="99" t="s">
        <v>390</v>
      </c>
      <c r="H137" s="86" t="s">
        <v>571</v>
      </c>
      <c r="I137" s="86" t="s">
        <v>359</v>
      </c>
      <c r="J137" s="86"/>
      <c r="K137" s="96">
        <v>3.1099999999678247</v>
      </c>
      <c r="L137" s="99" t="s">
        <v>164</v>
      </c>
      <c r="M137" s="100">
        <v>1.9799999999999998E-2</v>
      </c>
      <c r="N137" s="100">
        <v>1.1500000000037414E-2</v>
      </c>
      <c r="O137" s="96">
        <v>25714.256194000001</v>
      </c>
      <c r="P137" s="98">
        <v>102.95</v>
      </c>
      <c r="Q137" s="138">
        <v>0.25554749046639991</v>
      </c>
      <c r="R137" s="96">
        <v>26.728375526000001</v>
      </c>
      <c r="S137" s="97">
        <v>3.0770868602587275E-5</v>
      </c>
      <c r="T137" s="97">
        <f t="shared" si="1"/>
        <v>6.1606287671063607E-3</v>
      </c>
      <c r="U137" s="97">
        <f>R137/'סכום נכסי הקרן'!$C$42</f>
        <v>1.9707047309837473E-3</v>
      </c>
    </row>
    <row r="138" spans="2:24" s="131" customFormat="1">
      <c r="B138" s="89" t="s">
        <v>604</v>
      </c>
      <c r="C138" s="86" t="s">
        <v>605</v>
      </c>
      <c r="D138" s="99" t="s">
        <v>120</v>
      </c>
      <c r="E138" s="99" t="s">
        <v>307</v>
      </c>
      <c r="F138" s="86" t="s">
        <v>561</v>
      </c>
      <c r="G138" s="99" t="s">
        <v>422</v>
      </c>
      <c r="H138" s="86" t="s">
        <v>571</v>
      </c>
      <c r="I138" s="86" t="s">
        <v>359</v>
      </c>
      <c r="J138" s="86"/>
      <c r="K138" s="96">
        <v>0.23000000017243005</v>
      </c>
      <c r="L138" s="99" t="s">
        <v>164</v>
      </c>
      <c r="M138" s="100">
        <v>4.4999999999999998E-2</v>
      </c>
      <c r="N138" s="100">
        <v>2.6200000011207956E-2</v>
      </c>
      <c r="O138" s="96">
        <v>733.99166600000001</v>
      </c>
      <c r="P138" s="98">
        <v>126.42</v>
      </c>
      <c r="Q138" s="86"/>
      <c r="R138" s="96">
        <v>0.92791230800000002</v>
      </c>
      <c r="S138" s="97">
        <v>1.4070284938390239E-5</v>
      </c>
      <c r="T138" s="97">
        <f t="shared" si="1"/>
        <v>2.138746985373696E-4</v>
      </c>
      <c r="U138" s="97">
        <f>R138/'סכום נכסי הקרן'!$C$42</f>
        <v>6.8415724462372919E-5</v>
      </c>
    </row>
    <row r="139" spans="2:24" s="131" customFormat="1">
      <c r="B139" s="89" t="s">
        <v>606</v>
      </c>
      <c r="C139" s="86" t="s">
        <v>607</v>
      </c>
      <c r="D139" s="99" t="s">
        <v>120</v>
      </c>
      <c r="E139" s="99" t="s">
        <v>307</v>
      </c>
      <c r="F139" s="86" t="s">
        <v>608</v>
      </c>
      <c r="G139" s="99" t="s">
        <v>358</v>
      </c>
      <c r="H139" s="86" t="s">
        <v>571</v>
      </c>
      <c r="I139" s="86" t="s">
        <v>160</v>
      </c>
      <c r="J139" s="86"/>
      <c r="K139" s="96">
        <v>0.99000000001140909</v>
      </c>
      <c r="L139" s="99" t="s">
        <v>164</v>
      </c>
      <c r="M139" s="100">
        <v>4.4999999999999998E-2</v>
      </c>
      <c r="N139" s="100">
        <v>5.9000000001140918E-3</v>
      </c>
      <c r="O139" s="96">
        <v>7795.1442969999998</v>
      </c>
      <c r="P139" s="98">
        <v>112.44</v>
      </c>
      <c r="Q139" s="86"/>
      <c r="R139" s="96">
        <v>8.7648602100000002</v>
      </c>
      <c r="S139" s="97">
        <v>2.2432069919424459E-5</v>
      </c>
      <c r="T139" s="97">
        <f t="shared" si="1"/>
        <v>2.0202144307971998E-3</v>
      </c>
      <c r="U139" s="97">
        <f>R139/'סכום נכסי הקרן'!$C$42</f>
        <v>6.4624022756100353E-4</v>
      </c>
    </row>
    <row r="140" spans="2:24" s="131" customFormat="1">
      <c r="B140" s="89" t="s">
        <v>609</v>
      </c>
      <c r="C140" s="86" t="s">
        <v>610</v>
      </c>
      <c r="D140" s="99" t="s">
        <v>120</v>
      </c>
      <c r="E140" s="99" t="s">
        <v>307</v>
      </c>
      <c r="F140" s="86" t="s">
        <v>608</v>
      </c>
      <c r="G140" s="99" t="s">
        <v>358</v>
      </c>
      <c r="H140" s="86" t="s">
        <v>571</v>
      </c>
      <c r="I140" s="86" t="s">
        <v>160</v>
      </c>
      <c r="J140" s="86"/>
      <c r="K140" s="96">
        <v>3.1599998953598991</v>
      </c>
      <c r="L140" s="99" t="s">
        <v>164</v>
      </c>
      <c r="M140" s="100">
        <v>3.3000000000000002E-2</v>
      </c>
      <c r="N140" s="100">
        <v>1.5199999548611327E-2</v>
      </c>
      <c r="O140" s="96">
        <v>18.376277000000002</v>
      </c>
      <c r="P140" s="98">
        <v>106.09</v>
      </c>
      <c r="Q140" s="86"/>
      <c r="R140" s="96">
        <v>1.9495394000000003E-2</v>
      </c>
      <c r="S140" s="97">
        <v>3.0626073009900868E-8</v>
      </c>
      <c r="T140" s="97">
        <f t="shared" si="1"/>
        <v>4.4934973689531493E-6</v>
      </c>
      <c r="U140" s="97">
        <f>R140/'סכום נכסי הקרן'!$C$42</f>
        <v>1.437411156948894E-6</v>
      </c>
    </row>
    <row r="141" spans="2:24" s="131" customFormat="1">
      <c r="B141" s="89" t="s">
        <v>611</v>
      </c>
      <c r="C141" s="86" t="s">
        <v>612</v>
      </c>
      <c r="D141" s="99" t="s">
        <v>120</v>
      </c>
      <c r="E141" s="99" t="s">
        <v>307</v>
      </c>
      <c r="F141" s="86" t="s">
        <v>608</v>
      </c>
      <c r="G141" s="99" t="s">
        <v>358</v>
      </c>
      <c r="H141" s="86" t="s">
        <v>571</v>
      </c>
      <c r="I141" s="86" t="s">
        <v>160</v>
      </c>
      <c r="J141" s="86"/>
      <c r="K141" s="96">
        <v>5.2499999994222248</v>
      </c>
      <c r="L141" s="99" t="s">
        <v>164</v>
      </c>
      <c r="M141" s="100">
        <v>1.6E-2</v>
      </c>
      <c r="N141" s="100">
        <v>1.9399999999383705E-2</v>
      </c>
      <c r="O141" s="96">
        <v>2593.3147520000002</v>
      </c>
      <c r="P141" s="98">
        <v>100.11</v>
      </c>
      <c r="Q141" s="86"/>
      <c r="R141" s="96">
        <v>2.5961675140000002</v>
      </c>
      <c r="S141" s="97">
        <v>1.6106526930903256E-5</v>
      </c>
      <c r="T141" s="97">
        <f t="shared" ref="T141:T163" si="3">R141/$R$11</f>
        <v>5.9839118375964279E-4</v>
      </c>
      <c r="U141" s="97">
        <f>R141/'סכום נכסי הקרן'!$C$42</f>
        <v>1.9141752918314315E-4</v>
      </c>
    </row>
    <row r="142" spans="2:24" s="131" customFormat="1">
      <c r="B142" s="89" t="s">
        <v>613</v>
      </c>
      <c r="C142" s="86" t="s">
        <v>614</v>
      </c>
      <c r="D142" s="99" t="s">
        <v>120</v>
      </c>
      <c r="E142" s="99" t="s">
        <v>307</v>
      </c>
      <c r="F142" s="86" t="s">
        <v>570</v>
      </c>
      <c r="G142" s="99" t="s">
        <v>309</v>
      </c>
      <c r="H142" s="86" t="s">
        <v>615</v>
      </c>
      <c r="I142" s="86" t="s">
        <v>160</v>
      </c>
      <c r="J142" s="86"/>
      <c r="K142" s="96">
        <v>1.6300000000555297</v>
      </c>
      <c r="L142" s="99" t="s">
        <v>164</v>
      </c>
      <c r="M142" s="100">
        <v>5.2999999999999999E-2</v>
      </c>
      <c r="N142" s="100">
        <v>7.5000000000000015E-3</v>
      </c>
      <c r="O142" s="96">
        <v>6711.0150970000004</v>
      </c>
      <c r="P142" s="98">
        <v>118.07</v>
      </c>
      <c r="Q142" s="86"/>
      <c r="R142" s="96">
        <v>7.923696112</v>
      </c>
      <c r="S142" s="97">
        <v>2.5811000888441038E-5</v>
      </c>
      <c r="T142" s="97">
        <f t="shared" si="3"/>
        <v>1.8263343450076615E-3</v>
      </c>
      <c r="U142" s="97">
        <f>R142/'סכום נכסי הקרן'!$C$42</f>
        <v>5.8422051873695756E-4</v>
      </c>
    </row>
    <row r="143" spans="2:24" s="131" customFormat="1">
      <c r="B143" s="89" t="s">
        <v>616</v>
      </c>
      <c r="C143" s="86" t="s">
        <v>617</v>
      </c>
      <c r="D143" s="99" t="s">
        <v>120</v>
      </c>
      <c r="E143" s="99" t="s">
        <v>307</v>
      </c>
      <c r="F143" s="86" t="s">
        <v>618</v>
      </c>
      <c r="G143" s="99" t="s">
        <v>358</v>
      </c>
      <c r="H143" s="86" t="s">
        <v>615</v>
      </c>
      <c r="I143" s="86" t="s">
        <v>160</v>
      </c>
      <c r="J143" s="86"/>
      <c r="K143" s="96">
        <v>1.930000003549426</v>
      </c>
      <c r="L143" s="99" t="s">
        <v>164</v>
      </c>
      <c r="M143" s="100">
        <v>5.3499999999999999E-2</v>
      </c>
      <c r="N143" s="100">
        <v>2.3500000106482778E-2</v>
      </c>
      <c r="O143" s="96">
        <v>130.37283600000001</v>
      </c>
      <c r="P143" s="98">
        <v>108.05</v>
      </c>
      <c r="Q143" s="86"/>
      <c r="R143" s="96">
        <v>0.14086785000000002</v>
      </c>
      <c r="S143" s="97">
        <v>7.3989766683621465E-7</v>
      </c>
      <c r="T143" s="97">
        <f t="shared" si="3"/>
        <v>3.2468659691878342E-5</v>
      </c>
      <c r="U143" s="97">
        <f>R143/'סכום נכסי הקרן'!$C$42</f>
        <v>1.0386300438216496E-5</v>
      </c>
    </row>
    <row r="144" spans="2:24" s="131" customFormat="1">
      <c r="B144" s="89" t="s">
        <v>619</v>
      </c>
      <c r="C144" s="86" t="s">
        <v>620</v>
      </c>
      <c r="D144" s="99" t="s">
        <v>120</v>
      </c>
      <c r="E144" s="99" t="s">
        <v>307</v>
      </c>
      <c r="F144" s="86" t="s">
        <v>621</v>
      </c>
      <c r="G144" s="99" t="s">
        <v>358</v>
      </c>
      <c r="H144" s="86" t="s">
        <v>615</v>
      </c>
      <c r="I144" s="86" t="s">
        <v>359</v>
      </c>
      <c r="J144" s="86"/>
      <c r="K144" s="96">
        <v>0.89999999888864235</v>
      </c>
      <c r="L144" s="99" t="s">
        <v>164</v>
      </c>
      <c r="M144" s="100">
        <v>4.8499999999999995E-2</v>
      </c>
      <c r="N144" s="100">
        <v>7.3999999888864233E-3</v>
      </c>
      <c r="O144" s="96">
        <v>355.65229199999999</v>
      </c>
      <c r="P144" s="98">
        <v>126.5</v>
      </c>
      <c r="Q144" s="86"/>
      <c r="R144" s="96">
        <v>0.44990012499999993</v>
      </c>
      <c r="S144" s="97">
        <v>2.6148759240731096E-6</v>
      </c>
      <c r="T144" s="97">
        <f t="shared" si="3"/>
        <v>1.0369757225625666E-4</v>
      </c>
      <c r="U144" s="97">
        <f>R144/'סכום נכסי הקרן'!$C$42</f>
        <v>3.3171499852103622E-5</v>
      </c>
    </row>
    <row r="145" spans="2:21" s="131" customFormat="1">
      <c r="B145" s="89" t="s">
        <v>622</v>
      </c>
      <c r="C145" s="86" t="s">
        <v>623</v>
      </c>
      <c r="D145" s="99" t="s">
        <v>120</v>
      </c>
      <c r="E145" s="99" t="s">
        <v>307</v>
      </c>
      <c r="F145" s="86" t="s">
        <v>624</v>
      </c>
      <c r="G145" s="99" t="s">
        <v>358</v>
      </c>
      <c r="H145" s="86" t="s">
        <v>615</v>
      </c>
      <c r="I145" s="86" t="s">
        <v>359</v>
      </c>
      <c r="J145" s="86"/>
      <c r="K145" s="96">
        <v>1.4700000029058145</v>
      </c>
      <c r="L145" s="99" t="s">
        <v>164</v>
      </c>
      <c r="M145" s="100">
        <v>4.2500000000000003E-2</v>
      </c>
      <c r="N145" s="100">
        <v>1.0500000020755818E-2</v>
      </c>
      <c r="O145" s="96">
        <v>139.23441600000001</v>
      </c>
      <c r="P145" s="98">
        <v>113.05</v>
      </c>
      <c r="Q145" s="96">
        <v>3.3883729000000001E-2</v>
      </c>
      <c r="R145" s="96">
        <v>0.192717052</v>
      </c>
      <c r="S145" s="97">
        <v>1.3023773174095328E-6</v>
      </c>
      <c r="T145" s="97">
        <f t="shared" si="3"/>
        <v>4.4419392914778088E-5</v>
      </c>
      <c r="U145" s="97">
        <f>R145/'סכום נכסי הקרן'!$C$42</f>
        <v>1.4209184009263937E-5</v>
      </c>
    </row>
    <row r="146" spans="2:21" s="131" customFormat="1">
      <c r="B146" s="89" t="s">
        <v>625</v>
      </c>
      <c r="C146" s="86" t="s">
        <v>626</v>
      </c>
      <c r="D146" s="99" t="s">
        <v>120</v>
      </c>
      <c r="E146" s="99" t="s">
        <v>307</v>
      </c>
      <c r="F146" s="86" t="s">
        <v>409</v>
      </c>
      <c r="G146" s="99" t="s">
        <v>309</v>
      </c>
      <c r="H146" s="86" t="s">
        <v>615</v>
      </c>
      <c r="I146" s="86" t="s">
        <v>359</v>
      </c>
      <c r="J146" s="86"/>
      <c r="K146" s="96">
        <v>2.8199999999693732</v>
      </c>
      <c r="L146" s="99" t="s">
        <v>164</v>
      </c>
      <c r="M146" s="100">
        <v>5.0999999999999997E-2</v>
      </c>
      <c r="N146" s="100">
        <v>1.0999999999879105E-2</v>
      </c>
      <c r="O146" s="96">
        <v>36637.155683999998</v>
      </c>
      <c r="P146" s="98">
        <v>135.46</v>
      </c>
      <c r="Q146" s="86"/>
      <c r="R146" s="96">
        <v>49.628693035999987</v>
      </c>
      <c r="S146" s="97">
        <v>3.1934973842742134E-5</v>
      </c>
      <c r="T146" s="97">
        <f t="shared" si="3"/>
        <v>1.1438927655519526E-2</v>
      </c>
      <c r="U146" s="97">
        <f>R146/'סכום נכסי הקרן'!$C$42</f>
        <v>3.6591636503852266E-3</v>
      </c>
    </row>
    <row r="147" spans="2:21" s="131" customFormat="1">
      <c r="B147" s="89" t="s">
        <v>627</v>
      </c>
      <c r="C147" s="86" t="s">
        <v>628</v>
      </c>
      <c r="D147" s="99" t="s">
        <v>120</v>
      </c>
      <c r="E147" s="99" t="s">
        <v>307</v>
      </c>
      <c r="F147" s="86" t="s">
        <v>629</v>
      </c>
      <c r="G147" s="99" t="s">
        <v>358</v>
      </c>
      <c r="H147" s="86" t="s">
        <v>615</v>
      </c>
      <c r="I147" s="86" t="s">
        <v>359</v>
      </c>
      <c r="J147" s="86"/>
      <c r="K147" s="96">
        <v>1.480000000150351</v>
      </c>
      <c r="L147" s="99" t="s">
        <v>164</v>
      </c>
      <c r="M147" s="100">
        <v>5.4000000000000006E-2</v>
      </c>
      <c r="N147" s="100">
        <v>4.2000000008884375E-3</v>
      </c>
      <c r="O147" s="96">
        <v>2932.5298720000001</v>
      </c>
      <c r="P147" s="98">
        <v>129.80000000000001</v>
      </c>
      <c r="Q147" s="96">
        <v>1.914789783</v>
      </c>
      <c r="R147" s="96">
        <v>5.8529755939999992</v>
      </c>
      <c r="S147" s="97">
        <v>4.3169777817505851E-5</v>
      </c>
      <c r="T147" s="97">
        <f t="shared" si="3"/>
        <v>1.3490535473243573E-3</v>
      </c>
      <c r="U147" s="97">
        <f>R147/'סכום נכסי הקרן'!$C$42</f>
        <v>4.3154462126619123E-4</v>
      </c>
    </row>
    <row r="148" spans="2:21" s="131" customFormat="1">
      <c r="B148" s="89" t="s">
        <v>630</v>
      </c>
      <c r="C148" s="86" t="s">
        <v>631</v>
      </c>
      <c r="D148" s="99" t="s">
        <v>120</v>
      </c>
      <c r="E148" s="99" t="s">
        <v>307</v>
      </c>
      <c r="F148" s="86" t="s">
        <v>632</v>
      </c>
      <c r="G148" s="99" t="s">
        <v>358</v>
      </c>
      <c r="H148" s="86" t="s">
        <v>615</v>
      </c>
      <c r="I148" s="86" t="s">
        <v>160</v>
      </c>
      <c r="J148" s="86"/>
      <c r="K148" s="96">
        <v>6.789999999895123</v>
      </c>
      <c r="L148" s="99" t="s">
        <v>164</v>
      </c>
      <c r="M148" s="100">
        <v>2.6000000000000002E-2</v>
      </c>
      <c r="N148" s="100">
        <v>3.1199999999484102E-2</v>
      </c>
      <c r="O148" s="96">
        <v>30228.020519999998</v>
      </c>
      <c r="P148" s="98">
        <v>97.47</v>
      </c>
      <c r="Q148" s="86"/>
      <c r="R148" s="96">
        <v>29.463251471000003</v>
      </c>
      <c r="S148" s="97">
        <v>4.9326904782885395E-5</v>
      </c>
      <c r="T148" s="97">
        <f t="shared" si="3"/>
        <v>6.7909908856288569E-3</v>
      </c>
      <c r="U148" s="97">
        <f>R148/'סכום נכסי הקרן'!$C$42</f>
        <v>2.1723493448968668E-3</v>
      </c>
    </row>
    <row r="149" spans="2:21" s="131" customFormat="1">
      <c r="B149" s="89" t="s">
        <v>633</v>
      </c>
      <c r="C149" s="86" t="s">
        <v>634</v>
      </c>
      <c r="D149" s="99" t="s">
        <v>120</v>
      </c>
      <c r="E149" s="99" t="s">
        <v>307</v>
      </c>
      <c r="F149" s="86" t="s">
        <v>632</v>
      </c>
      <c r="G149" s="99" t="s">
        <v>358</v>
      </c>
      <c r="H149" s="86" t="s">
        <v>615</v>
      </c>
      <c r="I149" s="86" t="s">
        <v>160</v>
      </c>
      <c r="J149" s="86"/>
      <c r="K149" s="96">
        <v>3.6500000012130003</v>
      </c>
      <c r="L149" s="99" t="s">
        <v>164</v>
      </c>
      <c r="M149" s="100">
        <v>4.4000000000000004E-2</v>
      </c>
      <c r="N149" s="100">
        <v>1.9899999995147993E-2</v>
      </c>
      <c r="O149" s="96">
        <v>452.05728099999999</v>
      </c>
      <c r="P149" s="98">
        <v>109.42</v>
      </c>
      <c r="Q149" s="86"/>
      <c r="R149" s="96">
        <v>0.49464107600000007</v>
      </c>
      <c r="S149" s="97">
        <v>3.3116779068745239E-6</v>
      </c>
      <c r="T149" s="97">
        <f t="shared" si="3"/>
        <v>1.1400992324557046E-4</v>
      </c>
      <c r="U149" s="97">
        <f>R149/'סכום נכסי הקרן'!$C$42</f>
        <v>3.6470286331612779E-5</v>
      </c>
    </row>
    <row r="150" spans="2:21" s="131" customFormat="1">
      <c r="B150" s="89" t="s">
        <v>635</v>
      </c>
      <c r="C150" s="86" t="s">
        <v>636</v>
      </c>
      <c r="D150" s="99" t="s">
        <v>120</v>
      </c>
      <c r="E150" s="99" t="s">
        <v>307</v>
      </c>
      <c r="F150" s="86" t="s">
        <v>526</v>
      </c>
      <c r="G150" s="99" t="s">
        <v>358</v>
      </c>
      <c r="H150" s="86" t="s">
        <v>615</v>
      </c>
      <c r="I150" s="86" t="s">
        <v>359</v>
      </c>
      <c r="J150" s="86"/>
      <c r="K150" s="96">
        <v>4.6399999990737149</v>
      </c>
      <c r="L150" s="99" t="s">
        <v>164</v>
      </c>
      <c r="M150" s="100">
        <v>2.0499999999999997E-2</v>
      </c>
      <c r="N150" s="100">
        <v>1.9399999996778137E-2</v>
      </c>
      <c r="O150" s="96">
        <v>972.02336100000002</v>
      </c>
      <c r="P150" s="98">
        <v>102.18</v>
      </c>
      <c r="Q150" s="86"/>
      <c r="R150" s="96">
        <v>0.99321352799999985</v>
      </c>
      <c r="S150" s="97">
        <v>2.0829324948945811E-6</v>
      </c>
      <c r="T150" s="97">
        <f t="shared" si="3"/>
        <v>2.2892599015319589E-4</v>
      </c>
      <c r="U150" s="97">
        <f>R150/'סכום נכסי הקרן'!$C$42</f>
        <v>7.3230436193275823E-5</v>
      </c>
    </row>
    <row r="151" spans="2:21" s="131" customFormat="1">
      <c r="B151" s="89" t="s">
        <v>637</v>
      </c>
      <c r="C151" s="86" t="s">
        <v>638</v>
      </c>
      <c r="D151" s="99" t="s">
        <v>120</v>
      </c>
      <c r="E151" s="99" t="s">
        <v>307</v>
      </c>
      <c r="F151" s="86" t="s">
        <v>639</v>
      </c>
      <c r="G151" s="99" t="s">
        <v>358</v>
      </c>
      <c r="H151" s="86" t="s">
        <v>615</v>
      </c>
      <c r="I151" s="86" t="s">
        <v>160</v>
      </c>
      <c r="J151" s="86"/>
      <c r="K151" s="96">
        <v>3.8200009488808684</v>
      </c>
      <c r="L151" s="99" t="s">
        <v>164</v>
      </c>
      <c r="M151" s="100">
        <v>4.3400000000000001E-2</v>
      </c>
      <c r="N151" s="100">
        <v>3.4299999635045826E-2</v>
      </c>
      <c r="O151" s="96">
        <v>0.52191600000000005</v>
      </c>
      <c r="P151" s="98">
        <v>105</v>
      </c>
      <c r="Q151" s="86"/>
      <c r="R151" s="96">
        <v>5.4801399999999999E-4</v>
      </c>
      <c r="S151" s="97">
        <v>3.2392250881057732E-10</v>
      </c>
      <c r="T151" s="97">
        <f t="shared" si="3"/>
        <v>1.2631185946534298E-7</v>
      </c>
      <c r="U151" s="97">
        <f>R151/'סכום נכסי הקרן'!$C$42</f>
        <v>4.0405515157282331E-8</v>
      </c>
    </row>
    <row r="152" spans="2:21" s="131" customFormat="1">
      <c r="B152" s="89" t="s">
        <v>640</v>
      </c>
      <c r="C152" s="86" t="s">
        <v>641</v>
      </c>
      <c r="D152" s="99" t="s">
        <v>120</v>
      </c>
      <c r="E152" s="99" t="s">
        <v>307</v>
      </c>
      <c r="F152" s="86" t="s">
        <v>642</v>
      </c>
      <c r="G152" s="99" t="s">
        <v>358</v>
      </c>
      <c r="H152" s="86" t="s">
        <v>643</v>
      </c>
      <c r="I152" s="86" t="s">
        <v>160</v>
      </c>
      <c r="J152" s="86"/>
      <c r="K152" s="96">
        <v>4.1058394160583935</v>
      </c>
      <c r="L152" s="99" t="s">
        <v>164</v>
      </c>
      <c r="M152" s="100">
        <v>4.6500000000000007E-2</v>
      </c>
      <c r="N152" s="100">
        <v>3.2554744525547449E-2</v>
      </c>
      <c r="O152" s="96">
        <v>2.5000000000000001E-4</v>
      </c>
      <c r="P152" s="98">
        <v>106.7</v>
      </c>
      <c r="Q152" s="96">
        <v>6.9999999999999998E-9</v>
      </c>
      <c r="R152" s="96">
        <v>2.7399999999999999E-7</v>
      </c>
      <c r="S152" s="97">
        <v>3.4885895213934265E-13</v>
      </c>
      <c r="T152" s="97">
        <f t="shared" si="3"/>
        <v>6.3154316301233142E-11</v>
      </c>
      <c r="U152" s="97">
        <f>R152/'סכום נכסי הקרן'!$C$42</f>
        <v>2.0202241462983351E-11</v>
      </c>
    </row>
    <row r="153" spans="2:21" s="131" customFormat="1">
      <c r="B153" s="89" t="s">
        <v>644</v>
      </c>
      <c r="C153" s="86" t="s">
        <v>645</v>
      </c>
      <c r="D153" s="99" t="s">
        <v>120</v>
      </c>
      <c r="E153" s="99" t="s">
        <v>307</v>
      </c>
      <c r="F153" s="86" t="s">
        <v>642</v>
      </c>
      <c r="G153" s="99" t="s">
        <v>358</v>
      </c>
      <c r="H153" s="86" t="s">
        <v>643</v>
      </c>
      <c r="I153" s="86" t="s">
        <v>160</v>
      </c>
      <c r="J153" s="86"/>
      <c r="K153" s="96">
        <v>0.99000000006146016</v>
      </c>
      <c r="L153" s="99" t="s">
        <v>164</v>
      </c>
      <c r="M153" s="100">
        <v>5.5999999999999994E-2</v>
      </c>
      <c r="N153" s="100">
        <v>1.4099999998946398E-2</v>
      </c>
      <c r="O153" s="96">
        <v>2005.2999769999999</v>
      </c>
      <c r="P153" s="98">
        <v>110.62</v>
      </c>
      <c r="Q153" s="96">
        <v>2.2491832519999999</v>
      </c>
      <c r="R153" s="96">
        <v>4.5558008280000006</v>
      </c>
      <c r="S153" s="97">
        <v>6.3350602720035375E-5</v>
      </c>
      <c r="T153" s="97">
        <f t="shared" si="3"/>
        <v>1.0500674689669048E-3</v>
      </c>
      <c r="U153" s="97">
        <f>R153/'סכום נכסי הקרן'!$C$42</f>
        <v>3.3590287731575001E-4</v>
      </c>
    </row>
    <row r="154" spans="2:21" s="131" customFormat="1">
      <c r="B154" s="89" t="s">
        <v>646</v>
      </c>
      <c r="C154" s="86" t="s">
        <v>647</v>
      </c>
      <c r="D154" s="99" t="s">
        <v>120</v>
      </c>
      <c r="E154" s="99" t="s">
        <v>307</v>
      </c>
      <c r="F154" s="86" t="s">
        <v>648</v>
      </c>
      <c r="G154" s="99" t="s">
        <v>567</v>
      </c>
      <c r="H154" s="86" t="s">
        <v>643</v>
      </c>
      <c r="I154" s="86" t="s">
        <v>160</v>
      </c>
      <c r="J154" s="86"/>
      <c r="K154" s="96">
        <v>0.15999999995684483</v>
      </c>
      <c r="L154" s="99" t="s">
        <v>164</v>
      </c>
      <c r="M154" s="100">
        <v>4.2000000000000003E-2</v>
      </c>
      <c r="N154" s="100">
        <v>3.340000000582595E-2</v>
      </c>
      <c r="O154" s="96">
        <v>900.06597499999998</v>
      </c>
      <c r="P154" s="98">
        <v>102.98</v>
      </c>
      <c r="Q154" s="86"/>
      <c r="R154" s="96">
        <v>0.92688796900000003</v>
      </c>
      <c r="S154" s="97">
        <v>1.0022705498730238E-5</v>
      </c>
      <c r="T154" s="97">
        <f t="shared" si="3"/>
        <v>2.136385984307795E-4</v>
      </c>
      <c r="U154" s="97">
        <f>R154/'סכום נכסי הקרן'!$C$42</f>
        <v>6.8340199119971636E-5</v>
      </c>
    </row>
    <row r="155" spans="2:21" s="131" customFormat="1">
      <c r="B155" s="89" t="s">
        <v>649</v>
      </c>
      <c r="C155" s="86" t="s">
        <v>650</v>
      </c>
      <c r="D155" s="99" t="s">
        <v>120</v>
      </c>
      <c r="E155" s="99" t="s">
        <v>307</v>
      </c>
      <c r="F155" s="86" t="s">
        <v>651</v>
      </c>
      <c r="G155" s="99" t="s">
        <v>358</v>
      </c>
      <c r="H155" s="86" t="s">
        <v>643</v>
      </c>
      <c r="I155" s="86" t="s">
        <v>160</v>
      </c>
      <c r="J155" s="86"/>
      <c r="K155" s="96">
        <v>1.529999999877343</v>
      </c>
      <c r="L155" s="99" t="s">
        <v>164</v>
      </c>
      <c r="M155" s="100">
        <v>4.8000000000000001E-2</v>
      </c>
      <c r="N155" s="100">
        <v>1.5900000000214163E-2</v>
      </c>
      <c r="O155" s="96">
        <v>3304.5085209999997</v>
      </c>
      <c r="P155" s="98">
        <v>105.2</v>
      </c>
      <c r="Q155" s="96">
        <v>1.5877422800000001</v>
      </c>
      <c r="R155" s="96">
        <v>5.136267471</v>
      </c>
      <c r="S155" s="97">
        <v>3.4065131516594442E-5</v>
      </c>
      <c r="T155" s="97">
        <f t="shared" si="3"/>
        <v>1.1838593447856527E-3</v>
      </c>
      <c r="U155" s="97">
        <f>R155/'סכום נכסי הקרן'!$C$42</f>
        <v>3.7870115207156514E-4</v>
      </c>
    </row>
    <row r="156" spans="2:21" s="131" customFormat="1">
      <c r="B156" s="89" t="s">
        <v>652</v>
      </c>
      <c r="C156" s="86" t="s">
        <v>653</v>
      </c>
      <c r="D156" s="99" t="s">
        <v>120</v>
      </c>
      <c r="E156" s="99" t="s">
        <v>307</v>
      </c>
      <c r="F156" s="86" t="s">
        <v>654</v>
      </c>
      <c r="G156" s="99" t="s">
        <v>473</v>
      </c>
      <c r="H156" s="86" t="s">
        <v>643</v>
      </c>
      <c r="I156" s="86" t="s">
        <v>359</v>
      </c>
      <c r="J156" s="86"/>
      <c r="K156" s="96">
        <v>0.9899999999790714</v>
      </c>
      <c r="L156" s="99" t="s">
        <v>164</v>
      </c>
      <c r="M156" s="100">
        <v>4.8000000000000001E-2</v>
      </c>
      <c r="N156" s="100">
        <v>3.6999999998953569E-3</v>
      </c>
      <c r="O156" s="96">
        <v>6186.8078439999999</v>
      </c>
      <c r="P156" s="98">
        <v>123.57</v>
      </c>
      <c r="Q156" s="86"/>
      <c r="R156" s="96">
        <v>7.6450389840000001</v>
      </c>
      <c r="S156" s="97">
        <v>2.0160433560216673E-5</v>
      </c>
      <c r="T156" s="97">
        <f t="shared" si="3"/>
        <v>1.7621066063167668E-3</v>
      </c>
      <c r="U156" s="97">
        <f>R156/'סכום נכסי הקרן'!$C$42</f>
        <v>5.636749034623683E-4</v>
      </c>
    </row>
    <row r="157" spans="2:21" s="131" customFormat="1">
      <c r="B157" s="89" t="s">
        <v>655</v>
      </c>
      <c r="C157" s="86" t="s">
        <v>656</v>
      </c>
      <c r="D157" s="99" t="s">
        <v>120</v>
      </c>
      <c r="E157" s="99" t="s">
        <v>307</v>
      </c>
      <c r="F157" s="86" t="s">
        <v>657</v>
      </c>
      <c r="G157" s="99" t="s">
        <v>358</v>
      </c>
      <c r="H157" s="86" t="s">
        <v>643</v>
      </c>
      <c r="I157" s="86" t="s">
        <v>359</v>
      </c>
      <c r="J157" s="86"/>
      <c r="K157" s="96">
        <v>1.2999999999541771</v>
      </c>
      <c r="L157" s="99" t="s">
        <v>164</v>
      </c>
      <c r="M157" s="100">
        <v>5.4000000000000006E-2</v>
      </c>
      <c r="N157" s="100">
        <v>4.7900000007652398E-2</v>
      </c>
      <c r="O157" s="96">
        <v>2088.3485169999999</v>
      </c>
      <c r="P157" s="98">
        <v>104.5</v>
      </c>
      <c r="Q157" s="86"/>
      <c r="R157" s="96">
        <v>2.1823242270000001</v>
      </c>
      <c r="S157" s="97">
        <v>4.2188858929292928E-5</v>
      </c>
      <c r="T157" s="97">
        <f t="shared" si="3"/>
        <v>5.0300435950292747E-4</v>
      </c>
      <c r="U157" s="97">
        <f>R157/'סכום נכסי הקרן'!$C$42</f>
        <v>1.609045291400456E-4</v>
      </c>
    </row>
    <row r="158" spans="2:21" s="131" customFormat="1">
      <c r="B158" s="89" t="s">
        <v>658</v>
      </c>
      <c r="C158" s="86" t="s">
        <v>659</v>
      </c>
      <c r="D158" s="99" t="s">
        <v>120</v>
      </c>
      <c r="E158" s="99" t="s">
        <v>307</v>
      </c>
      <c r="F158" s="86" t="s">
        <v>657</v>
      </c>
      <c r="G158" s="99" t="s">
        <v>358</v>
      </c>
      <c r="H158" s="86" t="s">
        <v>643</v>
      </c>
      <c r="I158" s="86" t="s">
        <v>359</v>
      </c>
      <c r="J158" s="86"/>
      <c r="K158" s="96">
        <v>0.42000000031641926</v>
      </c>
      <c r="L158" s="99" t="s">
        <v>164</v>
      </c>
      <c r="M158" s="100">
        <v>6.4000000000000001E-2</v>
      </c>
      <c r="N158" s="100">
        <v>2.2200000001657432E-2</v>
      </c>
      <c r="O158" s="96">
        <v>1183.6567279999999</v>
      </c>
      <c r="P158" s="98">
        <v>112.14</v>
      </c>
      <c r="Q158" s="86"/>
      <c r="R158" s="96">
        <v>1.327352699</v>
      </c>
      <c r="S158" s="97">
        <v>3.4494058773473832E-5</v>
      </c>
      <c r="T158" s="97">
        <f t="shared" si="3"/>
        <v>3.0594179633555295E-4</v>
      </c>
      <c r="U158" s="97">
        <f>R158/'סכום נכסי הקרן'!$C$42</f>
        <v>9.7866787342119197E-5</v>
      </c>
    </row>
    <row r="159" spans="2:21" s="131" customFormat="1">
      <c r="B159" s="89" t="s">
        <v>660</v>
      </c>
      <c r="C159" s="86" t="s">
        <v>661</v>
      </c>
      <c r="D159" s="99" t="s">
        <v>120</v>
      </c>
      <c r="E159" s="99" t="s">
        <v>307</v>
      </c>
      <c r="F159" s="86" t="s">
        <v>657</v>
      </c>
      <c r="G159" s="99" t="s">
        <v>358</v>
      </c>
      <c r="H159" s="86" t="s">
        <v>643</v>
      </c>
      <c r="I159" s="86" t="s">
        <v>359</v>
      </c>
      <c r="J159" s="86"/>
      <c r="K159" s="96">
        <v>2.1800000001725661</v>
      </c>
      <c r="L159" s="99" t="s">
        <v>164</v>
      </c>
      <c r="M159" s="100">
        <v>2.5000000000000001E-2</v>
      </c>
      <c r="N159" s="100">
        <v>5.990000000379319E-2</v>
      </c>
      <c r="O159" s="96">
        <v>6546.5254599999998</v>
      </c>
      <c r="P159" s="98">
        <v>93.83</v>
      </c>
      <c r="Q159" s="86"/>
      <c r="R159" s="96">
        <v>6.1426046329999986</v>
      </c>
      <c r="S159" s="97">
        <v>1.3446009199322586E-5</v>
      </c>
      <c r="T159" s="97">
        <f t="shared" si="3"/>
        <v>1.4158102040361389E-3</v>
      </c>
      <c r="U159" s="97">
        <f>R159/'סכום נכסי הקרן'!$C$42</f>
        <v>4.5289920440695701E-4</v>
      </c>
    </row>
    <row r="160" spans="2:21" s="131" customFormat="1">
      <c r="B160" s="89" t="s">
        <v>662</v>
      </c>
      <c r="C160" s="86" t="s">
        <v>663</v>
      </c>
      <c r="D160" s="99" t="s">
        <v>120</v>
      </c>
      <c r="E160" s="99" t="s">
        <v>307</v>
      </c>
      <c r="F160" s="86" t="s">
        <v>664</v>
      </c>
      <c r="G160" s="99" t="s">
        <v>556</v>
      </c>
      <c r="H160" s="86" t="s">
        <v>643</v>
      </c>
      <c r="I160" s="86" t="s">
        <v>359</v>
      </c>
      <c r="J160" s="86"/>
      <c r="K160" s="96">
        <v>1.2199999725930157</v>
      </c>
      <c r="L160" s="99" t="s">
        <v>164</v>
      </c>
      <c r="M160" s="100">
        <v>0.05</v>
      </c>
      <c r="N160" s="100">
        <v>1.9199998355580953E-2</v>
      </c>
      <c r="O160" s="96">
        <v>3.5087079999999999</v>
      </c>
      <c r="P160" s="98">
        <v>103.99</v>
      </c>
      <c r="Q160" s="86"/>
      <c r="R160" s="96">
        <v>3.6487049999999999E-3</v>
      </c>
      <c r="S160" s="97">
        <v>2.2737788924044994E-8</v>
      </c>
      <c r="T160" s="97">
        <f t="shared" si="3"/>
        <v>8.4099076518208343E-7</v>
      </c>
      <c r="U160" s="97">
        <f>R160/'סכום נכסי הקרן'!$C$42</f>
        <v>2.6902196874888565E-7</v>
      </c>
    </row>
    <row r="161" spans="2:21" s="131" customFormat="1">
      <c r="B161" s="89" t="s">
        <v>665</v>
      </c>
      <c r="C161" s="86" t="s">
        <v>666</v>
      </c>
      <c r="D161" s="99" t="s">
        <v>120</v>
      </c>
      <c r="E161" s="99" t="s">
        <v>307</v>
      </c>
      <c r="F161" s="86" t="s">
        <v>589</v>
      </c>
      <c r="G161" s="99" t="s">
        <v>309</v>
      </c>
      <c r="H161" s="86" t="s">
        <v>643</v>
      </c>
      <c r="I161" s="86" t="s">
        <v>359</v>
      </c>
      <c r="J161" s="86"/>
      <c r="K161" s="96">
        <v>1.479999999926179</v>
      </c>
      <c r="L161" s="99" t="s">
        <v>164</v>
      </c>
      <c r="M161" s="100">
        <v>2.4E-2</v>
      </c>
      <c r="N161" s="100">
        <v>8.799999999261789E-3</v>
      </c>
      <c r="O161" s="96">
        <v>2594.8186559999999</v>
      </c>
      <c r="P161" s="98">
        <v>104.41</v>
      </c>
      <c r="Q161" s="86"/>
      <c r="R161" s="96">
        <v>2.7092501649999994</v>
      </c>
      <c r="S161" s="97">
        <v>1.9875900268860445E-5</v>
      </c>
      <c r="T161" s="97">
        <f t="shared" si="3"/>
        <v>6.2445562722473742E-4</v>
      </c>
      <c r="U161" s="97">
        <f>R161/'סכום נכסי הקרן'!$C$42</f>
        <v>1.9975520444145064E-4</v>
      </c>
    </row>
    <row r="162" spans="2:21" s="131" customFormat="1">
      <c r="B162" s="89" t="s">
        <v>667</v>
      </c>
      <c r="C162" s="86" t="s">
        <v>668</v>
      </c>
      <c r="D162" s="99" t="s">
        <v>120</v>
      </c>
      <c r="E162" s="99" t="s">
        <v>307</v>
      </c>
      <c r="F162" s="86" t="s">
        <v>669</v>
      </c>
      <c r="G162" s="99" t="s">
        <v>422</v>
      </c>
      <c r="H162" s="86" t="s">
        <v>670</v>
      </c>
      <c r="I162" s="86" t="s">
        <v>160</v>
      </c>
      <c r="J162" s="86"/>
      <c r="K162" s="96">
        <v>0.15999999964562561</v>
      </c>
      <c r="L162" s="99" t="s">
        <v>164</v>
      </c>
      <c r="M162" s="100">
        <v>3.85E-2</v>
      </c>
      <c r="N162" s="100">
        <v>3.5000000011074194E-2</v>
      </c>
      <c r="O162" s="96">
        <v>444.82750399999998</v>
      </c>
      <c r="P162" s="98">
        <v>101.5</v>
      </c>
      <c r="Q162" s="86"/>
      <c r="R162" s="96">
        <v>0.45149990100000004</v>
      </c>
      <c r="S162" s="97">
        <v>1.1120687599999999E-5</v>
      </c>
      <c r="T162" s="97">
        <f t="shared" si="3"/>
        <v>1.0406630495521698E-4</v>
      </c>
      <c r="U162" s="97">
        <f>R162/'סכום נכסי הקרן'!$C$42</f>
        <v>3.3289452629617082E-5</v>
      </c>
    </row>
    <row r="163" spans="2:21" s="131" customFormat="1">
      <c r="B163" s="89" t="s">
        <v>671</v>
      </c>
      <c r="C163" s="86" t="s">
        <v>672</v>
      </c>
      <c r="D163" s="99" t="s">
        <v>120</v>
      </c>
      <c r="E163" s="99" t="s">
        <v>307</v>
      </c>
      <c r="F163" s="86" t="s">
        <v>673</v>
      </c>
      <c r="G163" s="99" t="s">
        <v>556</v>
      </c>
      <c r="H163" s="86" t="s">
        <v>674</v>
      </c>
      <c r="I163" s="86" t="s">
        <v>359</v>
      </c>
      <c r="J163" s="86"/>
      <c r="K163" s="96">
        <v>0.25</v>
      </c>
      <c r="L163" s="99" t="s">
        <v>164</v>
      </c>
      <c r="M163" s="100">
        <v>4.9000000000000002E-2</v>
      </c>
      <c r="N163" s="100">
        <v>0</v>
      </c>
      <c r="O163" s="96">
        <v>8554.8048820000004</v>
      </c>
      <c r="P163" s="98">
        <v>40.21</v>
      </c>
      <c r="Q163" s="86"/>
      <c r="R163" s="96">
        <v>3.4398868839999999</v>
      </c>
      <c r="S163" s="97">
        <v>1.122283897643994E-5</v>
      </c>
      <c r="T163" s="97">
        <f t="shared" si="3"/>
        <v>7.9286023471751566E-4</v>
      </c>
      <c r="U163" s="97">
        <f>R163/'סכום נכסי הקרן'!$C$42</f>
        <v>2.5362564027707084E-4</v>
      </c>
    </row>
    <row r="164" spans="2:21" s="131" customFormat="1"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96"/>
      <c r="P164" s="98"/>
      <c r="Q164" s="86"/>
      <c r="R164" s="86"/>
      <c r="S164" s="86"/>
      <c r="T164" s="97"/>
      <c r="U164" s="86"/>
    </row>
    <row r="165" spans="2:21" s="131" customFormat="1">
      <c r="B165" s="104" t="s">
        <v>40</v>
      </c>
      <c r="C165" s="84"/>
      <c r="D165" s="84"/>
      <c r="E165" s="84"/>
      <c r="F165" s="84"/>
      <c r="G165" s="84"/>
      <c r="H165" s="84"/>
      <c r="I165" s="84"/>
      <c r="J165" s="84"/>
      <c r="K165" s="93">
        <v>3.9880390645010948</v>
      </c>
      <c r="L165" s="84"/>
      <c r="M165" s="84"/>
      <c r="N165" s="106">
        <v>2.8233934397432082E-2</v>
      </c>
      <c r="O165" s="93"/>
      <c r="P165" s="95"/>
      <c r="Q165" s="93">
        <f>SUM(Q166:Q250)</f>
        <v>1.4609652492275997</v>
      </c>
      <c r="R165" s="93">
        <v>902.6462395010002</v>
      </c>
      <c r="S165" s="84"/>
      <c r="T165" s="94">
        <f t="shared" ref="T165:T228" si="4">R165/$R$11</f>
        <v>0.20805111721738984</v>
      </c>
      <c r="U165" s="94">
        <f>R165/'סכום נכסי הקרן'!$C$42</f>
        <v>6.6552836810412797E-2</v>
      </c>
    </row>
    <row r="166" spans="2:21" s="131" customFormat="1">
      <c r="B166" s="89" t="s">
        <v>675</v>
      </c>
      <c r="C166" s="86" t="s">
        <v>676</v>
      </c>
      <c r="D166" s="99" t="s">
        <v>120</v>
      </c>
      <c r="E166" s="99" t="s">
        <v>307</v>
      </c>
      <c r="F166" s="86" t="s">
        <v>315</v>
      </c>
      <c r="G166" s="99" t="s">
        <v>309</v>
      </c>
      <c r="H166" s="86" t="s">
        <v>310</v>
      </c>
      <c r="I166" s="86" t="s">
        <v>160</v>
      </c>
      <c r="J166" s="86"/>
      <c r="K166" s="96">
        <v>5.8699999999118635</v>
      </c>
      <c r="L166" s="99" t="s">
        <v>164</v>
      </c>
      <c r="M166" s="100">
        <v>2.98E-2</v>
      </c>
      <c r="N166" s="100">
        <v>2.51999999995451E-2</v>
      </c>
      <c r="O166" s="96">
        <v>16853.246407999999</v>
      </c>
      <c r="P166" s="98">
        <v>104.35</v>
      </c>
      <c r="Q166" s="86"/>
      <c r="R166" s="96">
        <v>17.586362064999999</v>
      </c>
      <c r="S166" s="97">
        <v>6.6296264828719122E-6</v>
      </c>
      <c r="T166" s="97">
        <f t="shared" si="4"/>
        <v>4.0534842059891151E-3</v>
      </c>
      <c r="U166" s="97">
        <f>R166/'סכום נכסי הקרן'!$C$42</f>
        <v>1.2966566893889801E-3</v>
      </c>
    </row>
    <row r="167" spans="2:21" s="131" customFormat="1">
      <c r="B167" s="89" t="s">
        <v>677</v>
      </c>
      <c r="C167" s="86" t="s">
        <v>678</v>
      </c>
      <c r="D167" s="99" t="s">
        <v>120</v>
      </c>
      <c r="E167" s="99" t="s">
        <v>307</v>
      </c>
      <c r="F167" s="86" t="s">
        <v>315</v>
      </c>
      <c r="G167" s="99" t="s">
        <v>309</v>
      </c>
      <c r="H167" s="86" t="s">
        <v>310</v>
      </c>
      <c r="I167" s="86" t="s">
        <v>160</v>
      </c>
      <c r="J167" s="86"/>
      <c r="K167" s="96">
        <v>3.2899999999306431</v>
      </c>
      <c r="L167" s="99" t="s">
        <v>164</v>
      </c>
      <c r="M167" s="100">
        <v>2.4700000000000003E-2</v>
      </c>
      <c r="N167" s="100">
        <v>1.7499999999999998E-2</v>
      </c>
      <c r="O167" s="96">
        <v>12782.859823000001</v>
      </c>
      <c r="P167" s="98">
        <v>103.77</v>
      </c>
      <c r="Q167" s="86"/>
      <c r="R167" s="96">
        <v>13.264773848000001</v>
      </c>
      <c r="S167" s="97">
        <v>3.8372792701194453E-6</v>
      </c>
      <c r="T167" s="97">
        <f t="shared" si="4"/>
        <v>3.0574004498573632E-3</v>
      </c>
      <c r="U167" s="97">
        <f>R167/'סכום נכסי הקרן'!$C$42</f>
        <v>9.7802249718672565E-4</v>
      </c>
    </row>
    <row r="168" spans="2:21" s="131" customFormat="1">
      <c r="B168" s="89" t="s">
        <v>679</v>
      </c>
      <c r="C168" s="86" t="s">
        <v>680</v>
      </c>
      <c r="D168" s="99" t="s">
        <v>120</v>
      </c>
      <c r="E168" s="99" t="s">
        <v>307</v>
      </c>
      <c r="F168" s="86" t="s">
        <v>681</v>
      </c>
      <c r="G168" s="99" t="s">
        <v>358</v>
      </c>
      <c r="H168" s="86" t="s">
        <v>310</v>
      </c>
      <c r="I168" s="86" t="s">
        <v>160</v>
      </c>
      <c r="J168" s="86"/>
      <c r="K168" s="96">
        <v>4.489999999935173</v>
      </c>
      <c r="L168" s="99" t="s">
        <v>164</v>
      </c>
      <c r="M168" s="100">
        <v>1.44E-2</v>
      </c>
      <c r="N168" s="100">
        <v>2.0899999999687044E-2</v>
      </c>
      <c r="O168" s="96">
        <v>18350.562900000001</v>
      </c>
      <c r="P168" s="98">
        <v>97.51</v>
      </c>
      <c r="Q168" s="86"/>
      <c r="R168" s="96">
        <v>17.893633884</v>
      </c>
      <c r="S168" s="97">
        <v>1.9316382000000001E-5</v>
      </c>
      <c r="T168" s="97">
        <f t="shared" si="4"/>
        <v>4.1243073506883176E-3</v>
      </c>
      <c r="U168" s="97">
        <f>R168/'סכום נכסי הקרן'!$C$42</f>
        <v>1.3193120889590827E-3</v>
      </c>
    </row>
    <row r="169" spans="2:21" s="131" customFormat="1">
      <c r="B169" s="89" t="s">
        <v>682</v>
      </c>
      <c r="C169" s="86" t="s">
        <v>683</v>
      </c>
      <c r="D169" s="99" t="s">
        <v>120</v>
      </c>
      <c r="E169" s="99" t="s">
        <v>307</v>
      </c>
      <c r="F169" s="86" t="s">
        <v>332</v>
      </c>
      <c r="G169" s="99" t="s">
        <v>309</v>
      </c>
      <c r="H169" s="86" t="s">
        <v>310</v>
      </c>
      <c r="I169" s="86" t="s">
        <v>160</v>
      </c>
      <c r="J169" s="86"/>
      <c r="K169" s="96">
        <v>0.40999999999524173</v>
      </c>
      <c r="L169" s="99" t="s">
        <v>164</v>
      </c>
      <c r="M169" s="100">
        <v>5.9000000000000004E-2</v>
      </c>
      <c r="N169" s="100">
        <v>4.8000000002537749E-3</v>
      </c>
      <c r="O169" s="96">
        <v>6136.052154</v>
      </c>
      <c r="P169" s="98">
        <v>102.75</v>
      </c>
      <c r="Q169" s="86"/>
      <c r="R169" s="96">
        <v>6.3047933829999998</v>
      </c>
      <c r="S169" s="97">
        <v>1.1375113499439501E-5</v>
      </c>
      <c r="T169" s="97">
        <f t="shared" si="4"/>
        <v>1.4531931223500138E-3</v>
      </c>
      <c r="U169" s="97">
        <f>R169/'סכום נכסי הקרן'!$C$42</f>
        <v>4.6485751203498423E-4</v>
      </c>
    </row>
    <row r="170" spans="2:21" s="131" customFormat="1">
      <c r="B170" s="89" t="s">
        <v>684</v>
      </c>
      <c r="C170" s="86" t="s">
        <v>685</v>
      </c>
      <c r="D170" s="99" t="s">
        <v>120</v>
      </c>
      <c r="E170" s="99" t="s">
        <v>307</v>
      </c>
      <c r="F170" s="86" t="s">
        <v>686</v>
      </c>
      <c r="G170" s="99" t="s">
        <v>687</v>
      </c>
      <c r="H170" s="86" t="s">
        <v>344</v>
      </c>
      <c r="I170" s="86" t="s">
        <v>160</v>
      </c>
      <c r="J170" s="86"/>
      <c r="K170" s="96">
        <v>0.98999999992066612</v>
      </c>
      <c r="L170" s="99" t="s">
        <v>164</v>
      </c>
      <c r="M170" s="100">
        <v>4.8399999999999999E-2</v>
      </c>
      <c r="N170" s="100">
        <v>9.3000000010577885E-3</v>
      </c>
      <c r="O170" s="96">
        <v>2911.9103340000001</v>
      </c>
      <c r="P170" s="98">
        <v>103.89</v>
      </c>
      <c r="Q170" s="86"/>
      <c r="R170" s="96">
        <v>3.025183776</v>
      </c>
      <c r="S170" s="97">
        <v>6.9331198428571435E-6</v>
      </c>
      <c r="T170" s="97">
        <f t="shared" si="4"/>
        <v>6.9727523014183519E-4</v>
      </c>
      <c r="U170" s="97">
        <f>R170/'סכום נכסי הקרן'!$C$42</f>
        <v>2.230492449366852E-4</v>
      </c>
    </row>
    <row r="171" spans="2:21" s="131" customFormat="1">
      <c r="B171" s="89" t="s">
        <v>688</v>
      </c>
      <c r="C171" s="86" t="s">
        <v>689</v>
      </c>
      <c r="D171" s="99" t="s">
        <v>120</v>
      </c>
      <c r="E171" s="99" t="s">
        <v>307</v>
      </c>
      <c r="F171" s="86" t="s">
        <v>343</v>
      </c>
      <c r="G171" s="99" t="s">
        <v>309</v>
      </c>
      <c r="H171" s="86" t="s">
        <v>344</v>
      </c>
      <c r="I171" s="86" t="s">
        <v>160</v>
      </c>
      <c r="J171" s="86"/>
      <c r="K171" s="96">
        <v>1.009999999988741</v>
      </c>
      <c r="L171" s="99" t="s">
        <v>164</v>
      </c>
      <c r="M171" s="100">
        <v>1.95E-2</v>
      </c>
      <c r="N171" s="100">
        <v>1.2699999999211873E-2</v>
      </c>
      <c r="O171" s="96">
        <v>8658.4418110000006</v>
      </c>
      <c r="P171" s="98">
        <v>102.58</v>
      </c>
      <c r="Q171" s="86"/>
      <c r="R171" s="96">
        <v>8.8818296100000005</v>
      </c>
      <c r="S171" s="97">
        <v>1.2640061037956205E-5</v>
      </c>
      <c r="T171" s="97">
        <f t="shared" si="4"/>
        <v>2.0471747318379497E-3</v>
      </c>
      <c r="U171" s="97">
        <f>R171/'סכום נכסי הקרן'!$C$42</f>
        <v>6.5486447596458123E-4</v>
      </c>
    </row>
    <row r="172" spans="2:21" s="131" customFormat="1">
      <c r="B172" s="89" t="s">
        <v>690</v>
      </c>
      <c r="C172" s="86" t="s">
        <v>691</v>
      </c>
      <c r="D172" s="99" t="s">
        <v>120</v>
      </c>
      <c r="E172" s="99" t="s">
        <v>307</v>
      </c>
      <c r="F172" s="86" t="s">
        <v>409</v>
      </c>
      <c r="G172" s="99" t="s">
        <v>309</v>
      </c>
      <c r="H172" s="86" t="s">
        <v>344</v>
      </c>
      <c r="I172" s="86" t="s">
        <v>160</v>
      </c>
      <c r="J172" s="86"/>
      <c r="K172" s="96">
        <v>3.3300000000023999</v>
      </c>
      <c r="L172" s="99" t="s">
        <v>164</v>
      </c>
      <c r="M172" s="100">
        <v>1.8700000000000001E-2</v>
      </c>
      <c r="N172" s="100">
        <v>1.8700000000935742E-2</v>
      </c>
      <c r="O172" s="96">
        <v>8331.4699199999995</v>
      </c>
      <c r="P172" s="98">
        <v>100.05</v>
      </c>
      <c r="Q172" s="86"/>
      <c r="R172" s="96">
        <v>8.3356359060000003</v>
      </c>
      <c r="S172" s="97">
        <v>1.1493267926610566E-5</v>
      </c>
      <c r="T172" s="97">
        <f t="shared" si="4"/>
        <v>1.9212824327716792E-3</v>
      </c>
      <c r="U172" s="97">
        <f>R172/'סכום נכסי הקרן'!$C$42</f>
        <v>6.1459317270264968E-4</v>
      </c>
    </row>
    <row r="173" spans="2:21" s="131" customFormat="1">
      <c r="B173" s="89" t="s">
        <v>692</v>
      </c>
      <c r="C173" s="86" t="s">
        <v>693</v>
      </c>
      <c r="D173" s="99" t="s">
        <v>120</v>
      </c>
      <c r="E173" s="99" t="s">
        <v>307</v>
      </c>
      <c r="F173" s="86" t="s">
        <v>409</v>
      </c>
      <c r="G173" s="99" t="s">
        <v>309</v>
      </c>
      <c r="H173" s="86" t="s">
        <v>344</v>
      </c>
      <c r="I173" s="86" t="s">
        <v>160</v>
      </c>
      <c r="J173" s="86"/>
      <c r="K173" s="96">
        <v>5.8599999999585073</v>
      </c>
      <c r="L173" s="99" t="s">
        <v>164</v>
      </c>
      <c r="M173" s="100">
        <v>2.6800000000000001E-2</v>
      </c>
      <c r="N173" s="100">
        <v>2.6200000000127666E-2</v>
      </c>
      <c r="O173" s="96">
        <v>12482.468400000002</v>
      </c>
      <c r="P173" s="98">
        <v>100.4</v>
      </c>
      <c r="Q173" s="86"/>
      <c r="R173" s="96">
        <v>12.532397932</v>
      </c>
      <c r="S173" s="97">
        <v>1.6242089922787259E-5</v>
      </c>
      <c r="T173" s="97">
        <f t="shared" si="4"/>
        <v>2.8885949744906869E-3</v>
      </c>
      <c r="U173" s="97">
        <f>R173/'סכום נכסי הקרן'!$C$42</f>
        <v>9.2402382895057382E-4</v>
      </c>
    </row>
    <row r="174" spans="2:21" s="131" customFormat="1">
      <c r="B174" s="89" t="s">
        <v>694</v>
      </c>
      <c r="C174" s="86" t="s">
        <v>695</v>
      </c>
      <c r="D174" s="99" t="s">
        <v>120</v>
      </c>
      <c r="E174" s="99" t="s">
        <v>307</v>
      </c>
      <c r="F174" s="86" t="s">
        <v>696</v>
      </c>
      <c r="G174" s="99" t="s">
        <v>309</v>
      </c>
      <c r="H174" s="86" t="s">
        <v>344</v>
      </c>
      <c r="I174" s="86" t="s">
        <v>359</v>
      </c>
      <c r="J174" s="86"/>
      <c r="K174" s="96">
        <v>3.1299999997834878</v>
      </c>
      <c r="L174" s="99" t="s">
        <v>164</v>
      </c>
      <c r="M174" s="100">
        <v>2.07E-2</v>
      </c>
      <c r="N174" s="100">
        <v>1.6699999997912204E-2</v>
      </c>
      <c r="O174" s="96">
        <v>5031.5379919999996</v>
      </c>
      <c r="P174" s="98">
        <v>102.81</v>
      </c>
      <c r="Q174" s="86"/>
      <c r="R174" s="96">
        <v>5.172924224</v>
      </c>
      <c r="S174" s="97">
        <v>1.9851173512504783E-5</v>
      </c>
      <c r="T174" s="97">
        <f t="shared" si="4"/>
        <v>1.1923083673168139E-3</v>
      </c>
      <c r="U174" s="97">
        <f>R174/'סכום נכסי הקרן'!$C$42</f>
        <v>3.8140388409840797E-4</v>
      </c>
    </row>
    <row r="175" spans="2:21" s="131" customFormat="1">
      <c r="B175" s="89" t="s">
        <v>697</v>
      </c>
      <c r="C175" s="86" t="s">
        <v>698</v>
      </c>
      <c r="D175" s="99" t="s">
        <v>120</v>
      </c>
      <c r="E175" s="99" t="s">
        <v>307</v>
      </c>
      <c r="F175" s="86" t="s">
        <v>351</v>
      </c>
      <c r="G175" s="99" t="s">
        <v>352</v>
      </c>
      <c r="H175" s="86" t="s">
        <v>344</v>
      </c>
      <c r="I175" s="86" t="s">
        <v>160</v>
      </c>
      <c r="J175" s="86"/>
      <c r="K175" s="96">
        <v>4.339999999896091</v>
      </c>
      <c r="L175" s="99" t="s">
        <v>164</v>
      </c>
      <c r="M175" s="100">
        <v>1.6299999999999999E-2</v>
      </c>
      <c r="N175" s="100">
        <v>1.9799999999503042E-2</v>
      </c>
      <c r="O175" s="96">
        <v>22464.778537999999</v>
      </c>
      <c r="P175" s="98">
        <v>98.53</v>
      </c>
      <c r="Q175" s="86"/>
      <c r="R175" s="96">
        <v>22.134546294999996</v>
      </c>
      <c r="S175" s="97">
        <v>4.1215617759675626E-5</v>
      </c>
      <c r="T175" s="97">
        <f t="shared" si="4"/>
        <v>5.1017961237179487E-3</v>
      </c>
      <c r="U175" s="97">
        <f>R175/'סכום נכסי הקרן'!$C$42</f>
        <v>1.6319979887780055E-3</v>
      </c>
    </row>
    <row r="176" spans="2:21" s="131" customFormat="1">
      <c r="B176" s="89" t="s">
        <v>699</v>
      </c>
      <c r="C176" s="86" t="s">
        <v>700</v>
      </c>
      <c r="D176" s="99" t="s">
        <v>120</v>
      </c>
      <c r="E176" s="99" t="s">
        <v>307</v>
      </c>
      <c r="F176" s="86" t="s">
        <v>332</v>
      </c>
      <c r="G176" s="99" t="s">
        <v>309</v>
      </c>
      <c r="H176" s="86" t="s">
        <v>344</v>
      </c>
      <c r="I176" s="86" t="s">
        <v>160</v>
      </c>
      <c r="J176" s="86"/>
      <c r="K176" s="96">
        <v>1.2000000000406905</v>
      </c>
      <c r="L176" s="99" t="s">
        <v>164</v>
      </c>
      <c r="M176" s="100">
        <v>6.0999999999999999E-2</v>
      </c>
      <c r="N176" s="100">
        <v>9.0000000000508631E-3</v>
      </c>
      <c r="O176" s="96">
        <v>17712.280955999999</v>
      </c>
      <c r="P176" s="98">
        <v>111</v>
      </c>
      <c r="Q176" s="86"/>
      <c r="R176" s="96">
        <v>19.660631401</v>
      </c>
      <c r="S176" s="97">
        <v>1.7233100466389652E-5</v>
      </c>
      <c r="T176" s="97">
        <f t="shared" si="4"/>
        <v>4.5315829714624471E-3</v>
      </c>
      <c r="U176" s="97">
        <f>R176/'סכום נכסי הקרן'!$C$42</f>
        <v>1.4495942440792507E-3</v>
      </c>
    </row>
    <row r="177" spans="2:21" s="131" customFormat="1">
      <c r="B177" s="89" t="s">
        <v>701</v>
      </c>
      <c r="C177" s="86" t="s">
        <v>702</v>
      </c>
      <c r="D177" s="99" t="s">
        <v>120</v>
      </c>
      <c r="E177" s="99" t="s">
        <v>307</v>
      </c>
      <c r="F177" s="86" t="s">
        <v>380</v>
      </c>
      <c r="G177" s="99" t="s">
        <v>358</v>
      </c>
      <c r="H177" s="86" t="s">
        <v>373</v>
      </c>
      <c r="I177" s="86" t="s">
        <v>160</v>
      </c>
      <c r="J177" s="86"/>
      <c r="K177" s="96">
        <v>4.5900000000548786</v>
      </c>
      <c r="L177" s="99" t="s">
        <v>164</v>
      </c>
      <c r="M177" s="100">
        <v>3.39E-2</v>
      </c>
      <c r="N177" s="100">
        <v>2.7800000000392712E-2</v>
      </c>
      <c r="O177" s="96">
        <v>18723.636831</v>
      </c>
      <c r="P177" s="98">
        <v>102.69</v>
      </c>
      <c r="Q177" s="96">
        <v>0.63473128999999995</v>
      </c>
      <c r="R177" s="96">
        <v>19.862033949000001</v>
      </c>
      <c r="S177" s="97">
        <v>1.7253422651905447E-5</v>
      </c>
      <c r="T177" s="97">
        <f t="shared" si="4"/>
        <v>4.5780042861349518E-3</v>
      </c>
      <c r="U177" s="97">
        <f>R177/'סכום נכסי הקרן'!$C$42</f>
        <v>1.4644438167287256E-3</v>
      </c>
    </row>
    <row r="178" spans="2:21" s="131" customFormat="1">
      <c r="B178" s="89" t="s">
        <v>703</v>
      </c>
      <c r="C178" s="86" t="s">
        <v>704</v>
      </c>
      <c r="D178" s="99" t="s">
        <v>120</v>
      </c>
      <c r="E178" s="99" t="s">
        <v>307</v>
      </c>
      <c r="F178" s="86" t="s">
        <v>389</v>
      </c>
      <c r="G178" s="99" t="s">
        <v>390</v>
      </c>
      <c r="H178" s="86" t="s">
        <v>373</v>
      </c>
      <c r="I178" s="86" t="s">
        <v>160</v>
      </c>
      <c r="J178" s="86"/>
      <c r="K178" s="96">
        <v>2.3600000001337782</v>
      </c>
      <c r="L178" s="99" t="s">
        <v>164</v>
      </c>
      <c r="M178" s="100">
        <v>1.7299999999999999E-2</v>
      </c>
      <c r="N178" s="100">
        <v>1.1499999999163887E-2</v>
      </c>
      <c r="O178" s="96">
        <v>4107.1800450000001</v>
      </c>
      <c r="P178" s="98">
        <v>101.92</v>
      </c>
      <c r="Q178" s="86"/>
      <c r="R178" s="96">
        <v>4.186037829</v>
      </c>
      <c r="S178" s="97">
        <v>6.9968137443629311E-6</v>
      </c>
      <c r="T178" s="97">
        <f t="shared" si="4"/>
        <v>9.648407193488806E-4</v>
      </c>
      <c r="U178" s="97">
        <f>R178/'סכום נכסי הקרן'!$C$42</f>
        <v>3.0863995253518472E-4</v>
      </c>
    </row>
    <row r="179" spans="2:21" s="131" customFormat="1">
      <c r="B179" s="89" t="s">
        <v>705</v>
      </c>
      <c r="C179" s="86" t="s">
        <v>706</v>
      </c>
      <c r="D179" s="99" t="s">
        <v>120</v>
      </c>
      <c r="E179" s="99" t="s">
        <v>307</v>
      </c>
      <c r="F179" s="86" t="s">
        <v>389</v>
      </c>
      <c r="G179" s="99" t="s">
        <v>390</v>
      </c>
      <c r="H179" s="86" t="s">
        <v>373</v>
      </c>
      <c r="I179" s="86" t="s">
        <v>160</v>
      </c>
      <c r="J179" s="86"/>
      <c r="K179" s="96">
        <v>5.1999999999147031</v>
      </c>
      <c r="L179" s="99" t="s">
        <v>164</v>
      </c>
      <c r="M179" s="100">
        <v>3.6499999999999998E-2</v>
      </c>
      <c r="N179" s="100">
        <v>3.1099999999365018E-2</v>
      </c>
      <c r="O179" s="96">
        <v>20448.581274</v>
      </c>
      <c r="P179" s="98">
        <v>103.2</v>
      </c>
      <c r="Q179" s="86"/>
      <c r="R179" s="96">
        <v>21.102935194000001</v>
      </c>
      <c r="S179" s="97">
        <v>9.5332803445086362E-6</v>
      </c>
      <c r="T179" s="97">
        <f t="shared" si="4"/>
        <v>4.8640198690740903E-3</v>
      </c>
      <c r="U179" s="97">
        <f>R179/'סכום נכסי הקרן'!$C$42</f>
        <v>1.5559364684922534E-3</v>
      </c>
    </row>
    <row r="180" spans="2:21" s="131" customFormat="1">
      <c r="B180" s="89" t="s">
        <v>707</v>
      </c>
      <c r="C180" s="86" t="s">
        <v>708</v>
      </c>
      <c r="D180" s="99" t="s">
        <v>120</v>
      </c>
      <c r="E180" s="99" t="s">
        <v>307</v>
      </c>
      <c r="F180" s="86" t="s">
        <v>308</v>
      </c>
      <c r="G180" s="99" t="s">
        <v>309</v>
      </c>
      <c r="H180" s="86" t="s">
        <v>373</v>
      </c>
      <c r="I180" s="86" t="s">
        <v>160</v>
      </c>
      <c r="J180" s="86"/>
      <c r="K180" s="96">
        <v>2.0599999999666432</v>
      </c>
      <c r="L180" s="99" t="s">
        <v>164</v>
      </c>
      <c r="M180" s="100">
        <v>1.66E-2</v>
      </c>
      <c r="N180" s="100">
        <v>9.7999999998106772E-3</v>
      </c>
      <c r="O180" s="96">
        <v>21713.195251000001</v>
      </c>
      <c r="P180" s="98">
        <v>102.17</v>
      </c>
      <c r="Q180" s="86"/>
      <c r="R180" s="96">
        <v>22.184371929000001</v>
      </c>
      <c r="S180" s="97">
        <v>2.2855995001052634E-5</v>
      </c>
      <c r="T180" s="97">
        <f t="shared" si="4"/>
        <v>5.1132804443367293E-3</v>
      </c>
      <c r="U180" s="97">
        <f>R180/'סכום נכסי הקרן'!$C$42</f>
        <v>1.635671673044846E-3</v>
      </c>
    </row>
    <row r="181" spans="2:21" s="131" customFormat="1">
      <c r="B181" s="89" t="s">
        <v>709</v>
      </c>
      <c r="C181" s="86" t="s">
        <v>710</v>
      </c>
      <c r="D181" s="99" t="s">
        <v>120</v>
      </c>
      <c r="E181" s="99" t="s">
        <v>307</v>
      </c>
      <c r="F181" s="86" t="s">
        <v>406</v>
      </c>
      <c r="G181" s="99" t="s">
        <v>358</v>
      </c>
      <c r="H181" s="86" t="s">
        <v>373</v>
      </c>
      <c r="I181" s="86" t="s">
        <v>359</v>
      </c>
      <c r="J181" s="86"/>
      <c r="K181" s="96">
        <v>5.7699999999822484</v>
      </c>
      <c r="L181" s="99" t="s">
        <v>164</v>
      </c>
      <c r="M181" s="100">
        <v>2.5499999999999998E-2</v>
      </c>
      <c r="N181" s="100">
        <v>3.1899999999834457E-2</v>
      </c>
      <c r="O181" s="96">
        <v>51956.765205999996</v>
      </c>
      <c r="P181" s="98">
        <v>96.5</v>
      </c>
      <c r="Q181" s="86"/>
      <c r="R181" s="96">
        <v>50.138280157000004</v>
      </c>
      <c r="S181" s="97">
        <v>4.9775979971489113E-5</v>
      </c>
      <c r="T181" s="97">
        <f t="shared" si="4"/>
        <v>1.1556382495748247E-2</v>
      </c>
      <c r="U181" s="97">
        <f>R181/'סכום נכסי הקרן'!$C$42</f>
        <v>3.6967359206949669E-3</v>
      </c>
    </row>
    <row r="182" spans="2:21" s="131" customFormat="1">
      <c r="B182" s="89" t="s">
        <v>711</v>
      </c>
      <c r="C182" s="86" t="s">
        <v>712</v>
      </c>
      <c r="D182" s="99" t="s">
        <v>120</v>
      </c>
      <c r="E182" s="99" t="s">
        <v>307</v>
      </c>
      <c r="F182" s="86" t="s">
        <v>713</v>
      </c>
      <c r="G182" s="99" t="s">
        <v>358</v>
      </c>
      <c r="H182" s="86" t="s">
        <v>373</v>
      </c>
      <c r="I182" s="86" t="s">
        <v>359</v>
      </c>
      <c r="J182" s="86"/>
      <c r="K182" s="96">
        <v>4.7100000008292504</v>
      </c>
      <c r="L182" s="99" t="s">
        <v>164</v>
      </c>
      <c r="M182" s="100">
        <v>3.15E-2</v>
      </c>
      <c r="N182" s="100">
        <v>3.9000000004095065E-2</v>
      </c>
      <c r="O182" s="96">
        <v>2012.745189</v>
      </c>
      <c r="P182" s="98">
        <v>97.06</v>
      </c>
      <c r="Q182" s="86"/>
      <c r="R182" s="96">
        <v>1.9535704780000001</v>
      </c>
      <c r="S182" s="97">
        <v>8.490997491991065E-6</v>
      </c>
      <c r="T182" s="97">
        <f t="shared" si="4"/>
        <v>4.5027886089183658E-4</v>
      </c>
      <c r="U182" s="97">
        <f>R182/'סכום נכסי הקרן'!$C$42</f>
        <v>1.440383303339847E-4</v>
      </c>
    </row>
    <row r="183" spans="2:21" s="131" customFormat="1">
      <c r="B183" s="89" t="s">
        <v>714</v>
      </c>
      <c r="C183" s="86" t="s">
        <v>715</v>
      </c>
      <c r="D183" s="99" t="s">
        <v>120</v>
      </c>
      <c r="E183" s="99" t="s">
        <v>307</v>
      </c>
      <c r="F183" s="86" t="s">
        <v>409</v>
      </c>
      <c r="G183" s="99" t="s">
        <v>309</v>
      </c>
      <c r="H183" s="86" t="s">
        <v>373</v>
      </c>
      <c r="I183" s="86" t="s">
        <v>160</v>
      </c>
      <c r="J183" s="86"/>
      <c r="K183" s="96">
        <v>1.8800000000932828</v>
      </c>
      <c r="L183" s="99" t="s">
        <v>164</v>
      </c>
      <c r="M183" s="100">
        <v>6.4000000000000001E-2</v>
      </c>
      <c r="N183" s="100">
        <v>1.260000000057006E-2</v>
      </c>
      <c r="O183" s="96">
        <v>7005.975930999999</v>
      </c>
      <c r="P183" s="98">
        <v>110.17</v>
      </c>
      <c r="Q183" s="86"/>
      <c r="R183" s="96">
        <v>7.7184839060000003</v>
      </c>
      <c r="S183" s="97">
        <v>2.1529291525309139E-5</v>
      </c>
      <c r="T183" s="97">
        <f t="shared" si="4"/>
        <v>1.7790349414799325E-3</v>
      </c>
      <c r="U183" s="97">
        <f>R183/'סכום נכסי הקרן'!$C$42</f>
        <v>5.6909005692395227E-4</v>
      </c>
    </row>
    <row r="184" spans="2:21" s="131" customFormat="1">
      <c r="B184" s="89" t="s">
        <v>716</v>
      </c>
      <c r="C184" s="86" t="s">
        <v>717</v>
      </c>
      <c r="D184" s="99" t="s">
        <v>120</v>
      </c>
      <c r="E184" s="99" t="s">
        <v>307</v>
      </c>
      <c r="F184" s="86" t="s">
        <v>414</v>
      </c>
      <c r="G184" s="99" t="s">
        <v>309</v>
      </c>
      <c r="H184" s="86" t="s">
        <v>373</v>
      </c>
      <c r="I184" s="86" t="s">
        <v>359</v>
      </c>
      <c r="J184" s="86"/>
      <c r="K184" s="96">
        <v>1.2400000000119815</v>
      </c>
      <c r="L184" s="99" t="s">
        <v>164</v>
      </c>
      <c r="M184" s="100">
        <v>1.1000000000000001E-2</v>
      </c>
      <c r="N184" s="100">
        <v>8.7999999984424062E-3</v>
      </c>
      <c r="O184" s="96">
        <v>3325.1812289999998</v>
      </c>
      <c r="P184" s="98">
        <v>100.4</v>
      </c>
      <c r="Q184" s="86"/>
      <c r="R184" s="96">
        <v>3.3384819539999997</v>
      </c>
      <c r="S184" s="97">
        <v>1.1083937429999999E-5</v>
      </c>
      <c r="T184" s="97">
        <f t="shared" si="4"/>
        <v>7.6948739156523674E-4</v>
      </c>
      <c r="U184" s="97">
        <f>R184/'סכום נכסי הקרן'!$C$42</f>
        <v>2.4614897282671709E-4</v>
      </c>
    </row>
    <row r="185" spans="2:21" s="131" customFormat="1">
      <c r="B185" s="89" t="s">
        <v>718</v>
      </c>
      <c r="C185" s="86" t="s">
        <v>719</v>
      </c>
      <c r="D185" s="99" t="s">
        <v>120</v>
      </c>
      <c r="E185" s="99" t="s">
        <v>307</v>
      </c>
      <c r="F185" s="86" t="s">
        <v>428</v>
      </c>
      <c r="G185" s="99" t="s">
        <v>429</v>
      </c>
      <c r="H185" s="86" t="s">
        <v>373</v>
      </c>
      <c r="I185" s="86" t="s">
        <v>160</v>
      </c>
      <c r="J185" s="86"/>
      <c r="K185" s="96">
        <v>3.4000000000064268</v>
      </c>
      <c r="L185" s="99" t="s">
        <v>164</v>
      </c>
      <c r="M185" s="100">
        <v>4.8000000000000001E-2</v>
      </c>
      <c r="N185" s="100">
        <v>1.9399999999910027E-2</v>
      </c>
      <c r="O185" s="96">
        <v>28001.226318000001</v>
      </c>
      <c r="P185" s="98">
        <v>111.14</v>
      </c>
      <c r="Q185" s="86"/>
      <c r="R185" s="96">
        <v>31.120563861999997</v>
      </c>
      <c r="S185" s="97">
        <v>1.3618927854438536E-5</v>
      </c>
      <c r="T185" s="97">
        <f t="shared" si="4"/>
        <v>7.1729851591732612E-3</v>
      </c>
      <c r="U185" s="97">
        <f>R185/'סכום נכסי הקרן'!$C$42</f>
        <v>2.2945443270230574E-3</v>
      </c>
    </row>
    <row r="186" spans="2:21" s="131" customFormat="1">
      <c r="B186" s="89" t="s">
        <v>720</v>
      </c>
      <c r="C186" s="86" t="s">
        <v>721</v>
      </c>
      <c r="D186" s="99" t="s">
        <v>120</v>
      </c>
      <c r="E186" s="99" t="s">
        <v>307</v>
      </c>
      <c r="F186" s="86" t="s">
        <v>428</v>
      </c>
      <c r="G186" s="99" t="s">
        <v>429</v>
      </c>
      <c r="H186" s="86" t="s">
        <v>373</v>
      </c>
      <c r="I186" s="86" t="s">
        <v>160</v>
      </c>
      <c r="J186" s="86"/>
      <c r="K186" s="96">
        <v>2.0600000010324284</v>
      </c>
      <c r="L186" s="99" t="s">
        <v>164</v>
      </c>
      <c r="M186" s="100">
        <v>4.4999999999999998E-2</v>
      </c>
      <c r="N186" s="100">
        <v>1.5300000010324282E-2</v>
      </c>
      <c r="O186" s="96">
        <v>898.34010499999999</v>
      </c>
      <c r="P186" s="98">
        <v>107.82</v>
      </c>
      <c r="Q186" s="86"/>
      <c r="R186" s="96">
        <v>0.9685902999999999</v>
      </c>
      <c r="S186" s="97">
        <v>1.4959669230051888E-6</v>
      </c>
      <c r="T186" s="97">
        <f t="shared" si="4"/>
        <v>2.2325057727192078E-4</v>
      </c>
      <c r="U186" s="97">
        <f>R186/'סכום נכסי הקרן'!$C$42</f>
        <v>7.1414945690888626E-5</v>
      </c>
    </row>
    <row r="187" spans="2:21" s="131" customFormat="1">
      <c r="B187" s="89" t="s">
        <v>722</v>
      </c>
      <c r="C187" s="86" t="s">
        <v>723</v>
      </c>
      <c r="D187" s="99" t="s">
        <v>120</v>
      </c>
      <c r="E187" s="99" t="s">
        <v>307</v>
      </c>
      <c r="F187" s="86" t="s">
        <v>724</v>
      </c>
      <c r="G187" s="99" t="s">
        <v>473</v>
      </c>
      <c r="H187" s="86" t="s">
        <v>373</v>
      </c>
      <c r="I187" s="86" t="s">
        <v>359</v>
      </c>
      <c r="J187" s="86"/>
      <c r="K187" s="96">
        <v>3.5699999996647338</v>
      </c>
      <c r="L187" s="99" t="s">
        <v>164</v>
      </c>
      <c r="M187" s="100">
        <v>2.4500000000000001E-2</v>
      </c>
      <c r="N187" s="100">
        <v>2.0799999999361395E-2</v>
      </c>
      <c r="O187" s="96">
        <v>3071.3262369999998</v>
      </c>
      <c r="P187" s="98">
        <v>101.97</v>
      </c>
      <c r="Q187" s="86"/>
      <c r="R187" s="96">
        <v>3.131831365</v>
      </c>
      <c r="S187" s="97">
        <v>1.9579273527375557E-6</v>
      </c>
      <c r="T187" s="97">
        <f t="shared" si="4"/>
        <v>7.2185645484428007E-4</v>
      </c>
      <c r="U187" s="97">
        <f>R187/'סכום נכסי הקרן'!$C$42</f>
        <v>2.309124578725356E-4</v>
      </c>
    </row>
    <row r="188" spans="2:21" s="131" customFormat="1">
      <c r="B188" s="89" t="s">
        <v>725</v>
      </c>
      <c r="C188" s="86" t="s">
        <v>726</v>
      </c>
      <c r="D188" s="99" t="s">
        <v>120</v>
      </c>
      <c r="E188" s="99" t="s">
        <v>307</v>
      </c>
      <c r="F188" s="86" t="s">
        <v>409</v>
      </c>
      <c r="G188" s="99" t="s">
        <v>309</v>
      </c>
      <c r="H188" s="86" t="s">
        <v>373</v>
      </c>
      <c r="I188" s="86" t="s">
        <v>160</v>
      </c>
      <c r="J188" s="86"/>
      <c r="K188" s="96">
        <v>0.17999999999333022</v>
      </c>
      <c r="L188" s="99" t="s">
        <v>164</v>
      </c>
      <c r="M188" s="100">
        <v>6.0999999999999999E-2</v>
      </c>
      <c r="N188" s="100">
        <v>4.8000000009337691E-3</v>
      </c>
      <c r="O188" s="96">
        <v>2828.6003909999999</v>
      </c>
      <c r="P188" s="98">
        <v>106.01</v>
      </c>
      <c r="Q188" s="86"/>
      <c r="R188" s="96">
        <v>2.9985993390000001</v>
      </c>
      <c r="S188" s="97">
        <v>1.8857335939999999E-5</v>
      </c>
      <c r="T188" s="97">
        <f t="shared" si="4"/>
        <v>6.9114777779516294E-4</v>
      </c>
      <c r="U188" s="97">
        <f>R188/'סכום נכסי הקרן'!$C$42</f>
        <v>2.2108915290956305E-4</v>
      </c>
    </row>
    <row r="189" spans="2:21" s="131" customFormat="1">
      <c r="B189" s="89" t="s">
        <v>727</v>
      </c>
      <c r="C189" s="86" t="s">
        <v>728</v>
      </c>
      <c r="D189" s="99" t="s">
        <v>120</v>
      </c>
      <c r="E189" s="99" t="s">
        <v>307</v>
      </c>
      <c r="F189" s="86" t="s">
        <v>308</v>
      </c>
      <c r="G189" s="99" t="s">
        <v>309</v>
      </c>
      <c r="H189" s="86" t="s">
        <v>373</v>
      </c>
      <c r="I189" s="86" t="s">
        <v>359</v>
      </c>
      <c r="J189" s="86"/>
      <c r="K189" s="96">
        <v>1.9999999999363238</v>
      </c>
      <c r="L189" s="99" t="s">
        <v>164</v>
      </c>
      <c r="M189" s="100">
        <v>3.2500000000000001E-2</v>
      </c>
      <c r="N189" s="100">
        <v>2.3299999999433281E-2</v>
      </c>
      <c r="O189" s="96">
        <f>15414.693/50000</f>
        <v>0.30829385999999998</v>
      </c>
      <c r="P189" s="98">
        <v>5093968</v>
      </c>
      <c r="Q189" s="86"/>
      <c r="R189" s="96">
        <v>15.704390233</v>
      </c>
      <c r="S189" s="97">
        <f>83.2551606805293%/50000</f>
        <v>1.665103213610586E-5</v>
      </c>
      <c r="T189" s="97">
        <f t="shared" si="4"/>
        <v>3.6197081317258339E-3</v>
      </c>
      <c r="U189" s="97">
        <f>R189/'סכום נכסי הקרן'!$C$42</f>
        <v>1.1578973850948299E-3</v>
      </c>
    </row>
    <row r="190" spans="2:21" s="131" customFormat="1">
      <c r="B190" s="89" t="s">
        <v>729</v>
      </c>
      <c r="C190" s="86" t="s">
        <v>730</v>
      </c>
      <c r="D190" s="99" t="s">
        <v>120</v>
      </c>
      <c r="E190" s="99" t="s">
        <v>307</v>
      </c>
      <c r="F190" s="86" t="s">
        <v>308</v>
      </c>
      <c r="G190" s="99" t="s">
        <v>309</v>
      </c>
      <c r="H190" s="86" t="s">
        <v>373</v>
      </c>
      <c r="I190" s="86" t="s">
        <v>160</v>
      </c>
      <c r="J190" s="86"/>
      <c r="K190" s="96">
        <v>1.5799999998030221</v>
      </c>
      <c r="L190" s="99" t="s">
        <v>164</v>
      </c>
      <c r="M190" s="100">
        <v>2.2700000000000001E-2</v>
      </c>
      <c r="N190" s="100">
        <v>9.4999999981533328E-3</v>
      </c>
      <c r="O190" s="96">
        <v>1580.609391</v>
      </c>
      <c r="P190" s="98">
        <v>102.78</v>
      </c>
      <c r="Q190" s="86"/>
      <c r="R190" s="96">
        <v>1.6245502540000003</v>
      </c>
      <c r="S190" s="97">
        <v>1.5806109716109715E-6</v>
      </c>
      <c r="T190" s="97">
        <f t="shared" si="4"/>
        <v>3.7444292185534548E-4</v>
      </c>
      <c r="U190" s="97">
        <f>R190/'סכום נכסי הקרן'!$C$42</f>
        <v>1.1977940328488665E-4</v>
      </c>
    </row>
    <row r="191" spans="2:21" s="131" customFormat="1">
      <c r="B191" s="89" t="s">
        <v>731</v>
      </c>
      <c r="C191" s="86" t="s">
        <v>732</v>
      </c>
      <c r="D191" s="99" t="s">
        <v>120</v>
      </c>
      <c r="E191" s="99" t="s">
        <v>307</v>
      </c>
      <c r="F191" s="86" t="s">
        <v>733</v>
      </c>
      <c r="G191" s="99" t="s">
        <v>358</v>
      </c>
      <c r="H191" s="86" t="s">
        <v>373</v>
      </c>
      <c r="I191" s="86" t="s">
        <v>359</v>
      </c>
      <c r="J191" s="86"/>
      <c r="K191" s="96">
        <v>4.1900000000683795</v>
      </c>
      <c r="L191" s="99" t="s">
        <v>164</v>
      </c>
      <c r="M191" s="100">
        <v>3.3799999999999997E-2</v>
      </c>
      <c r="N191" s="100">
        <v>3.8500000001289114E-2</v>
      </c>
      <c r="O191" s="96">
        <v>9081.6320689999993</v>
      </c>
      <c r="P191" s="98">
        <v>98.23</v>
      </c>
      <c r="Q191" s="86"/>
      <c r="R191" s="96">
        <v>8.9208871809999994</v>
      </c>
      <c r="S191" s="97">
        <v>1.4334990298786637E-5</v>
      </c>
      <c r="T191" s="97">
        <f t="shared" si="4"/>
        <v>2.0561771194032483E-3</v>
      </c>
      <c r="U191" s="97">
        <f>R191/'סכום נכסי הקרן'!$C$42</f>
        <v>6.5774422224304692E-4</v>
      </c>
    </row>
    <row r="192" spans="2:21" s="131" customFormat="1">
      <c r="B192" s="89" t="s">
        <v>734</v>
      </c>
      <c r="C192" s="86" t="s">
        <v>735</v>
      </c>
      <c r="D192" s="99" t="s">
        <v>120</v>
      </c>
      <c r="E192" s="99" t="s">
        <v>307</v>
      </c>
      <c r="F192" s="86" t="s">
        <v>469</v>
      </c>
      <c r="G192" s="99" t="s">
        <v>151</v>
      </c>
      <c r="H192" s="86" t="s">
        <v>373</v>
      </c>
      <c r="I192" s="86" t="s">
        <v>359</v>
      </c>
      <c r="J192" s="86"/>
      <c r="K192" s="96">
        <v>5.099999999905938</v>
      </c>
      <c r="L192" s="99" t="s">
        <v>164</v>
      </c>
      <c r="M192" s="100">
        <v>5.0900000000000001E-2</v>
      </c>
      <c r="N192" s="100">
        <v>2.9299999999428391E-2</v>
      </c>
      <c r="O192" s="96">
        <v>12317.848015000001</v>
      </c>
      <c r="P192" s="98">
        <v>112.2</v>
      </c>
      <c r="Q192" s="86"/>
      <c r="R192" s="96">
        <v>13.820625202999999</v>
      </c>
      <c r="S192" s="97">
        <v>1.0846285640439091E-5</v>
      </c>
      <c r="T192" s="97">
        <f t="shared" si="4"/>
        <v>3.1855187428870674E-3</v>
      </c>
      <c r="U192" s="97">
        <f>R192/'סכום נכסי הקרן'!$C$42</f>
        <v>1.0190058668627711E-3</v>
      </c>
    </row>
    <row r="193" spans="2:21" s="131" customFormat="1">
      <c r="B193" s="89" t="s">
        <v>736</v>
      </c>
      <c r="C193" s="86" t="s">
        <v>737</v>
      </c>
      <c r="D193" s="99" t="s">
        <v>120</v>
      </c>
      <c r="E193" s="99" t="s">
        <v>307</v>
      </c>
      <c r="F193" s="86" t="s">
        <v>738</v>
      </c>
      <c r="G193" s="99" t="s">
        <v>739</v>
      </c>
      <c r="H193" s="86" t="s">
        <v>373</v>
      </c>
      <c r="I193" s="86" t="s">
        <v>160</v>
      </c>
      <c r="J193" s="86"/>
      <c r="K193" s="96">
        <v>5.7200000000728899</v>
      </c>
      <c r="L193" s="99" t="s">
        <v>164</v>
      </c>
      <c r="M193" s="100">
        <v>2.6099999999999998E-2</v>
      </c>
      <c r="N193" s="100">
        <v>2.6000000000390475E-2</v>
      </c>
      <c r="O193" s="96">
        <v>15341.2682</v>
      </c>
      <c r="P193" s="98">
        <v>100.16</v>
      </c>
      <c r="Q193" s="86"/>
      <c r="R193" s="96">
        <v>15.365814229</v>
      </c>
      <c r="S193" s="97">
        <v>2.5436847882317049E-5</v>
      </c>
      <c r="T193" s="97">
        <f t="shared" si="4"/>
        <v>3.5416696789936307E-3</v>
      </c>
      <c r="U193" s="97">
        <f>R193/'סכום נכסי הקרן'!$C$42</f>
        <v>1.1329339026627861E-3</v>
      </c>
    </row>
    <row r="194" spans="2:21" s="131" customFormat="1">
      <c r="B194" s="89" t="s">
        <v>740</v>
      </c>
      <c r="C194" s="86" t="s">
        <v>741</v>
      </c>
      <c r="D194" s="99" t="s">
        <v>120</v>
      </c>
      <c r="E194" s="99" t="s">
        <v>307</v>
      </c>
      <c r="F194" s="86" t="s">
        <v>742</v>
      </c>
      <c r="G194" s="99" t="s">
        <v>687</v>
      </c>
      <c r="H194" s="86" t="s">
        <v>373</v>
      </c>
      <c r="I194" s="86" t="s">
        <v>359</v>
      </c>
      <c r="J194" s="86"/>
      <c r="K194" s="96">
        <v>1.4699999992291444</v>
      </c>
      <c r="L194" s="99" t="s">
        <v>164</v>
      </c>
      <c r="M194" s="100">
        <v>4.0999999999999995E-2</v>
      </c>
      <c r="N194" s="100">
        <v>1.2999999980728608E-2</v>
      </c>
      <c r="O194" s="96">
        <v>65.147999999999996</v>
      </c>
      <c r="P194" s="98">
        <v>104.15</v>
      </c>
      <c r="Q194" s="96">
        <v>3.4577300999999998E-2</v>
      </c>
      <c r="R194" s="96">
        <v>0.10378076400000001</v>
      </c>
      <c r="S194" s="97">
        <v>1.6287E-7</v>
      </c>
      <c r="T194" s="97">
        <f t="shared" si="4"/>
        <v>2.392044961912274E-5</v>
      </c>
      <c r="U194" s="97">
        <f>R194/'סכום נכסי הקרן'!$C$42</f>
        <v>7.6518396114631034E-6</v>
      </c>
    </row>
    <row r="195" spans="2:21" s="131" customFormat="1">
      <c r="B195" s="89" t="s">
        <v>743</v>
      </c>
      <c r="C195" s="86" t="s">
        <v>744</v>
      </c>
      <c r="D195" s="99" t="s">
        <v>120</v>
      </c>
      <c r="E195" s="99" t="s">
        <v>307</v>
      </c>
      <c r="F195" s="86" t="s">
        <v>742</v>
      </c>
      <c r="G195" s="99" t="s">
        <v>687</v>
      </c>
      <c r="H195" s="86" t="s">
        <v>373</v>
      </c>
      <c r="I195" s="86" t="s">
        <v>359</v>
      </c>
      <c r="J195" s="86"/>
      <c r="K195" s="96">
        <v>3.8299999999975372</v>
      </c>
      <c r="L195" s="99" t="s">
        <v>164</v>
      </c>
      <c r="M195" s="100">
        <v>1.2E-2</v>
      </c>
      <c r="N195" s="100">
        <v>1.0499999999958947E-2</v>
      </c>
      <c r="O195" s="96">
        <v>12098.063514999998</v>
      </c>
      <c r="P195" s="98">
        <v>100.67</v>
      </c>
      <c r="Q195" s="86"/>
      <c r="R195" s="96">
        <v>12.179120940999999</v>
      </c>
      <c r="S195" s="97">
        <v>2.611044005291987E-5</v>
      </c>
      <c r="T195" s="97">
        <f t="shared" si="4"/>
        <v>2.80716808824411E-3</v>
      </c>
      <c r="U195" s="97">
        <f>R195/'סכום נכסי הקרן'!$C$42</f>
        <v>8.9797643086481386E-4</v>
      </c>
    </row>
    <row r="196" spans="2:21" s="131" customFormat="1">
      <c r="B196" s="89" t="s">
        <v>745</v>
      </c>
      <c r="C196" s="86" t="s">
        <v>746</v>
      </c>
      <c r="D196" s="99" t="s">
        <v>120</v>
      </c>
      <c r="E196" s="99" t="s">
        <v>307</v>
      </c>
      <c r="F196" s="86" t="s">
        <v>747</v>
      </c>
      <c r="G196" s="99" t="s">
        <v>556</v>
      </c>
      <c r="H196" s="86" t="s">
        <v>474</v>
      </c>
      <c r="I196" s="86" t="s">
        <v>359</v>
      </c>
      <c r="J196" s="86"/>
      <c r="K196" s="96">
        <v>6.9100000003003768</v>
      </c>
      <c r="L196" s="99" t="s">
        <v>164</v>
      </c>
      <c r="M196" s="100">
        <v>3.7499999999999999E-2</v>
      </c>
      <c r="N196" s="100">
        <v>3.720000000178348E-2</v>
      </c>
      <c r="O196" s="96">
        <v>8471.8459199999998</v>
      </c>
      <c r="P196" s="98">
        <v>100.6</v>
      </c>
      <c r="Q196" s="86"/>
      <c r="R196" s="96">
        <v>8.5226772840000002</v>
      </c>
      <c r="S196" s="97">
        <v>3.8508390545454542E-5</v>
      </c>
      <c r="T196" s="97">
        <f t="shared" si="4"/>
        <v>1.9643936384199658E-3</v>
      </c>
      <c r="U196" s="97">
        <f>R196/'סכום נכסי הקרן'!$C$42</f>
        <v>6.2838388468047866E-4</v>
      </c>
    </row>
    <row r="197" spans="2:21" s="131" customFormat="1">
      <c r="B197" s="89" t="s">
        <v>748</v>
      </c>
      <c r="C197" s="86" t="s">
        <v>749</v>
      </c>
      <c r="D197" s="99" t="s">
        <v>120</v>
      </c>
      <c r="E197" s="99" t="s">
        <v>307</v>
      </c>
      <c r="F197" s="86" t="s">
        <v>395</v>
      </c>
      <c r="G197" s="99" t="s">
        <v>358</v>
      </c>
      <c r="H197" s="86" t="s">
        <v>474</v>
      </c>
      <c r="I197" s="86" t="s">
        <v>160</v>
      </c>
      <c r="J197" s="86"/>
      <c r="K197" s="96">
        <v>3.6599999996830128</v>
      </c>
      <c r="L197" s="99" t="s">
        <v>164</v>
      </c>
      <c r="M197" s="100">
        <v>3.5000000000000003E-2</v>
      </c>
      <c r="N197" s="100">
        <v>2.2499999999207532E-2</v>
      </c>
      <c r="O197" s="96">
        <v>5930.456819</v>
      </c>
      <c r="P197" s="98">
        <v>104.64</v>
      </c>
      <c r="Q197" s="96">
        <v>0.103782996</v>
      </c>
      <c r="R197" s="96">
        <v>6.3094127500000008</v>
      </c>
      <c r="S197" s="97">
        <v>3.9013767786218759E-5</v>
      </c>
      <c r="T197" s="97">
        <f t="shared" si="4"/>
        <v>1.4542578411990267E-3</v>
      </c>
      <c r="U197" s="97">
        <f>R197/'סכום נכסי הקרן'!$C$42</f>
        <v>4.6519810169753955E-4</v>
      </c>
    </row>
    <row r="198" spans="2:21" s="131" customFormat="1">
      <c r="B198" s="89" t="s">
        <v>750</v>
      </c>
      <c r="C198" s="86" t="s">
        <v>751</v>
      </c>
      <c r="D198" s="99" t="s">
        <v>120</v>
      </c>
      <c r="E198" s="99" t="s">
        <v>307</v>
      </c>
      <c r="F198" s="86" t="s">
        <v>713</v>
      </c>
      <c r="G198" s="99" t="s">
        <v>358</v>
      </c>
      <c r="H198" s="86" t="s">
        <v>474</v>
      </c>
      <c r="I198" s="86" t="s">
        <v>160</v>
      </c>
      <c r="J198" s="86"/>
      <c r="K198" s="96">
        <v>4.0399999999238982</v>
      </c>
      <c r="L198" s="99" t="s">
        <v>164</v>
      </c>
      <c r="M198" s="100">
        <v>4.3499999999999997E-2</v>
      </c>
      <c r="N198" s="100">
        <v>5.2399999999116237E-2</v>
      </c>
      <c r="O198" s="96">
        <v>16742.706351000001</v>
      </c>
      <c r="P198" s="98">
        <v>97.32</v>
      </c>
      <c r="Q198" s="86"/>
      <c r="R198" s="96">
        <v>16.294002380999999</v>
      </c>
      <c r="S198" s="97">
        <v>8.9238653764153824E-6</v>
      </c>
      <c r="T198" s="97">
        <f t="shared" si="4"/>
        <v>3.7556079568712404E-3</v>
      </c>
      <c r="U198" s="97">
        <f>R198/'סכום נכסי הקרן'!$C$42</f>
        <v>1.2013699653262322E-3</v>
      </c>
    </row>
    <row r="199" spans="2:21" s="131" customFormat="1">
      <c r="B199" s="89" t="s">
        <v>752</v>
      </c>
      <c r="C199" s="86" t="s">
        <v>753</v>
      </c>
      <c r="D199" s="99" t="s">
        <v>120</v>
      </c>
      <c r="E199" s="99" t="s">
        <v>307</v>
      </c>
      <c r="F199" s="86" t="s">
        <v>421</v>
      </c>
      <c r="G199" s="99" t="s">
        <v>422</v>
      </c>
      <c r="H199" s="86" t="s">
        <v>474</v>
      </c>
      <c r="I199" s="86" t="s">
        <v>359</v>
      </c>
      <c r="J199" s="86"/>
      <c r="K199" s="96">
        <v>10.609999999837186</v>
      </c>
      <c r="L199" s="99" t="s">
        <v>164</v>
      </c>
      <c r="M199" s="100">
        <v>3.0499999999999999E-2</v>
      </c>
      <c r="N199" s="100">
        <v>4.6499999999390827E-2</v>
      </c>
      <c r="O199" s="96">
        <v>10623.141460000003</v>
      </c>
      <c r="P199" s="98">
        <v>84.99</v>
      </c>
      <c r="Q199" s="86"/>
      <c r="R199" s="96">
        <v>9.0286079269999995</v>
      </c>
      <c r="S199" s="97">
        <v>3.3614610943667883E-5</v>
      </c>
      <c r="T199" s="97">
        <f t="shared" si="4"/>
        <v>2.0810056962831344E-3</v>
      </c>
      <c r="U199" s="97">
        <f>R199/'סכום נכסי הקרן'!$C$42</f>
        <v>6.6568655991189622E-4</v>
      </c>
    </row>
    <row r="200" spans="2:21" s="131" customFormat="1">
      <c r="B200" s="89" t="s">
        <v>754</v>
      </c>
      <c r="C200" s="86" t="s">
        <v>755</v>
      </c>
      <c r="D200" s="99" t="s">
        <v>120</v>
      </c>
      <c r="E200" s="99" t="s">
        <v>307</v>
      </c>
      <c r="F200" s="86" t="s">
        <v>421</v>
      </c>
      <c r="G200" s="99" t="s">
        <v>422</v>
      </c>
      <c r="H200" s="86" t="s">
        <v>474</v>
      </c>
      <c r="I200" s="86" t="s">
        <v>359</v>
      </c>
      <c r="J200" s="86"/>
      <c r="K200" s="96">
        <v>9.9800000002496194</v>
      </c>
      <c r="L200" s="99" t="s">
        <v>164</v>
      </c>
      <c r="M200" s="100">
        <v>3.0499999999999999E-2</v>
      </c>
      <c r="N200" s="100">
        <v>4.46000000011266E-2</v>
      </c>
      <c r="O200" s="96">
        <v>10362.54946</v>
      </c>
      <c r="P200" s="98">
        <v>87.37</v>
      </c>
      <c r="Q200" s="86"/>
      <c r="R200" s="96">
        <v>9.0537594630000005</v>
      </c>
      <c r="S200" s="97">
        <v>3.2790024475718093E-5</v>
      </c>
      <c r="T200" s="97">
        <f t="shared" si="4"/>
        <v>2.0868028789838861E-3</v>
      </c>
      <c r="U200" s="97">
        <f>R200/'סכום נכסי הקרן'!$C$42</f>
        <v>6.6754100299013322E-4</v>
      </c>
    </row>
    <row r="201" spans="2:21" s="131" customFormat="1">
      <c r="B201" s="89" t="s">
        <v>756</v>
      </c>
      <c r="C201" s="86" t="s">
        <v>757</v>
      </c>
      <c r="D201" s="99" t="s">
        <v>120</v>
      </c>
      <c r="E201" s="99" t="s">
        <v>307</v>
      </c>
      <c r="F201" s="86" t="s">
        <v>421</v>
      </c>
      <c r="G201" s="99" t="s">
        <v>422</v>
      </c>
      <c r="H201" s="86" t="s">
        <v>474</v>
      </c>
      <c r="I201" s="86" t="s">
        <v>359</v>
      </c>
      <c r="J201" s="86"/>
      <c r="K201" s="96">
        <v>8.3499999995326153</v>
      </c>
      <c r="L201" s="99" t="s">
        <v>164</v>
      </c>
      <c r="M201" s="100">
        <v>3.95E-2</v>
      </c>
      <c r="N201" s="100">
        <v>4.0599999998227582E-2</v>
      </c>
      <c r="O201" s="96">
        <v>8287.0507949999992</v>
      </c>
      <c r="P201" s="98">
        <v>99.4</v>
      </c>
      <c r="Q201" s="86"/>
      <c r="R201" s="96">
        <v>8.2373284909999995</v>
      </c>
      <c r="S201" s="97">
        <v>3.4527943532579788E-5</v>
      </c>
      <c r="T201" s="97">
        <f t="shared" si="4"/>
        <v>1.8986235364882244E-3</v>
      </c>
      <c r="U201" s="97">
        <f>R201/'סכום נכסי הקרן'!$C$42</f>
        <v>6.0734488753684047E-4</v>
      </c>
    </row>
    <row r="202" spans="2:21" s="131" customFormat="1">
      <c r="B202" s="89" t="s">
        <v>758</v>
      </c>
      <c r="C202" s="86" t="s">
        <v>759</v>
      </c>
      <c r="D202" s="99" t="s">
        <v>120</v>
      </c>
      <c r="E202" s="99" t="s">
        <v>307</v>
      </c>
      <c r="F202" s="86" t="s">
        <v>421</v>
      </c>
      <c r="G202" s="99" t="s">
        <v>422</v>
      </c>
      <c r="H202" s="86" t="s">
        <v>474</v>
      </c>
      <c r="I202" s="86" t="s">
        <v>359</v>
      </c>
      <c r="J202" s="86"/>
      <c r="K202" s="96">
        <v>9.0099999984586603</v>
      </c>
      <c r="L202" s="99" t="s">
        <v>164</v>
      </c>
      <c r="M202" s="100">
        <v>3.95E-2</v>
      </c>
      <c r="N202" s="100">
        <v>4.2099999991592689E-2</v>
      </c>
      <c r="O202" s="96">
        <v>2037.586221</v>
      </c>
      <c r="P202" s="98">
        <v>98.07</v>
      </c>
      <c r="Q202" s="86"/>
      <c r="R202" s="96">
        <v>1.9982608079999999</v>
      </c>
      <c r="S202" s="97">
        <v>8.489589809670118E-6</v>
      </c>
      <c r="T202" s="97">
        <f t="shared" si="4"/>
        <v>4.6057954423645882E-4</v>
      </c>
      <c r="U202" s="97">
        <f>R202/'סכום נכסי הקרן'!$C$42</f>
        <v>1.4733338448624897E-4</v>
      </c>
    </row>
    <row r="203" spans="2:21" s="131" customFormat="1">
      <c r="B203" s="89" t="s">
        <v>760</v>
      </c>
      <c r="C203" s="86" t="s">
        <v>761</v>
      </c>
      <c r="D203" s="99" t="s">
        <v>120</v>
      </c>
      <c r="E203" s="99" t="s">
        <v>307</v>
      </c>
      <c r="F203" s="86" t="s">
        <v>762</v>
      </c>
      <c r="G203" s="99" t="s">
        <v>358</v>
      </c>
      <c r="H203" s="86" t="s">
        <v>474</v>
      </c>
      <c r="I203" s="86" t="s">
        <v>160</v>
      </c>
      <c r="J203" s="86"/>
      <c r="K203" s="96">
        <v>2.8799999999773318</v>
      </c>
      <c r="L203" s="99" t="s">
        <v>164</v>
      </c>
      <c r="M203" s="100">
        <v>3.9E-2</v>
      </c>
      <c r="N203" s="100">
        <v>5.2699999999376634E-2</v>
      </c>
      <c r="O203" s="96">
        <v>18238.613880000001</v>
      </c>
      <c r="P203" s="98">
        <v>96.75</v>
      </c>
      <c r="Q203" s="86"/>
      <c r="R203" s="96">
        <v>17.645858929999999</v>
      </c>
      <c r="S203" s="97">
        <v>2.030698147849178E-5</v>
      </c>
      <c r="T203" s="97">
        <f t="shared" si="4"/>
        <v>4.0671976506283193E-3</v>
      </c>
      <c r="U203" s="97">
        <f>R203/'סכום נכסי הקרן'!$C$42</f>
        <v>1.3010434413343105E-3</v>
      </c>
    </row>
    <row r="204" spans="2:21" s="131" customFormat="1">
      <c r="B204" s="89" t="s">
        <v>763</v>
      </c>
      <c r="C204" s="86" t="s">
        <v>764</v>
      </c>
      <c r="D204" s="99" t="s">
        <v>120</v>
      </c>
      <c r="E204" s="99" t="s">
        <v>307</v>
      </c>
      <c r="F204" s="86" t="s">
        <v>512</v>
      </c>
      <c r="G204" s="99" t="s">
        <v>358</v>
      </c>
      <c r="H204" s="86" t="s">
        <v>474</v>
      </c>
      <c r="I204" s="86" t="s">
        <v>160</v>
      </c>
      <c r="J204" s="86"/>
      <c r="K204" s="96">
        <v>4.0800000003967325</v>
      </c>
      <c r="L204" s="99" t="s">
        <v>164</v>
      </c>
      <c r="M204" s="100">
        <v>5.0499999999999996E-2</v>
      </c>
      <c r="N204" s="100">
        <v>2.920000000407454E-2</v>
      </c>
      <c r="O204" s="96">
        <v>3370.8179770000002</v>
      </c>
      <c r="P204" s="98">
        <v>110.67</v>
      </c>
      <c r="Q204" s="86"/>
      <c r="R204" s="96">
        <v>3.7304843689999996</v>
      </c>
      <c r="S204" s="97">
        <v>6.070087321867824E-6</v>
      </c>
      <c r="T204" s="97">
        <f t="shared" si="4"/>
        <v>8.5984010874683256E-4</v>
      </c>
      <c r="U204" s="97">
        <f>R204/'סכום נכסי הקרן'!$C$42</f>
        <v>2.750516277241718E-4</v>
      </c>
    </row>
    <row r="205" spans="2:21" s="131" customFormat="1">
      <c r="B205" s="89" t="s">
        <v>765</v>
      </c>
      <c r="C205" s="86" t="s">
        <v>766</v>
      </c>
      <c r="D205" s="99" t="s">
        <v>120</v>
      </c>
      <c r="E205" s="99" t="s">
        <v>307</v>
      </c>
      <c r="F205" s="86" t="s">
        <v>436</v>
      </c>
      <c r="G205" s="99" t="s">
        <v>422</v>
      </c>
      <c r="H205" s="86" t="s">
        <v>474</v>
      </c>
      <c r="I205" s="86" t="s">
        <v>160</v>
      </c>
      <c r="J205" s="86"/>
      <c r="K205" s="96">
        <v>5.0099999999613196</v>
      </c>
      <c r="L205" s="99" t="s">
        <v>164</v>
      </c>
      <c r="M205" s="100">
        <v>3.9199999999999999E-2</v>
      </c>
      <c r="N205" s="100">
        <v>2.8900000000089257E-2</v>
      </c>
      <c r="O205" s="96">
        <v>15703.805851000001</v>
      </c>
      <c r="P205" s="98">
        <v>107.01</v>
      </c>
      <c r="Q205" s="86"/>
      <c r="R205" s="96">
        <v>16.804643165000002</v>
      </c>
      <c r="S205" s="97">
        <v>1.6360619272305998E-5</v>
      </c>
      <c r="T205" s="97">
        <f t="shared" si="4"/>
        <v>3.8733056561013348E-3</v>
      </c>
      <c r="U205" s="97">
        <f>R205/'סכום נכסי הקרן'!$C$42</f>
        <v>1.2390199230605944E-3</v>
      </c>
    </row>
    <row r="206" spans="2:21" s="131" customFormat="1">
      <c r="B206" s="89" t="s">
        <v>767</v>
      </c>
      <c r="C206" s="86" t="s">
        <v>768</v>
      </c>
      <c r="D206" s="99" t="s">
        <v>120</v>
      </c>
      <c r="E206" s="99" t="s">
        <v>307</v>
      </c>
      <c r="F206" s="86" t="s">
        <v>555</v>
      </c>
      <c r="G206" s="99" t="s">
        <v>556</v>
      </c>
      <c r="H206" s="86" t="s">
        <v>474</v>
      </c>
      <c r="I206" s="86" t="s">
        <v>359</v>
      </c>
      <c r="J206" s="86"/>
      <c r="K206" s="96">
        <v>0.40000000000697183</v>
      </c>
      <c r="L206" s="99" t="s">
        <v>164</v>
      </c>
      <c r="M206" s="100">
        <v>2.4500000000000001E-2</v>
      </c>
      <c r="N206" s="100">
        <v>1.100000000001743E-2</v>
      </c>
      <c r="O206" s="96">
        <v>57065.286559</v>
      </c>
      <c r="P206" s="98">
        <v>100.54</v>
      </c>
      <c r="Q206" s="86"/>
      <c r="R206" s="96">
        <v>57.373441009000004</v>
      </c>
      <c r="S206" s="97">
        <v>1.9175827766611598E-5</v>
      </c>
      <c r="T206" s="97">
        <f t="shared" si="4"/>
        <v>1.3224016207199004E-2</v>
      </c>
      <c r="U206" s="97">
        <f>R206/'סכום נכסי הקרן'!$C$42</f>
        <v>4.2301901781972608E-3</v>
      </c>
    </row>
    <row r="207" spans="2:21" s="131" customFormat="1">
      <c r="B207" s="89" t="s">
        <v>769</v>
      </c>
      <c r="C207" s="86" t="s">
        <v>770</v>
      </c>
      <c r="D207" s="99" t="s">
        <v>120</v>
      </c>
      <c r="E207" s="99" t="s">
        <v>307</v>
      </c>
      <c r="F207" s="86" t="s">
        <v>555</v>
      </c>
      <c r="G207" s="99" t="s">
        <v>556</v>
      </c>
      <c r="H207" s="86" t="s">
        <v>474</v>
      </c>
      <c r="I207" s="86" t="s">
        <v>359</v>
      </c>
      <c r="J207" s="86"/>
      <c r="K207" s="96">
        <v>5.1500000000445905</v>
      </c>
      <c r="L207" s="99" t="s">
        <v>164</v>
      </c>
      <c r="M207" s="100">
        <v>1.9E-2</v>
      </c>
      <c r="N207" s="100">
        <v>1.6000000000038775E-2</v>
      </c>
      <c r="O207" s="96">
        <v>50699.03181600001</v>
      </c>
      <c r="P207" s="98">
        <v>101.74</v>
      </c>
      <c r="Q207" s="86"/>
      <c r="R207" s="96">
        <v>51.581196657999996</v>
      </c>
      <c r="S207" s="97">
        <v>3.5095598786652073E-5</v>
      </c>
      <c r="T207" s="97">
        <f t="shared" si="4"/>
        <v>1.1888960616552707E-2</v>
      </c>
      <c r="U207" s="97">
        <f>R207/'סכום נכסי הקרן'!$C$42</f>
        <v>3.8031233205640361E-3</v>
      </c>
    </row>
    <row r="208" spans="2:21" s="131" customFormat="1">
      <c r="B208" s="89" t="s">
        <v>771</v>
      </c>
      <c r="C208" s="86" t="s">
        <v>772</v>
      </c>
      <c r="D208" s="99" t="s">
        <v>120</v>
      </c>
      <c r="E208" s="99" t="s">
        <v>307</v>
      </c>
      <c r="F208" s="86" t="s">
        <v>555</v>
      </c>
      <c r="G208" s="99" t="s">
        <v>556</v>
      </c>
      <c r="H208" s="86" t="s">
        <v>474</v>
      </c>
      <c r="I208" s="86" t="s">
        <v>359</v>
      </c>
      <c r="J208" s="86"/>
      <c r="K208" s="96">
        <v>3.7200000001101525</v>
      </c>
      <c r="L208" s="99" t="s">
        <v>164</v>
      </c>
      <c r="M208" s="100">
        <v>2.9600000000000001E-2</v>
      </c>
      <c r="N208" s="100">
        <v>2.1100000000780255E-2</v>
      </c>
      <c r="O208" s="96">
        <v>10528.573709</v>
      </c>
      <c r="P208" s="98">
        <v>103.47</v>
      </c>
      <c r="Q208" s="86"/>
      <c r="R208" s="96">
        <v>10.893914865000001</v>
      </c>
      <c r="S208" s="97">
        <v>2.5780431908891905E-5</v>
      </c>
      <c r="T208" s="97">
        <f t="shared" si="4"/>
        <v>2.5109406757040718E-3</v>
      </c>
      <c r="U208" s="97">
        <f>R208/'סכום נכסי הקרן'!$C$42</f>
        <v>8.032171481018749E-4</v>
      </c>
    </row>
    <row r="209" spans="2:21" s="131" customFormat="1">
      <c r="B209" s="89" t="s">
        <v>773</v>
      </c>
      <c r="C209" s="86" t="s">
        <v>774</v>
      </c>
      <c r="D209" s="99" t="s">
        <v>120</v>
      </c>
      <c r="E209" s="99" t="s">
        <v>307</v>
      </c>
      <c r="F209" s="86" t="s">
        <v>561</v>
      </c>
      <c r="G209" s="99" t="s">
        <v>422</v>
      </c>
      <c r="H209" s="86" t="s">
        <v>474</v>
      </c>
      <c r="I209" s="86" t="s">
        <v>160</v>
      </c>
      <c r="J209" s="86"/>
      <c r="K209" s="96">
        <v>5.8499999999537362</v>
      </c>
      <c r="L209" s="99" t="s">
        <v>164</v>
      </c>
      <c r="M209" s="100">
        <v>3.61E-2</v>
      </c>
      <c r="N209" s="100">
        <v>3.1399999999687324E-2</v>
      </c>
      <c r="O209" s="96">
        <v>30009.535193</v>
      </c>
      <c r="P209" s="98">
        <v>104.44</v>
      </c>
      <c r="Q209" s="86"/>
      <c r="R209" s="96">
        <v>31.341957557000001</v>
      </c>
      <c r="S209" s="97">
        <v>3.9100371586970681E-5</v>
      </c>
      <c r="T209" s="97">
        <f t="shared" si="4"/>
        <v>7.2240142374255566E-3</v>
      </c>
      <c r="U209" s="97">
        <f>R209/'סכום נכסי הקרן'!$C$42</f>
        <v>2.3108678630988679E-3</v>
      </c>
    </row>
    <row r="210" spans="2:21" s="131" customFormat="1">
      <c r="B210" s="89" t="s">
        <v>775</v>
      </c>
      <c r="C210" s="86" t="s">
        <v>776</v>
      </c>
      <c r="D210" s="99" t="s">
        <v>120</v>
      </c>
      <c r="E210" s="99" t="s">
        <v>307</v>
      </c>
      <c r="F210" s="86" t="s">
        <v>561</v>
      </c>
      <c r="G210" s="99" t="s">
        <v>422</v>
      </c>
      <c r="H210" s="86" t="s">
        <v>474</v>
      </c>
      <c r="I210" s="86" t="s">
        <v>160</v>
      </c>
      <c r="J210" s="86"/>
      <c r="K210" s="96">
        <v>6.7900000000071552</v>
      </c>
      <c r="L210" s="99" t="s">
        <v>164</v>
      </c>
      <c r="M210" s="100">
        <v>3.3000000000000002E-2</v>
      </c>
      <c r="N210" s="100">
        <v>3.580000000014312E-2</v>
      </c>
      <c r="O210" s="96">
        <v>9894.9668459999994</v>
      </c>
      <c r="P210" s="98">
        <v>98.86</v>
      </c>
      <c r="Q210" s="86"/>
      <c r="R210" s="96">
        <v>9.7821644670000012</v>
      </c>
      <c r="S210" s="97">
        <v>3.2090570127616788E-5</v>
      </c>
      <c r="T210" s="97">
        <f t="shared" si="4"/>
        <v>2.2546930980277438E-3</v>
      </c>
      <c r="U210" s="97">
        <f>R210/'סכום נכסי הקרן'!$C$42</f>
        <v>7.212468926749995E-4</v>
      </c>
    </row>
    <row r="211" spans="2:21" s="131" customFormat="1">
      <c r="B211" s="89" t="s">
        <v>777</v>
      </c>
      <c r="C211" s="86" t="s">
        <v>778</v>
      </c>
      <c r="D211" s="99" t="s">
        <v>120</v>
      </c>
      <c r="E211" s="99" t="s">
        <v>307</v>
      </c>
      <c r="F211" s="86" t="s">
        <v>779</v>
      </c>
      <c r="G211" s="99" t="s">
        <v>151</v>
      </c>
      <c r="H211" s="86" t="s">
        <v>474</v>
      </c>
      <c r="I211" s="86" t="s">
        <v>160</v>
      </c>
      <c r="J211" s="86"/>
      <c r="K211" s="96">
        <v>3.6399999999638704</v>
      </c>
      <c r="L211" s="99" t="s">
        <v>164</v>
      </c>
      <c r="M211" s="100">
        <v>2.75E-2</v>
      </c>
      <c r="N211" s="100">
        <v>2.8999999999899641E-2</v>
      </c>
      <c r="O211" s="96">
        <v>9921.560023</v>
      </c>
      <c r="P211" s="98">
        <v>100.43</v>
      </c>
      <c r="Q211" s="86"/>
      <c r="R211" s="96">
        <v>9.9642223990000005</v>
      </c>
      <c r="S211" s="97">
        <v>1.9972684608652576E-5</v>
      </c>
      <c r="T211" s="97">
        <f t="shared" si="4"/>
        <v>2.2966556681834971E-3</v>
      </c>
      <c r="U211" s="97">
        <f>R211/'סכום נכסי הקרן'!$C$42</f>
        <v>7.3467017115133311E-4</v>
      </c>
    </row>
    <row r="212" spans="2:21" s="131" customFormat="1">
      <c r="B212" s="89" t="s">
        <v>780</v>
      </c>
      <c r="C212" s="86" t="s">
        <v>781</v>
      </c>
      <c r="D212" s="99" t="s">
        <v>120</v>
      </c>
      <c r="E212" s="99" t="s">
        <v>307</v>
      </c>
      <c r="F212" s="86" t="s">
        <v>779</v>
      </c>
      <c r="G212" s="99" t="s">
        <v>151</v>
      </c>
      <c r="H212" s="86" t="s">
        <v>474</v>
      </c>
      <c r="I212" s="86" t="s">
        <v>160</v>
      </c>
      <c r="J212" s="86"/>
      <c r="K212" s="96">
        <v>4.8700000000155796</v>
      </c>
      <c r="L212" s="99" t="s">
        <v>164</v>
      </c>
      <c r="M212" s="100">
        <v>2.3E-2</v>
      </c>
      <c r="N212" s="100">
        <v>3.8099999999844203E-2</v>
      </c>
      <c r="O212" s="96">
        <v>17101.349999999999</v>
      </c>
      <c r="P212" s="98">
        <v>93.83</v>
      </c>
      <c r="Q212" s="86"/>
      <c r="R212" s="96">
        <v>16.046196325</v>
      </c>
      <c r="S212" s="97">
        <v>5.4281521743270567E-5</v>
      </c>
      <c r="T212" s="97">
        <f t="shared" si="4"/>
        <v>3.6984910881048719E-3</v>
      </c>
      <c r="U212" s="97">
        <f>R212/'סכום נכסי הקרן'!$C$42</f>
        <v>1.1830990245258618E-3</v>
      </c>
    </row>
    <row r="213" spans="2:21" s="131" customFormat="1">
      <c r="B213" s="89" t="s">
        <v>782</v>
      </c>
      <c r="C213" s="86" t="s">
        <v>783</v>
      </c>
      <c r="D213" s="99" t="s">
        <v>120</v>
      </c>
      <c r="E213" s="99" t="s">
        <v>307</v>
      </c>
      <c r="F213" s="86" t="s">
        <v>574</v>
      </c>
      <c r="G213" s="99" t="s">
        <v>567</v>
      </c>
      <c r="H213" s="86" t="s">
        <v>571</v>
      </c>
      <c r="I213" s="86" t="s">
        <v>359</v>
      </c>
      <c r="J213" s="86"/>
      <c r="K213" s="96">
        <v>1.1299999999515677</v>
      </c>
      <c r="L213" s="99" t="s">
        <v>164</v>
      </c>
      <c r="M213" s="100">
        <v>4.2999999999999997E-2</v>
      </c>
      <c r="N213" s="100">
        <v>3.1599999999858248E-2</v>
      </c>
      <c r="O213" s="96">
        <v>8323.9221049999996</v>
      </c>
      <c r="P213" s="98">
        <v>101.7</v>
      </c>
      <c r="Q213" s="86"/>
      <c r="R213" s="96">
        <v>8.4654290569999997</v>
      </c>
      <c r="S213" s="97">
        <v>2.3062617557002491E-5</v>
      </c>
      <c r="T213" s="97">
        <f t="shared" si="4"/>
        <v>1.9511984828154299E-3</v>
      </c>
      <c r="U213" s="97">
        <f>R213/'סכום נכסי הקרן'!$C$42</f>
        <v>6.2416292663237027E-4</v>
      </c>
    </row>
    <row r="214" spans="2:21" s="131" customFormat="1">
      <c r="B214" s="89" t="s">
        <v>784</v>
      </c>
      <c r="C214" s="86" t="s">
        <v>785</v>
      </c>
      <c r="D214" s="99" t="s">
        <v>120</v>
      </c>
      <c r="E214" s="99" t="s">
        <v>307</v>
      </c>
      <c r="F214" s="86" t="s">
        <v>574</v>
      </c>
      <c r="G214" s="99" t="s">
        <v>567</v>
      </c>
      <c r="H214" s="86" t="s">
        <v>571</v>
      </c>
      <c r="I214" s="86" t="s">
        <v>359</v>
      </c>
      <c r="J214" s="86"/>
      <c r="K214" s="96">
        <v>1.8499999998512515</v>
      </c>
      <c r="L214" s="99" t="s">
        <v>164</v>
      </c>
      <c r="M214" s="100">
        <v>4.2500000000000003E-2</v>
      </c>
      <c r="N214" s="100">
        <v>3.4499999999212508E-2</v>
      </c>
      <c r="O214" s="96">
        <v>5592.427596999999</v>
      </c>
      <c r="P214" s="98">
        <v>102.18</v>
      </c>
      <c r="Q214" s="86"/>
      <c r="R214" s="96">
        <v>5.7143425809999995</v>
      </c>
      <c r="S214" s="97">
        <v>1.1383784552294432E-5</v>
      </c>
      <c r="T214" s="97">
        <f t="shared" si="4"/>
        <v>1.317099995671821E-3</v>
      </c>
      <c r="U214" s="97">
        <f>R214/'סכום נכסי הקרן'!$C$42</f>
        <v>4.2132309716631203E-4</v>
      </c>
    </row>
    <row r="215" spans="2:21" s="131" customFormat="1">
      <c r="B215" s="89" t="s">
        <v>786</v>
      </c>
      <c r="C215" s="86" t="s">
        <v>787</v>
      </c>
      <c r="D215" s="99" t="s">
        <v>120</v>
      </c>
      <c r="E215" s="99" t="s">
        <v>307</v>
      </c>
      <c r="F215" s="86" t="s">
        <v>574</v>
      </c>
      <c r="G215" s="99" t="s">
        <v>567</v>
      </c>
      <c r="H215" s="86" t="s">
        <v>571</v>
      </c>
      <c r="I215" s="86" t="s">
        <v>359</v>
      </c>
      <c r="J215" s="86"/>
      <c r="K215" s="96">
        <v>2.2200000000714715</v>
      </c>
      <c r="L215" s="99" t="s">
        <v>164</v>
      </c>
      <c r="M215" s="100">
        <v>3.7000000000000005E-2</v>
      </c>
      <c r="N215" s="100">
        <v>4.0000000000965825E-2</v>
      </c>
      <c r="O215" s="96">
        <v>10348.672589</v>
      </c>
      <c r="P215" s="98">
        <v>100.05</v>
      </c>
      <c r="Q215" s="86"/>
      <c r="R215" s="96">
        <v>10.353847383</v>
      </c>
      <c r="S215" s="97">
        <v>3.9233025953378663E-5</v>
      </c>
      <c r="T215" s="97">
        <f t="shared" si="4"/>
        <v>2.3864604108053905E-3</v>
      </c>
      <c r="U215" s="97">
        <f>R215/'סכום נכסי הקרן'!$C$42</f>
        <v>7.6339753613957769E-4</v>
      </c>
    </row>
    <row r="216" spans="2:21" s="131" customFormat="1">
      <c r="B216" s="89" t="s">
        <v>788</v>
      </c>
      <c r="C216" s="86" t="s">
        <v>789</v>
      </c>
      <c r="D216" s="99" t="s">
        <v>120</v>
      </c>
      <c r="E216" s="99" t="s">
        <v>307</v>
      </c>
      <c r="F216" s="86" t="s">
        <v>747</v>
      </c>
      <c r="G216" s="99" t="s">
        <v>556</v>
      </c>
      <c r="H216" s="86" t="s">
        <v>571</v>
      </c>
      <c r="I216" s="86" t="s">
        <v>160</v>
      </c>
      <c r="J216" s="86"/>
      <c r="K216" s="96">
        <v>3.7300000052158699</v>
      </c>
      <c r="L216" s="99" t="s">
        <v>164</v>
      </c>
      <c r="M216" s="100">
        <v>3.7499999999999999E-2</v>
      </c>
      <c r="N216" s="100">
        <v>2.4700000030197143E-2</v>
      </c>
      <c r="O216" s="96">
        <v>347.45599999999996</v>
      </c>
      <c r="P216" s="98">
        <v>104.84</v>
      </c>
      <c r="Q216" s="86"/>
      <c r="R216" s="96">
        <v>0.36427287000000003</v>
      </c>
      <c r="S216" s="97">
        <v>6.5927166563520748E-7</v>
      </c>
      <c r="T216" s="97">
        <f t="shared" si="4"/>
        <v>8.3961328656707973E-5</v>
      </c>
      <c r="U216" s="97">
        <f>R216/'סכום נכסי הקרן'!$C$42</f>
        <v>2.6858133131948705E-5</v>
      </c>
    </row>
    <row r="217" spans="2:21" s="131" customFormat="1">
      <c r="B217" s="89" t="s">
        <v>790</v>
      </c>
      <c r="C217" s="86" t="s">
        <v>791</v>
      </c>
      <c r="D217" s="99" t="s">
        <v>120</v>
      </c>
      <c r="E217" s="99" t="s">
        <v>307</v>
      </c>
      <c r="F217" s="86" t="s">
        <v>409</v>
      </c>
      <c r="G217" s="99" t="s">
        <v>309</v>
      </c>
      <c r="H217" s="86" t="s">
        <v>571</v>
      </c>
      <c r="I217" s="86" t="s">
        <v>160</v>
      </c>
      <c r="J217" s="86"/>
      <c r="K217" s="96">
        <v>2.8200000000145082</v>
      </c>
      <c r="L217" s="99" t="s">
        <v>164</v>
      </c>
      <c r="M217" s="100">
        <v>3.6000000000000004E-2</v>
      </c>
      <c r="N217" s="100">
        <v>3.7000000000414514E-2</v>
      </c>
      <c r="O217" s="96">
        <f>18696.909/50000</f>
        <v>0.37393818000000001</v>
      </c>
      <c r="P217" s="98">
        <v>5161200</v>
      </c>
      <c r="Q217" s="86"/>
      <c r="R217" s="96">
        <v>19.299697346000002</v>
      </c>
      <c r="S217" s="97">
        <f>119.232886933231%/50000</f>
        <v>2.38465773866462E-5</v>
      </c>
      <c r="T217" s="97">
        <f t="shared" si="4"/>
        <v>4.4483912069611456E-3</v>
      </c>
      <c r="U217" s="97">
        <f>R217/'סכום נכסי הקרן'!$C$42</f>
        <v>1.4229822844758796E-3</v>
      </c>
    </row>
    <row r="218" spans="2:21" s="131" customFormat="1">
      <c r="B218" s="89" t="s">
        <v>792</v>
      </c>
      <c r="C218" s="86" t="s">
        <v>793</v>
      </c>
      <c r="D218" s="99" t="s">
        <v>120</v>
      </c>
      <c r="E218" s="99" t="s">
        <v>307</v>
      </c>
      <c r="F218" s="86" t="s">
        <v>794</v>
      </c>
      <c r="G218" s="99" t="s">
        <v>739</v>
      </c>
      <c r="H218" s="86" t="s">
        <v>571</v>
      </c>
      <c r="I218" s="86" t="s">
        <v>160</v>
      </c>
      <c r="J218" s="86"/>
      <c r="K218" s="96">
        <v>0.65000000060564855</v>
      </c>
      <c r="L218" s="99" t="s">
        <v>164</v>
      </c>
      <c r="M218" s="100">
        <v>5.5500000000000001E-2</v>
      </c>
      <c r="N218" s="100">
        <v>1.9000000006056485E-2</v>
      </c>
      <c r="O218" s="96">
        <v>316.73176000000001</v>
      </c>
      <c r="P218" s="98">
        <v>104.26</v>
      </c>
      <c r="Q218" s="86"/>
      <c r="R218" s="96">
        <v>0.33022453200000002</v>
      </c>
      <c r="S218" s="97">
        <v>1.3197156666666667E-5</v>
      </c>
      <c r="T218" s="97">
        <f t="shared" si="4"/>
        <v>7.6113520234871113E-5</v>
      </c>
      <c r="U218" s="97">
        <f>R218/'סכום נכסי הקרן'!$C$42</f>
        <v>2.4347721651330926E-5</v>
      </c>
    </row>
    <row r="219" spans="2:21" s="131" customFormat="1">
      <c r="B219" s="89" t="s">
        <v>795</v>
      </c>
      <c r="C219" s="86" t="s">
        <v>796</v>
      </c>
      <c r="D219" s="99" t="s">
        <v>120</v>
      </c>
      <c r="E219" s="99" t="s">
        <v>307</v>
      </c>
      <c r="F219" s="86" t="s">
        <v>797</v>
      </c>
      <c r="G219" s="99" t="s">
        <v>151</v>
      </c>
      <c r="H219" s="86" t="s">
        <v>571</v>
      </c>
      <c r="I219" s="86" t="s">
        <v>359</v>
      </c>
      <c r="J219" s="86"/>
      <c r="K219" s="96">
        <v>2.2399999990380848</v>
      </c>
      <c r="L219" s="99" t="s">
        <v>164</v>
      </c>
      <c r="M219" s="100">
        <v>3.4000000000000002E-2</v>
      </c>
      <c r="N219" s="100">
        <v>3.2699999993099305E-2</v>
      </c>
      <c r="O219" s="96">
        <v>948.36429399999997</v>
      </c>
      <c r="P219" s="98">
        <v>100.85</v>
      </c>
      <c r="Q219" s="86"/>
      <c r="R219" s="96">
        <v>0.95642535799999995</v>
      </c>
      <c r="S219" s="97">
        <v>1.4164793285795309E-6</v>
      </c>
      <c r="T219" s="97">
        <f t="shared" si="4"/>
        <v>2.2044667729070123E-4</v>
      </c>
      <c r="U219" s="97">
        <f>R219/'סכום נכסי הקרן'!$C$42</f>
        <v>7.0518014684803996E-5</v>
      </c>
    </row>
    <row r="220" spans="2:21" s="131" customFormat="1">
      <c r="B220" s="89" t="s">
        <v>798</v>
      </c>
      <c r="C220" s="86" t="s">
        <v>799</v>
      </c>
      <c r="D220" s="99" t="s">
        <v>120</v>
      </c>
      <c r="E220" s="99" t="s">
        <v>307</v>
      </c>
      <c r="F220" s="86" t="s">
        <v>570</v>
      </c>
      <c r="G220" s="99" t="s">
        <v>309</v>
      </c>
      <c r="H220" s="86" t="s">
        <v>571</v>
      </c>
      <c r="I220" s="86" t="s">
        <v>160</v>
      </c>
      <c r="J220" s="86"/>
      <c r="K220" s="96">
        <v>0.91000000002472814</v>
      </c>
      <c r="L220" s="99" t="s">
        <v>164</v>
      </c>
      <c r="M220" s="100">
        <v>1.7399999999999999E-2</v>
      </c>
      <c r="N220" s="100">
        <v>9.9000000008125002E-3</v>
      </c>
      <c r="O220" s="96">
        <v>5607.6868530000002</v>
      </c>
      <c r="P220" s="98">
        <v>100.96</v>
      </c>
      <c r="Q220" s="86"/>
      <c r="R220" s="96">
        <v>5.6615206460000005</v>
      </c>
      <c r="S220" s="97">
        <v>1.0895905749426807E-5</v>
      </c>
      <c r="T220" s="97">
        <f t="shared" si="4"/>
        <v>1.3049250570198753E-3</v>
      </c>
      <c r="U220" s="97">
        <f>R220/'סכום נכסי הקרן'!$C$42</f>
        <v>4.1742849320495438E-4</v>
      </c>
    </row>
    <row r="221" spans="2:21" s="131" customFormat="1">
      <c r="B221" s="89" t="s">
        <v>800</v>
      </c>
      <c r="C221" s="86" t="s">
        <v>801</v>
      </c>
      <c r="D221" s="99" t="s">
        <v>120</v>
      </c>
      <c r="E221" s="99" t="s">
        <v>307</v>
      </c>
      <c r="F221" s="86" t="s">
        <v>802</v>
      </c>
      <c r="G221" s="99" t="s">
        <v>358</v>
      </c>
      <c r="H221" s="86" t="s">
        <v>571</v>
      </c>
      <c r="I221" s="86" t="s">
        <v>160</v>
      </c>
      <c r="J221" s="86"/>
      <c r="K221" s="96">
        <v>2.6499999998212909</v>
      </c>
      <c r="L221" s="99" t="s">
        <v>164</v>
      </c>
      <c r="M221" s="100">
        <v>6.7500000000000004E-2</v>
      </c>
      <c r="N221" s="100">
        <v>4.7099999996369386E-2</v>
      </c>
      <c r="O221" s="96">
        <v>5062.7806490000003</v>
      </c>
      <c r="P221" s="98">
        <v>105</v>
      </c>
      <c r="Q221" s="86"/>
      <c r="R221" s="96">
        <v>5.3159196830000006</v>
      </c>
      <c r="S221" s="97">
        <v>6.3304223369883453E-6</v>
      </c>
      <c r="T221" s="97">
        <f t="shared" si="4"/>
        <v>1.2252674200442812E-3</v>
      </c>
      <c r="U221" s="97">
        <f>R221/'סכום נכסי הקרן'!$C$42</f>
        <v>3.9194705486785377E-4</v>
      </c>
    </row>
    <row r="222" spans="2:21" s="131" customFormat="1">
      <c r="B222" s="89" t="s">
        <v>803</v>
      </c>
      <c r="C222" s="86" t="s">
        <v>804</v>
      </c>
      <c r="D222" s="99" t="s">
        <v>120</v>
      </c>
      <c r="E222" s="99" t="s">
        <v>307</v>
      </c>
      <c r="F222" s="86" t="s">
        <v>523</v>
      </c>
      <c r="G222" s="99" t="s">
        <v>358</v>
      </c>
      <c r="H222" s="86" t="s">
        <v>571</v>
      </c>
      <c r="I222" s="86" t="s">
        <v>359</v>
      </c>
      <c r="J222" s="86"/>
      <c r="K222" s="96">
        <v>2.5700001163954416</v>
      </c>
      <c r="L222" s="99" t="s">
        <v>164</v>
      </c>
      <c r="M222" s="100">
        <v>5.74E-2</v>
      </c>
      <c r="N222" s="100">
        <v>2.5700001163954416E-2</v>
      </c>
      <c r="O222" s="96">
        <v>4.4628639999999997</v>
      </c>
      <c r="P222" s="98">
        <v>109.73</v>
      </c>
      <c r="Q222" s="86"/>
      <c r="R222" s="96">
        <v>4.8970990000000002E-3</v>
      </c>
      <c r="S222" s="97">
        <v>2.4096077199985704E-8</v>
      </c>
      <c r="T222" s="97">
        <f t="shared" si="4"/>
        <v>1.1287333547607757E-6</v>
      </c>
      <c r="U222" s="97">
        <f>R222/'סכום נכסי הקרן'!$C$42</f>
        <v>3.610670673946508E-7</v>
      </c>
    </row>
    <row r="223" spans="2:21" s="131" customFormat="1">
      <c r="B223" s="89" t="s">
        <v>805</v>
      </c>
      <c r="C223" s="86" t="s">
        <v>806</v>
      </c>
      <c r="D223" s="99" t="s">
        <v>120</v>
      </c>
      <c r="E223" s="99" t="s">
        <v>307</v>
      </c>
      <c r="F223" s="86" t="s">
        <v>523</v>
      </c>
      <c r="G223" s="99" t="s">
        <v>358</v>
      </c>
      <c r="H223" s="86" t="s">
        <v>571</v>
      </c>
      <c r="I223" s="86" t="s">
        <v>359</v>
      </c>
      <c r="J223" s="86"/>
      <c r="K223" s="96">
        <v>4.739999998055854</v>
      </c>
      <c r="L223" s="99" t="s">
        <v>164</v>
      </c>
      <c r="M223" s="100">
        <v>5.6500000000000002E-2</v>
      </c>
      <c r="N223" s="100">
        <v>3.849999997491424E-2</v>
      </c>
      <c r="O223" s="96">
        <v>586.33199999999999</v>
      </c>
      <c r="P223" s="98">
        <v>108.78</v>
      </c>
      <c r="Q223" s="86"/>
      <c r="R223" s="96">
        <v>0.63781197599999995</v>
      </c>
      <c r="S223" s="97">
        <v>6.3117509712547354E-6</v>
      </c>
      <c r="T223" s="97">
        <f t="shared" si="4"/>
        <v>1.4700941340517709E-4</v>
      </c>
      <c r="U223" s="97">
        <f>R223/'סכום נכסי הקרן'!$C$42</f>
        <v>4.7026392507790301E-5</v>
      </c>
    </row>
    <row r="224" spans="2:21" s="131" customFormat="1">
      <c r="B224" s="89" t="s">
        <v>807</v>
      </c>
      <c r="C224" s="86" t="s">
        <v>808</v>
      </c>
      <c r="D224" s="99" t="s">
        <v>120</v>
      </c>
      <c r="E224" s="99" t="s">
        <v>307</v>
      </c>
      <c r="F224" s="86" t="s">
        <v>526</v>
      </c>
      <c r="G224" s="99" t="s">
        <v>358</v>
      </c>
      <c r="H224" s="86" t="s">
        <v>571</v>
      </c>
      <c r="I224" s="86" t="s">
        <v>359</v>
      </c>
      <c r="J224" s="86"/>
      <c r="K224" s="96">
        <v>3.5300000003337919</v>
      </c>
      <c r="L224" s="99" t="s">
        <v>164</v>
      </c>
      <c r="M224" s="100">
        <v>3.7000000000000005E-2</v>
      </c>
      <c r="N224" s="100">
        <v>2.5000000001652433E-2</v>
      </c>
      <c r="O224" s="96">
        <v>2901.0912599999997</v>
      </c>
      <c r="P224" s="98">
        <v>104.3</v>
      </c>
      <c r="Q224" s="86"/>
      <c r="R224" s="96">
        <v>3.0258381829999998</v>
      </c>
      <c r="S224" s="97">
        <v>1.2832256512639712E-5</v>
      </c>
      <c r="T224" s="97">
        <f t="shared" si="4"/>
        <v>6.9742606454573195E-4</v>
      </c>
      <c r="U224" s="97">
        <f>R224/'סכום נכסי הקרן'!$C$42</f>
        <v>2.2309749489372556E-4</v>
      </c>
    </row>
    <row r="225" spans="2:21" s="131" customFormat="1">
      <c r="B225" s="89" t="s">
        <v>809</v>
      </c>
      <c r="C225" s="86" t="s">
        <v>810</v>
      </c>
      <c r="D225" s="99" t="s">
        <v>120</v>
      </c>
      <c r="E225" s="99" t="s">
        <v>307</v>
      </c>
      <c r="F225" s="86" t="s">
        <v>811</v>
      </c>
      <c r="G225" s="99" t="s">
        <v>567</v>
      </c>
      <c r="H225" s="86" t="s">
        <v>571</v>
      </c>
      <c r="I225" s="86" t="s">
        <v>359</v>
      </c>
      <c r="J225" s="86"/>
      <c r="K225" s="96">
        <v>3.089999999970201</v>
      </c>
      <c r="L225" s="99" t="s">
        <v>164</v>
      </c>
      <c r="M225" s="100">
        <v>2.9500000000000002E-2</v>
      </c>
      <c r="N225" s="100">
        <v>2.6699999998885282E-2</v>
      </c>
      <c r="O225" s="96">
        <v>8978.0088219999998</v>
      </c>
      <c r="P225" s="98">
        <v>100.92</v>
      </c>
      <c r="Q225" s="86"/>
      <c r="R225" s="96">
        <v>9.0606065030000007</v>
      </c>
      <c r="S225" s="97">
        <v>4.1844001836715907E-5</v>
      </c>
      <c r="T225" s="97">
        <f t="shared" si="4"/>
        <v>2.0883810546404088E-3</v>
      </c>
      <c r="U225" s="97">
        <f>R225/'סכום נכסי הקרן'!$C$42</f>
        <v>6.6804584078351543E-4</v>
      </c>
    </row>
    <row r="226" spans="2:21" s="131" customFormat="1">
      <c r="B226" s="89" t="s">
        <v>812</v>
      </c>
      <c r="C226" s="86" t="s">
        <v>813</v>
      </c>
      <c r="D226" s="99" t="s">
        <v>120</v>
      </c>
      <c r="E226" s="99" t="s">
        <v>307</v>
      </c>
      <c r="F226" s="86" t="s">
        <v>541</v>
      </c>
      <c r="G226" s="99" t="s">
        <v>422</v>
      </c>
      <c r="H226" s="86" t="s">
        <v>571</v>
      </c>
      <c r="I226" s="86" t="s">
        <v>160</v>
      </c>
      <c r="J226" s="86"/>
      <c r="K226" s="96">
        <v>8.8600000000110253</v>
      </c>
      <c r="L226" s="99" t="s">
        <v>164</v>
      </c>
      <c r="M226" s="100">
        <v>3.4300000000000004E-2</v>
      </c>
      <c r="N226" s="100">
        <v>4.0599999999952743E-2</v>
      </c>
      <c r="O226" s="96">
        <v>13371.803551000001</v>
      </c>
      <c r="P226" s="98">
        <v>94.96</v>
      </c>
      <c r="Q226" s="86"/>
      <c r="R226" s="96">
        <v>12.697864651</v>
      </c>
      <c r="S226" s="97">
        <v>5.2669779230345051E-5</v>
      </c>
      <c r="T226" s="97">
        <f t="shared" si="4"/>
        <v>2.9267334325529248E-3</v>
      </c>
      <c r="U226" s="97">
        <f>R226/'סכום נכסי הקרן'!$C$42</f>
        <v>9.3622382388241913E-4</v>
      </c>
    </row>
    <row r="227" spans="2:21" s="131" customFormat="1">
      <c r="B227" s="89" t="s">
        <v>814</v>
      </c>
      <c r="C227" s="86" t="s">
        <v>815</v>
      </c>
      <c r="D227" s="99" t="s">
        <v>120</v>
      </c>
      <c r="E227" s="99" t="s">
        <v>307</v>
      </c>
      <c r="F227" s="86" t="s">
        <v>598</v>
      </c>
      <c r="G227" s="99" t="s">
        <v>358</v>
      </c>
      <c r="H227" s="86" t="s">
        <v>571</v>
      </c>
      <c r="I227" s="86" t="s">
        <v>160</v>
      </c>
      <c r="J227" s="86"/>
      <c r="K227" s="96">
        <v>3.6099997496659597</v>
      </c>
      <c r="L227" s="99" t="s">
        <v>164</v>
      </c>
      <c r="M227" s="100">
        <v>7.0499999999999993E-2</v>
      </c>
      <c r="N227" s="100">
        <v>2.9799998748329802E-2</v>
      </c>
      <c r="O227" s="96">
        <v>5.5529609999999998</v>
      </c>
      <c r="P227" s="98">
        <v>115.1</v>
      </c>
      <c r="Q227" s="86"/>
      <c r="R227" s="96">
        <v>6.3914600000000007E-3</v>
      </c>
      <c r="S227" s="97">
        <v>1.2008957071024687E-8</v>
      </c>
      <c r="T227" s="97">
        <f t="shared" si="4"/>
        <v>1.4731689287105095E-6</v>
      </c>
      <c r="U227" s="97">
        <f>R227/'סכום נכסי הקרן'!$C$42</f>
        <v>4.7124751175547299E-7</v>
      </c>
    </row>
    <row r="228" spans="2:21" s="131" customFormat="1">
      <c r="B228" s="89" t="s">
        <v>816</v>
      </c>
      <c r="C228" s="86" t="s">
        <v>817</v>
      </c>
      <c r="D228" s="99" t="s">
        <v>120</v>
      </c>
      <c r="E228" s="99" t="s">
        <v>307</v>
      </c>
      <c r="F228" s="86" t="s">
        <v>601</v>
      </c>
      <c r="G228" s="99" t="s">
        <v>390</v>
      </c>
      <c r="H228" s="86" t="s">
        <v>571</v>
      </c>
      <c r="I228" s="86" t="s">
        <v>359</v>
      </c>
      <c r="J228" s="86"/>
      <c r="K228" s="96">
        <v>9.9999974285888849E-3</v>
      </c>
      <c r="L228" s="99" t="s">
        <v>164</v>
      </c>
      <c r="M228" s="100">
        <v>6.9900000000000004E-2</v>
      </c>
      <c r="N228" s="100">
        <v>1.0599999845715335E-2</v>
      </c>
      <c r="O228" s="96">
        <v>26.306925</v>
      </c>
      <c r="P228" s="98">
        <v>103.48</v>
      </c>
      <c r="Q228" s="86"/>
      <c r="R228" s="96">
        <v>2.7222406999999997E-2</v>
      </c>
      <c r="S228" s="97">
        <v>3.0746972278907989E-7</v>
      </c>
      <c r="T228" s="97">
        <f t="shared" si="4"/>
        <v>6.2744981830616899E-6</v>
      </c>
      <c r="U228" s="97">
        <f>R228/'סכום נכסי הקרן'!$C$42</f>
        <v>2.0071300708671833E-6</v>
      </c>
    </row>
    <row r="229" spans="2:21" s="131" customFormat="1">
      <c r="B229" s="89" t="s">
        <v>818</v>
      </c>
      <c r="C229" s="86" t="s">
        <v>819</v>
      </c>
      <c r="D229" s="99" t="s">
        <v>120</v>
      </c>
      <c r="E229" s="99" t="s">
        <v>307</v>
      </c>
      <c r="F229" s="86" t="s">
        <v>601</v>
      </c>
      <c r="G229" s="99" t="s">
        <v>390</v>
      </c>
      <c r="H229" s="86" t="s">
        <v>571</v>
      </c>
      <c r="I229" s="86" t="s">
        <v>359</v>
      </c>
      <c r="J229" s="86"/>
      <c r="K229" s="96">
        <v>3.4799999998379545</v>
      </c>
      <c r="L229" s="99" t="s">
        <v>164</v>
      </c>
      <c r="M229" s="100">
        <v>4.1399999999999999E-2</v>
      </c>
      <c r="N229" s="100">
        <v>2.8699999998197945E-2</v>
      </c>
      <c r="O229" s="96">
        <v>6720.9713300000003</v>
      </c>
      <c r="P229" s="98">
        <v>104.44</v>
      </c>
      <c r="Q229" s="96">
        <v>0.139124108</v>
      </c>
      <c r="R229" s="96">
        <v>7.1585065670000008</v>
      </c>
      <c r="S229" s="97">
        <v>9.288126584187024E-6</v>
      </c>
      <c r="T229" s="97">
        <f t="shared" ref="T229:T250" si="5">R229/$R$11</f>
        <v>1.6499656495502651E-3</v>
      </c>
      <c r="U229" s="97">
        <f>R229/'סכום נכסי הקרן'!$C$42</f>
        <v>5.2780247511272278E-4</v>
      </c>
    </row>
    <row r="230" spans="2:21" s="131" customFormat="1">
      <c r="B230" s="89" t="s">
        <v>820</v>
      </c>
      <c r="C230" s="86" t="s">
        <v>821</v>
      </c>
      <c r="D230" s="99" t="s">
        <v>120</v>
      </c>
      <c r="E230" s="99" t="s">
        <v>307</v>
      </c>
      <c r="F230" s="86" t="s">
        <v>601</v>
      </c>
      <c r="G230" s="99" t="s">
        <v>390</v>
      </c>
      <c r="H230" s="86" t="s">
        <v>571</v>
      </c>
      <c r="I230" s="86" t="s">
        <v>359</v>
      </c>
      <c r="J230" s="86"/>
      <c r="K230" s="96">
        <v>6.1600000001771615</v>
      </c>
      <c r="L230" s="99" t="s">
        <v>164</v>
      </c>
      <c r="M230" s="100">
        <v>2.5000000000000001E-2</v>
      </c>
      <c r="N230" s="100">
        <v>4.4100000001290197E-2</v>
      </c>
      <c r="O230" s="96">
        <v>17022.568044</v>
      </c>
      <c r="P230" s="98">
        <v>89.15</v>
      </c>
      <c r="Q230" s="138">
        <v>0.40341154336560003</v>
      </c>
      <c r="R230" s="96">
        <v>15.579031538999999</v>
      </c>
      <c r="S230" s="97">
        <v>2.7726897131138863E-5</v>
      </c>
      <c r="T230" s="97">
        <f t="shared" si="5"/>
        <v>3.5908141805872005E-3</v>
      </c>
      <c r="U230" s="97">
        <f>R230/'סכום נכסי הקרן'!$C$42</f>
        <v>1.1486545872639092E-3</v>
      </c>
    </row>
    <row r="231" spans="2:21" s="131" customFormat="1">
      <c r="B231" s="89" t="s">
        <v>822</v>
      </c>
      <c r="C231" s="86" t="s">
        <v>823</v>
      </c>
      <c r="D231" s="99" t="s">
        <v>120</v>
      </c>
      <c r="E231" s="99" t="s">
        <v>307</v>
      </c>
      <c r="F231" s="86" t="s">
        <v>601</v>
      </c>
      <c r="G231" s="99" t="s">
        <v>390</v>
      </c>
      <c r="H231" s="86" t="s">
        <v>571</v>
      </c>
      <c r="I231" s="86" t="s">
        <v>359</v>
      </c>
      <c r="J231" s="86"/>
      <c r="K231" s="96">
        <v>4.7599999999567055</v>
      </c>
      <c r="L231" s="99" t="s">
        <v>164</v>
      </c>
      <c r="M231" s="100">
        <v>3.5499999999999997E-2</v>
      </c>
      <c r="N231" s="100">
        <v>3.6200000000216462E-2</v>
      </c>
      <c r="O231" s="96">
        <v>8188.0568890000004</v>
      </c>
      <c r="P231" s="98">
        <v>99.78</v>
      </c>
      <c r="Q231" s="138">
        <v>0.14533801086200002</v>
      </c>
      <c r="R231" s="96">
        <v>8.3153808110000007</v>
      </c>
      <c r="S231" s="97">
        <v>1.1522185666601936E-5</v>
      </c>
      <c r="T231" s="97">
        <f t="shared" si="5"/>
        <v>1.9166138317631336E-3</v>
      </c>
      <c r="U231" s="97">
        <f>R231/'סכום נכסי הקרן'!$C$42</f>
        <v>6.1309974817693564E-4</v>
      </c>
    </row>
    <row r="232" spans="2:21" s="131" customFormat="1">
      <c r="B232" s="89" t="s">
        <v>824</v>
      </c>
      <c r="C232" s="86" t="s">
        <v>825</v>
      </c>
      <c r="D232" s="99" t="s">
        <v>120</v>
      </c>
      <c r="E232" s="99" t="s">
        <v>307</v>
      </c>
      <c r="F232" s="86" t="s">
        <v>826</v>
      </c>
      <c r="G232" s="99" t="s">
        <v>358</v>
      </c>
      <c r="H232" s="86" t="s">
        <v>571</v>
      </c>
      <c r="I232" s="86" t="s">
        <v>359</v>
      </c>
      <c r="J232" s="86"/>
      <c r="K232" s="96">
        <v>5.1700000000629815</v>
      </c>
      <c r="L232" s="99" t="s">
        <v>164</v>
      </c>
      <c r="M232" s="100">
        <v>3.9E-2</v>
      </c>
      <c r="N232" s="100">
        <v>4.8000000000654353E-2</v>
      </c>
      <c r="O232" s="96">
        <v>12720.798479999999</v>
      </c>
      <c r="P232" s="98">
        <v>96.11</v>
      </c>
      <c r="Q232" s="86"/>
      <c r="R232" s="96">
        <v>12.225959418999999</v>
      </c>
      <c r="S232" s="97">
        <v>3.0223570244006747E-5</v>
      </c>
      <c r="T232" s="97">
        <f t="shared" si="5"/>
        <v>2.8179638986626514E-3</v>
      </c>
      <c r="U232" s="97">
        <f>R232/'סכום נכסי הקרן'!$C$42</f>
        <v>9.0142986970537828E-4</v>
      </c>
    </row>
    <row r="233" spans="2:21" s="131" customFormat="1">
      <c r="B233" s="89" t="s">
        <v>827</v>
      </c>
      <c r="C233" s="86" t="s">
        <v>828</v>
      </c>
      <c r="D233" s="99" t="s">
        <v>120</v>
      </c>
      <c r="E233" s="99" t="s">
        <v>307</v>
      </c>
      <c r="F233" s="86" t="s">
        <v>829</v>
      </c>
      <c r="G233" s="99" t="s">
        <v>390</v>
      </c>
      <c r="H233" s="86" t="s">
        <v>571</v>
      </c>
      <c r="I233" s="86" t="s">
        <v>359</v>
      </c>
      <c r="J233" s="86"/>
      <c r="K233" s="96">
        <v>1.9699999999008313</v>
      </c>
      <c r="L233" s="99" t="s">
        <v>164</v>
      </c>
      <c r="M233" s="100">
        <v>1.72E-2</v>
      </c>
      <c r="N233" s="100">
        <v>1.0599999999149982E-2</v>
      </c>
      <c r="O233" s="96">
        <v>10452.126125000001</v>
      </c>
      <c r="P233" s="98">
        <v>101.3</v>
      </c>
      <c r="Q233" s="86"/>
      <c r="R233" s="96">
        <v>10.588003765</v>
      </c>
      <c r="S233" s="97">
        <v>3.1896851383584002E-5</v>
      </c>
      <c r="T233" s="97">
        <f t="shared" si="5"/>
        <v>2.4404311634067788E-3</v>
      </c>
      <c r="U233" s="97">
        <f>R233/'סכום נכסי הקרן'!$C$42</f>
        <v>7.8066207544345563E-4</v>
      </c>
    </row>
    <row r="234" spans="2:21" s="131" customFormat="1">
      <c r="B234" s="89" t="s">
        <v>830</v>
      </c>
      <c r="C234" s="86" t="s">
        <v>831</v>
      </c>
      <c r="D234" s="99" t="s">
        <v>120</v>
      </c>
      <c r="E234" s="99" t="s">
        <v>307</v>
      </c>
      <c r="F234" s="86" t="s">
        <v>829</v>
      </c>
      <c r="G234" s="99" t="s">
        <v>390</v>
      </c>
      <c r="H234" s="86" t="s">
        <v>571</v>
      </c>
      <c r="I234" s="86" t="s">
        <v>359</v>
      </c>
      <c r="J234" s="86"/>
      <c r="K234" s="96">
        <v>3.3499999999305015</v>
      </c>
      <c r="L234" s="99" t="s">
        <v>164</v>
      </c>
      <c r="M234" s="100">
        <v>2.1600000000000001E-2</v>
      </c>
      <c r="N234" s="100">
        <v>2.4999999998610033E-2</v>
      </c>
      <c r="O234" s="96">
        <v>7269.2850680000001</v>
      </c>
      <c r="P234" s="98">
        <v>98.97</v>
      </c>
      <c r="Q234" s="86"/>
      <c r="R234" s="96">
        <v>7.1944114299999997</v>
      </c>
      <c r="S234" s="97">
        <v>9.1548903735738952E-6</v>
      </c>
      <c r="T234" s="97">
        <f t="shared" si="5"/>
        <v>1.6582413688008286E-3</v>
      </c>
      <c r="U234" s="97">
        <f>R234/'סכום נכסי הקרן'!$C$42</f>
        <v>5.3044976968214365E-4</v>
      </c>
    </row>
    <row r="235" spans="2:21" s="131" customFormat="1">
      <c r="B235" s="89" t="s">
        <v>832</v>
      </c>
      <c r="C235" s="86" t="s">
        <v>833</v>
      </c>
      <c r="D235" s="99" t="s">
        <v>120</v>
      </c>
      <c r="E235" s="99" t="s">
        <v>307</v>
      </c>
      <c r="F235" s="86" t="s">
        <v>779</v>
      </c>
      <c r="G235" s="99" t="s">
        <v>151</v>
      </c>
      <c r="H235" s="86" t="s">
        <v>571</v>
      </c>
      <c r="I235" s="86" t="s">
        <v>160</v>
      </c>
      <c r="J235" s="86"/>
      <c r="K235" s="96">
        <v>2.6700000001523279</v>
      </c>
      <c r="L235" s="99" t="s">
        <v>164</v>
      </c>
      <c r="M235" s="100">
        <v>2.4E-2</v>
      </c>
      <c r="N235" s="100">
        <v>2.620000000117708E-2</v>
      </c>
      <c r="O235" s="96">
        <v>5794.9557000000004</v>
      </c>
      <c r="P235" s="98">
        <v>99.69</v>
      </c>
      <c r="Q235" s="86"/>
      <c r="R235" s="96">
        <v>5.7769913360000009</v>
      </c>
      <c r="S235" s="97">
        <v>1.4977839232217117E-5</v>
      </c>
      <c r="T235" s="97">
        <f t="shared" si="5"/>
        <v>1.3315399200847719E-3</v>
      </c>
      <c r="U235" s="97">
        <f>R235/'סכום נכסי הקרן'!$C$42</f>
        <v>4.259422405088862E-4</v>
      </c>
    </row>
    <row r="236" spans="2:21" s="131" customFormat="1">
      <c r="B236" s="89" t="s">
        <v>834</v>
      </c>
      <c r="C236" s="86" t="s">
        <v>835</v>
      </c>
      <c r="D236" s="99" t="s">
        <v>120</v>
      </c>
      <c r="E236" s="99" t="s">
        <v>307</v>
      </c>
      <c r="F236" s="86" t="s">
        <v>836</v>
      </c>
      <c r="G236" s="99" t="s">
        <v>358</v>
      </c>
      <c r="H236" s="86" t="s">
        <v>571</v>
      </c>
      <c r="I236" s="86" t="s">
        <v>359</v>
      </c>
      <c r="J236" s="86"/>
      <c r="K236" s="96">
        <v>1.5299999999899403</v>
      </c>
      <c r="L236" s="99" t="s">
        <v>164</v>
      </c>
      <c r="M236" s="100">
        <v>5.0999999999999997E-2</v>
      </c>
      <c r="N236" s="100">
        <v>3.0999999999664674E-2</v>
      </c>
      <c r="O236" s="96">
        <v>25708.314858999998</v>
      </c>
      <c r="P236" s="98">
        <v>104.4</v>
      </c>
      <c r="Q236" s="86"/>
      <c r="R236" s="96">
        <v>26.839479859000001</v>
      </c>
      <c r="S236" s="97">
        <v>3.1949686023737026E-5</v>
      </c>
      <c r="T236" s="97">
        <f t="shared" si="5"/>
        <v>6.1862372276491329E-3</v>
      </c>
      <c r="U236" s="97">
        <f>R236/'סכום נכסי הקרן'!$C$42</f>
        <v>1.9788965432569212E-3</v>
      </c>
    </row>
    <row r="237" spans="2:21" s="131" customFormat="1">
      <c r="B237" s="89" t="s">
        <v>837</v>
      </c>
      <c r="C237" s="86" t="s">
        <v>838</v>
      </c>
      <c r="D237" s="99" t="s">
        <v>120</v>
      </c>
      <c r="E237" s="99" t="s">
        <v>307</v>
      </c>
      <c r="F237" s="86" t="s">
        <v>839</v>
      </c>
      <c r="G237" s="99" t="s">
        <v>358</v>
      </c>
      <c r="H237" s="86" t="s">
        <v>571</v>
      </c>
      <c r="I237" s="86" t="s">
        <v>359</v>
      </c>
      <c r="J237" s="86"/>
      <c r="K237" s="96">
        <v>5.3600000581745011</v>
      </c>
      <c r="L237" s="99" t="s">
        <v>164</v>
      </c>
      <c r="M237" s="100">
        <v>2.6200000000000001E-2</v>
      </c>
      <c r="N237" s="100">
        <v>3.7500000336657992E-2</v>
      </c>
      <c r="O237" s="96">
        <v>38.834505999999998</v>
      </c>
      <c r="P237" s="98">
        <v>94.3</v>
      </c>
      <c r="Q237" s="86"/>
      <c r="R237" s="96">
        <v>3.7129668999999997E-2</v>
      </c>
      <c r="S237" s="97">
        <v>1.5343663719191774E-7</v>
      </c>
      <c r="T237" s="97">
        <f t="shared" si="5"/>
        <v>8.5580250371755138E-6</v>
      </c>
      <c r="U237" s="97">
        <f>R237/'סכום נכסי הקרן'!$C$42</f>
        <v>2.7376005057614876E-6</v>
      </c>
    </row>
    <row r="238" spans="2:21" s="131" customFormat="1">
      <c r="B238" s="89" t="s">
        <v>840</v>
      </c>
      <c r="C238" s="86" t="s">
        <v>841</v>
      </c>
      <c r="D238" s="99" t="s">
        <v>120</v>
      </c>
      <c r="E238" s="99" t="s">
        <v>307</v>
      </c>
      <c r="F238" s="86" t="s">
        <v>839</v>
      </c>
      <c r="G238" s="99" t="s">
        <v>358</v>
      </c>
      <c r="H238" s="86" t="s">
        <v>571</v>
      </c>
      <c r="I238" s="86" t="s">
        <v>359</v>
      </c>
      <c r="J238" s="86"/>
      <c r="K238" s="96">
        <v>3.5100000002665839</v>
      </c>
      <c r="L238" s="99" t="s">
        <v>164</v>
      </c>
      <c r="M238" s="100">
        <v>3.3500000000000002E-2</v>
      </c>
      <c r="N238" s="100">
        <v>2.4400000001203924E-2</v>
      </c>
      <c r="O238" s="96">
        <v>6703.6644039999992</v>
      </c>
      <c r="P238" s="98">
        <v>104.08</v>
      </c>
      <c r="Q238" s="86"/>
      <c r="R238" s="96">
        <v>6.9771739139999998</v>
      </c>
      <c r="S238" s="97">
        <v>1.3936341169730013E-5</v>
      </c>
      <c r="T238" s="97">
        <f t="shared" si="5"/>
        <v>1.6081702491002512E-3</v>
      </c>
      <c r="U238" s="97">
        <f>R238/'סכום נכסי הקרן'!$C$42</f>
        <v>5.1443267204327237E-4</v>
      </c>
    </row>
    <row r="239" spans="2:21" s="131" customFormat="1">
      <c r="B239" s="89" t="s">
        <v>842</v>
      </c>
      <c r="C239" s="86" t="s">
        <v>843</v>
      </c>
      <c r="D239" s="99" t="s">
        <v>120</v>
      </c>
      <c r="E239" s="99" t="s">
        <v>307</v>
      </c>
      <c r="F239" s="86" t="s">
        <v>570</v>
      </c>
      <c r="G239" s="99" t="s">
        <v>309</v>
      </c>
      <c r="H239" s="86" t="s">
        <v>615</v>
      </c>
      <c r="I239" s="86" t="s">
        <v>160</v>
      </c>
      <c r="J239" s="86"/>
      <c r="K239" s="96">
        <v>1.6599999990926833</v>
      </c>
      <c r="L239" s="99" t="s">
        <v>164</v>
      </c>
      <c r="M239" s="100">
        <v>2.9100000000000001E-2</v>
      </c>
      <c r="N239" s="100">
        <v>1.5200000000533715E-2</v>
      </c>
      <c r="O239" s="96">
        <v>730.11454800000001</v>
      </c>
      <c r="P239" s="98">
        <v>102.65</v>
      </c>
      <c r="Q239" s="86"/>
      <c r="R239" s="96">
        <v>0.74946254800000001</v>
      </c>
      <c r="S239" s="97">
        <v>7.5637591994032819E-6</v>
      </c>
      <c r="T239" s="97">
        <f t="shared" si="5"/>
        <v>1.7274377668729973E-4</v>
      </c>
      <c r="U239" s="97">
        <f>R239/'סכום נכסי הקרן'!$C$42</f>
        <v>5.5258479423937051E-5</v>
      </c>
    </row>
    <row r="240" spans="2:21" s="131" customFormat="1">
      <c r="B240" s="89" t="s">
        <v>844</v>
      </c>
      <c r="C240" s="86" t="s">
        <v>845</v>
      </c>
      <c r="D240" s="99" t="s">
        <v>120</v>
      </c>
      <c r="E240" s="99" t="s">
        <v>307</v>
      </c>
      <c r="F240" s="86" t="s">
        <v>618</v>
      </c>
      <c r="G240" s="99" t="s">
        <v>358</v>
      </c>
      <c r="H240" s="86" t="s">
        <v>615</v>
      </c>
      <c r="I240" s="86" t="s">
        <v>160</v>
      </c>
      <c r="J240" s="86"/>
      <c r="K240" s="96">
        <v>2.3199995782403664</v>
      </c>
      <c r="L240" s="99" t="s">
        <v>164</v>
      </c>
      <c r="M240" s="100">
        <v>4.6500000000000007E-2</v>
      </c>
      <c r="N240" s="100">
        <v>3.4999995606670484E-2</v>
      </c>
      <c r="O240" s="96">
        <v>2.2159049999999998</v>
      </c>
      <c r="P240" s="98">
        <v>102.72</v>
      </c>
      <c r="Q240" s="86"/>
      <c r="R240" s="96">
        <v>2.2761779999999998E-3</v>
      </c>
      <c r="S240" s="97">
        <v>1.3764165888987974E-8</v>
      </c>
      <c r="T240" s="97">
        <f t="shared" si="5"/>
        <v>5.2463673492667244E-7</v>
      </c>
      <c r="U240" s="97">
        <f>R240/'סכום נכסי הקרן'!$C$42</f>
        <v>1.6782444368149825E-7</v>
      </c>
    </row>
    <row r="241" spans="2:21" s="131" customFormat="1">
      <c r="B241" s="89" t="s">
        <v>846</v>
      </c>
      <c r="C241" s="86" t="s">
        <v>847</v>
      </c>
      <c r="D241" s="99" t="s">
        <v>120</v>
      </c>
      <c r="E241" s="99" t="s">
        <v>307</v>
      </c>
      <c r="F241" s="86" t="s">
        <v>848</v>
      </c>
      <c r="G241" s="99" t="s">
        <v>422</v>
      </c>
      <c r="H241" s="86" t="s">
        <v>615</v>
      </c>
      <c r="I241" s="86" t="s">
        <v>160</v>
      </c>
      <c r="J241" s="86"/>
      <c r="K241" s="96">
        <v>6.1899999993494816</v>
      </c>
      <c r="L241" s="99" t="s">
        <v>164</v>
      </c>
      <c r="M241" s="100">
        <v>3.27E-2</v>
      </c>
      <c r="N241" s="100">
        <v>3.4899999994878896E-2</v>
      </c>
      <c r="O241" s="96">
        <v>3644.9461249999999</v>
      </c>
      <c r="P241" s="98">
        <v>99.11</v>
      </c>
      <c r="Q241" s="86"/>
      <c r="R241" s="96">
        <v>3.6125061650000001</v>
      </c>
      <c r="S241" s="97">
        <v>1.6345049887892378E-5</v>
      </c>
      <c r="T241" s="97">
        <f t="shared" si="5"/>
        <v>8.326472882648348E-4</v>
      </c>
      <c r="U241" s="97">
        <f>R241/'סכום נכסי הקרן'!$C$42</f>
        <v>2.6635299938629922E-4</v>
      </c>
    </row>
    <row r="242" spans="2:21" s="131" customFormat="1">
      <c r="B242" s="89" t="s">
        <v>849</v>
      </c>
      <c r="C242" s="86" t="s">
        <v>850</v>
      </c>
      <c r="D242" s="99" t="s">
        <v>120</v>
      </c>
      <c r="E242" s="99" t="s">
        <v>307</v>
      </c>
      <c r="F242" s="86" t="s">
        <v>851</v>
      </c>
      <c r="G242" s="99" t="s">
        <v>852</v>
      </c>
      <c r="H242" s="86" t="s">
        <v>643</v>
      </c>
      <c r="I242" s="86" t="s">
        <v>160</v>
      </c>
      <c r="J242" s="86"/>
      <c r="K242" s="96">
        <v>5.7800000000046978</v>
      </c>
      <c r="L242" s="99" t="s">
        <v>164</v>
      </c>
      <c r="M242" s="100">
        <v>4.4500000000000005E-2</v>
      </c>
      <c r="N242" s="100">
        <v>4.1399999999827741E-2</v>
      </c>
      <c r="O242" s="96">
        <v>12519.747656</v>
      </c>
      <c r="P242" s="98">
        <v>102.01</v>
      </c>
      <c r="Q242" s="86"/>
      <c r="R242" s="96">
        <v>12.771394723</v>
      </c>
      <c r="S242" s="97">
        <v>4.2069044543010752E-5</v>
      </c>
      <c r="T242" s="97">
        <f t="shared" si="5"/>
        <v>2.9436813939570871E-3</v>
      </c>
      <c r="U242" s="97">
        <f>R242/'סכום נכסי הקרן'!$C$42</f>
        <v>9.4164525552232624E-4</v>
      </c>
    </row>
    <row r="243" spans="2:21" s="131" customFormat="1">
      <c r="B243" s="89" t="s">
        <v>853</v>
      </c>
      <c r="C243" s="86" t="s">
        <v>854</v>
      </c>
      <c r="D243" s="99" t="s">
        <v>120</v>
      </c>
      <c r="E243" s="99" t="s">
        <v>307</v>
      </c>
      <c r="F243" s="86" t="s">
        <v>855</v>
      </c>
      <c r="G243" s="99" t="s">
        <v>358</v>
      </c>
      <c r="H243" s="86" t="s">
        <v>643</v>
      </c>
      <c r="I243" s="86" t="s">
        <v>160</v>
      </c>
      <c r="J243" s="86"/>
      <c r="K243" s="96">
        <v>4.2499999998427622</v>
      </c>
      <c r="L243" s="99" t="s">
        <v>164</v>
      </c>
      <c r="M243" s="100">
        <v>4.2000000000000003E-2</v>
      </c>
      <c r="N243" s="100">
        <v>7.849999999800833E-2</v>
      </c>
      <c r="O243" s="96">
        <v>10896.281638</v>
      </c>
      <c r="P243" s="98">
        <v>87.55</v>
      </c>
      <c r="Q243" s="86"/>
      <c r="R243" s="96">
        <v>9.539694454000001</v>
      </c>
      <c r="S243" s="97">
        <v>1.7855574305663522E-5</v>
      </c>
      <c r="T243" s="97">
        <f t="shared" si="5"/>
        <v>2.1988061349088894E-3</v>
      </c>
      <c r="U243" s="97">
        <f>R243/'סכום נכסי הקרן'!$C$42</f>
        <v>7.0336938263792397E-4</v>
      </c>
    </row>
    <row r="244" spans="2:21" s="131" customFormat="1">
      <c r="B244" s="89" t="s">
        <v>856</v>
      </c>
      <c r="C244" s="86" t="s">
        <v>857</v>
      </c>
      <c r="D244" s="99" t="s">
        <v>120</v>
      </c>
      <c r="E244" s="99" t="s">
        <v>307</v>
      </c>
      <c r="F244" s="86" t="s">
        <v>855</v>
      </c>
      <c r="G244" s="99" t="s">
        <v>358</v>
      </c>
      <c r="H244" s="86" t="s">
        <v>643</v>
      </c>
      <c r="I244" s="86" t="s">
        <v>160</v>
      </c>
      <c r="J244" s="86"/>
      <c r="K244" s="96">
        <v>4.8900000000447852</v>
      </c>
      <c r="L244" s="99" t="s">
        <v>164</v>
      </c>
      <c r="M244" s="100">
        <v>3.2500000000000001E-2</v>
      </c>
      <c r="N244" s="100">
        <v>6.2300000000575805E-2</v>
      </c>
      <c r="O244" s="96">
        <v>17739.345667000001</v>
      </c>
      <c r="P244" s="98">
        <v>88.11</v>
      </c>
      <c r="Q244" s="86"/>
      <c r="R244" s="96">
        <v>15.630137469999999</v>
      </c>
      <c r="S244" s="97">
        <v>2.3644926039568726E-5</v>
      </c>
      <c r="T244" s="97">
        <f t="shared" si="5"/>
        <v>3.6025935971245836E-3</v>
      </c>
      <c r="U244" s="97">
        <f>R244/'סכום נכסי הקרן'!$C$42</f>
        <v>1.1524226688633711E-3</v>
      </c>
    </row>
    <row r="245" spans="2:21" s="131" customFormat="1">
      <c r="B245" s="89" t="s">
        <v>858</v>
      </c>
      <c r="C245" s="86" t="s">
        <v>859</v>
      </c>
      <c r="D245" s="99" t="s">
        <v>120</v>
      </c>
      <c r="E245" s="99" t="s">
        <v>307</v>
      </c>
      <c r="F245" s="86" t="s">
        <v>648</v>
      </c>
      <c r="G245" s="99" t="s">
        <v>567</v>
      </c>
      <c r="H245" s="86" t="s">
        <v>643</v>
      </c>
      <c r="I245" s="86" t="s">
        <v>160</v>
      </c>
      <c r="J245" s="86"/>
      <c r="K245" s="96">
        <v>1.4499999999879607</v>
      </c>
      <c r="L245" s="99" t="s">
        <v>164</v>
      </c>
      <c r="M245" s="100">
        <v>3.3000000000000002E-2</v>
      </c>
      <c r="N245" s="100">
        <v>3.2499999999398031E-2</v>
      </c>
      <c r="O245" s="96">
        <v>4130.3440369999998</v>
      </c>
      <c r="P245" s="98">
        <v>100.55</v>
      </c>
      <c r="Q245" s="86"/>
      <c r="R245" s="96">
        <v>4.1530607890000004</v>
      </c>
      <c r="S245" s="97">
        <v>9.062757441783425E-6</v>
      </c>
      <c r="T245" s="97">
        <f t="shared" si="5"/>
        <v>9.5723983462319307E-4</v>
      </c>
      <c r="U245" s="97">
        <f>R245/'סכום נכסי הקרן'!$C$42</f>
        <v>3.062085287219933E-4</v>
      </c>
    </row>
    <row r="246" spans="2:21" s="131" customFormat="1">
      <c r="B246" s="89" t="s">
        <v>860</v>
      </c>
      <c r="C246" s="86" t="s">
        <v>861</v>
      </c>
      <c r="D246" s="99" t="s">
        <v>120</v>
      </c>
      <c r="E246" s="99" t="s">
        <v>307</v>
      </c>
      <c r="F246" s="86" t="s">
        <v>654</v>
      </c>
      <c r="G246" s="99" t="s">
        <v>473</v>
      </c>
      <c r="H246" s="86" t="s">
        <v>643</v>
      </c>
      <c r="I246" s="86" t="s">
        <v>359</v>
      </c>
      <c r="J246" s="86"/>
      <c r="K246" s="96">
        <v>1.9200000000260589</v>
      </c>
      <c r="L246" s="99" t="s">
        <v>164</v>
      </c>
      <c r="M246" s="100">
        <v>0.06</v>
      </c>
      <c r="N246" s="100">
        <v>2.2000000000744539E-2</v>
      </c>
      <c r="O246" s="96">
        <v>10005.456514</v>
      </c>
      <c r="P246" s="98">
        <v>107.39</v>
      </c>
      <c r="Q246" s="86"/>
      <c r="R246" s="96">
        <v>10.744859415999999</v>
      </c>
      <c r="S246" s="97">
        <v>2.43843090901239E-5</v>
      </c>
      <c r="T246" s="97">
        <f t="shared" si="5"/>
        <v>2.4765848546363036E-3</v>
      </c>
      <c r="U246" s="97">
        <f>R246/'סכום נכסי הקרן'!$C$42</f>
        <v>7.9222716937168709E-4</v>
      </c>
    </row>
    <row r="247" spans="2:21" s="131" customFormat="1">
      <c r="B247" s="89" t="s">
        <v>862</v>
      </c>
      <c r="C247" s="86" t="s">
        <v>863</v>
      </c>
      <c r="D247" s="99" t="s">
        <v>120</v>
      </c>
      <c r="E247" s="99" t="s">
        <v>307</v>
      </c>
      <c r="F247" s="86" t="s">
        <v>654</v>
      </c>
      <c r="G247" s="99" t="s">
        <v>473</v>
      </c>
      <c r="H247" s="86" t="s">
        <v>643</v>
      </c>
      <c r="I247" s="86" t="s">
        <v>359</v>
      </c>
      <c r="J247" s="86"/>
      <c r="K247" s="96">
        <v>3.470000006776448</v>
      </c>
      <c r="L247" s="99" t="s">
        <v>164</v>
      </c>
      <c r="M247" s="100">
        <v>5.9000000000000004E-2</v>
      </c>
      <c r="N247" s="100">
        <v>3.290000007573677E-2</v>
      </c>
      <c r="O247" s="96">
        <v>160.66625999999999</v>
      </c>
      <c r="P247" s="98">
        <v>109.3</v>
      </c>
      <c r="Q247" s="86"/>
      <c r="R247" s="96">
        <v>0.17560822300000001</v>
      </c>
      <c r="S247" s="97">
        <v>1.8065603042225268E-7</v>
      </c>
      <c r="T247" s="97">
        <f t="shared" si="5"/>
        <v>4.0475975403063815E-5</v>
      </c>
      <c r="U247" s="97">
        <f>R247/'סכום נכסי הקרן'!$C$42</f>
        <v>1.2947736218727836E-5</v>
      </c>
    </row>
    <row r="248" spans="2:21" s="131" customFormat="1">
      <c r="B248" s="89" t="s">
        <v>864</v>
      </c>
      <c r="C248" s="86" t="s">
        <v>865</v>
      </c>
      <c r="D248" s="99" t="s">
        <v>120</v>
      </c>
      <c r="E248" s="99" t="s">
        <v>307</v>
      </c>
      <c r="F248" s="86" t="s">
        <v>657</v>
      </c>
      <c r="G248" s="99" t="s">
        <v>358</v>
      </c>
      <c r="H248" s="86" t="s">
        <v>643</v>
      </c>
      <c r="I248" s="86" t="s">
        <v>359</v>
      </c>
      <c r="J248" s="86"/>
      <c r="K248" s="96">
        <v>3.9000345025876944</v>
      </c>
      <c r="L248" s="99" t="s">
        <v>164</v>
      </c>
      <c r="M248" s="100">
        <v>6.9000000000000006E-2</v>
      </c>
      <c r="N248" s="100">
        <v>0.11090120759056928</v>
      </c>
      <c r="O248" s="96">
        <v>4.9971000000000008E-2</v>
      </c>
      <c r="P248" s="98">
        <v>87</v>
      </c>
      <c r="Q248" s="86"/>
      <c r="R248" s="96">
        <v>4.3475E-5</v>
      </c>
      <c r="S248" s="97">
        <v>7.5534984680173122E-11</v>
      </c>
      <c r="T248" s="97">
        <f t="shared" si="5"/>
        <v>1.0020561683197485E-8</v>
      </c>
      <c r="U248" s="97">
        <f>R248/'סכום נכסי הקרן'!$C$42</f>
        <v>3.2054468890627782E-9</v>
      </c>
    </row>
    <row r="249" spans="2:21" s="131" customFormat="1">
      <c r="B249" s="89" t="s">
        <v>866</v>
      </c>
      <c r="C249" s="86" t="s">
        <v>867</v>
      </c>
      <c r="D249" s="99" t="s">
        <v>120</v>
      </c>
      <c r="E249" s="99" t="s">
        <v>307</v>
      </c>
      <c r="F249" s="86" t="s">
        <v>868</v>
      </c>
      <c r="G249" s="99" t="s">
        <v>358</v>
      </c>
      <c r="H249" s="86" t="s">
        <v>643</v>
      </c>
      <c r="I249" s="86" t="s">
        <v>160</v>
      </c>
      <c r="J249" s="86"/>
      <c r="K249" s="96">
        <v>3.6499999999804982</v>
      </c>
      <c r="L249" s="99" t="s">
        <v>164</v>
      </c>
      <c r="M249" s="100">
        <v>4.5999999999999999E-2</v>
      </c>
      <c r="N249" s="100">
        <v>0.11509999999699666</v>
      </c>
      <c r="O249" s="96">
        <v>6421.5597369999996</v>
      </c>
      <c r="P249" s="98">
        <v>79.849999999999994</v>
      </c>
      <c r="Q249" s="86"/>
      <c r="R249" s="96">
        <v>5.1276154539999999</v>
      </c>
      <c r="S249" s="97">
        <v>2.538165903952569E-5</v>
      </c>
      <c r="T249" s="97">
        <f t="shared" si="5"/>
        <v>1.1818651396095152E-3</v>
      </c>
      <c r="U249" s="97">
        <f>R249/'סכום נכסי הקרן'!$C$42</f>
        <v>3.7806323186508398E-4</v>
      </c>
    </row>
    <row r="250" spans="2:21" s="131" customFormat="1">
      <c r="B250" s="89" t="s">
        <v>869</v>
      </c>
      <c r="C250" s="86" t="s">
        <v>870</v>
      </c>
      <c r="D250" s="99" t="s">
        <v>120</v>
      </c>
      <c r="E250" s="99" t="s">
        <v>307</v>
      </c>
      <c r="F250" s="86" t="s">
        <v>871</v>
      </c>
      <c r="G250" s="99" t="s">
        <v>567</v>
      </c>
      <c r="H250" s="86" t="s">
        <v>872</v>
      </c>
      <c r="I250" s="86" t="s">
        <v>359</v>
      </c>
      <c r="J250" s="86"/>
      <c r="K250" s="96">
        <v>1.2200000005524825</v>
      </c>
      <c r="L250" s="99" t="s">
        <v>164</v>
      </c>
      <c r="M250" s="100">
        <v>4.7E-2</v>
      </c>
      <c r="N250" s="100">
        <v>3.400000000470197E-2</v>
      </c>
      <c r="O250" s="96">
        <v>1668.0493919999999</v>
      </c>
      <c r="P250" s="98">
        <v>102</v>
      </c>
      <c r="Q250" s="86"/>
      <c r="R250" s="96">
        <v>1.7014103230000004</v>
      </c>
      <c r="S250" s="97">
        <v>2.5240433614177803E-5</v>
      </c>
      <c r="T250" s="97">
        <f t="shared" si="5"/>
        <v>3.9215841495228204E-4</v>
      </c>
      <c r="U250" s="97">
        <f>R250/'סכום נכסי הקרן'!$C$42</f>
        <v>1.2544635829510404E-4</v>
      </c>
    </row>
    <row r="251" spans="2:21" s="131" customFormat="1"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96"/>
      <c r="P251" s="98"/>
      <c r="Q251" s="86"/>
      <c r="R251" s="86"/>
      <c r="S251" s="86"/>
      <c r="T251" s="97"/>
      <c r="U251" s="86"/>
    </row>
    <row r="252" spans="2:21" s="131" customFormat="1">
      <c r="B252" s="104" t="s">
        <v>41</v>
      </c>
      <c r="C252" s="84"/>
      <c r="D252" s="84"/>
      <c r="E252" s="84"/>
      <c r="F252" s="84"/>
      <c r="G252" s="84"/>
      <c r="H252" s="84"/>
      <c r="I252" s="84"/>
      <c r="J252" s="84"/>
      <c r="K252" s="93">
        <v>4.3532895762639141</v>
      </c>
      <c r="L252" s="84"/>
      <c r="M252" s="84"/>
      <c r="N252" s="106">
        <v>5.8391323245612484E-2</v>
      </c>
      <c r="O252" s="93"/>
      <c r="P252" s="95"/>
      <c r="Q252" s="84"/>
      <c r="R252" s="93">
        <v>132.584636123</v>
      </c>
      <c r="S252" s="84"/>
      <c r="T252" s="94">
        <f t="shared" ref="T252:T256" si="6">R252/$R$11</f>
        <v>3.0559460023342495E-2</v>
      </c>
      <c r="U252" s="94">
        <f>R252/'סכום נכסי הקרן'!$C$42</f>
        <v>9.7755723840825953E-3</v>
      </c>
    </row>
    <row r="253" spans="2:21" s="131" customFormat="1">
      <c r="B253" s="89" t="s">
        <v>873</v>
      </c>
      <c r="C253" s="86" t="s">
        <v>874</v>
      </c>
      <c r="D253" s="99" t="s">
        <v>120</v>
      </c>
      <c r="E253" s="99" t="s">
        <v>307</v>
      </c>
      <c r="F253" s="86" t="s">
        <v>875</v>
      </c>
      <c r="G253" s="99" t="s">
        <v>852</v>
      </c>
      <c r="H253" s="86" t="s">
        <v>373</v>
      </c>
      <c r="I253" s="86" t="s">
        <v>359</v>
      </c>
      <c r="J253" s="86"/>
      <c r="K253" s="96">
        <v>3.5000000000087406</v>
      </c>
      <c r="L253" s="99" t="s">
        <v>164</v>
      </c>
      <c r="M253" s="100">
        <v>3.49E-2</v>
      </c>
      <c r="N253" s="100">
        <v>4.8599999999989513E-2</v>
      </c>
      <c r="O253" s="96">
        <v>57235.758299000001</v>
      </c>
      <c r="P253" s="98">
        <v>99.95</v>
      </c>
      <c r="Q253" s="86"/>
      <c r="R253" s="96">
        <v>57.207139071</v>
      </c>
      <c r="S253" s="97">
        <v>2.6910163497362565E-5</v>
      </c>
      <c r="T253" s="97">
        <f t="shared" si="6"/>
        <v>1.3185685239337835E-2</v>
      </c>
      <c r="U253" s="97">
        <f>R253/'סכום נכסי הקרן'!$C$42</f>
        <v>4.2179286018934718E-3</v>
      </c>
    </row>
    <row r="254" spans="2:21" s="131" customFormat="1">
      <c r="B254" s="89" t="s">
        <v>876</v>
      </c>
      <c r="C254" s="86" t="s">
        <v>877</v>
      </c>
      <c r="D254" s="99" t="s">
        <v>120</v>
      </c>
      <c r="E254" s="99" t="s">
        <v>307</v>
      </c>
      <c r="F254" s="86" t="s">
        <v>878</v>
      </c>
      <c r="G254" s="99" t="s">
        <v>852</v>
      </c>
      <c r="H254" s="86" t="s">
        <v>571</v>
      </c>
      <c r="I254" s="86" t="s">
        <v>160</v>
      </c>
      <c r="J254" s="86"/>
      <c r="K254" s="96">
        <v>5.1600000000667734</v>
      </c>
      <c r="L254" s="99" t="s">
        <v>164</v>
      </c>
      <c r="M254" s="100">
        <v>4.6900000000000004E-2</v>
      </c>
      <c r="N254" s="100">
        <v>6.7200000000918136E-2</v>
      </c>
      <c r="O254" s="96">
        <v>4895.569262</v>
      </c>
      <c r="P254" s="98">
        <v>97.89</v>
      </c>
      <c r="Q254" s="86"/>
      <c r="R254" s="96">
        <v>4.7922729730000002</v>
      </c>
      <c r="S254" s="97">
        <v>2.1805857649231011E-6</v>
      </c>
      <c r="T254" s="97">
        <f t="shared" si="6"/>
        <v>1.1045719822580034E-3</v>
      </c>
      <c r="U254" s="97">
        <f>R254/'סכום נכסי הקרן'!$C$42</f>
        <v>3.5333815969735438E-4</v>
      </c>
    </row>
    <row r="255" spans="2:21" s="131" customFormat="1">
      <c r="B255" s="89" t="s">
        <v>879</v>
      </c>
      <c r="C255" s="86" t="s">
        <v>880</v>
      </c>
      <c r="D255" s="99" t="s">
        <v>120</v>
      </c>
      <c r="E255" s="99" t="s">
        <v>307</v>
      </c>
      <c r="F255" s="86" t="s">
        <v>878</v>
      </c>
      <c r="G255" s="99" t="s">
        <v>852</v>
      </c>
      <c r="H255" s="86" t="s">
        <v>571</v>
      </c>
      <c r="I255" s="86" t="s">
        <v>160</v>
      </c>
      <c r="J255" s="86"/>
      <c r="K255" s="96">
        <v>5.260000000005161</v>
      </c>
      <c r="L255" s="99" t="s">
        <v>164</v>
      </c>
      <c r="M255" s="100">
        <v>4.6900000000000004E-2</v>
      </c>
      <c r="N255" s="100">
        <v>6.7200000000006477E-2</v>
      </c>
      <c r="O255" s="96">
        <v>62339.841267999996</v>
      </c>
      <c r="P255" s="98">
        <v>99.46</v>
      </c>
      <c r="Q255" s="86"/>
      <c r="R255" s="96">
        <v>62.003206267999992</v>
      </c>
      <c r="S255" s="97">
        <v>3.3266189978026525E-5</v>
      </c>
      <c r="T255" s="97">
        <f t="shared" si="6"/>
        <v>1.429113175306523E-2</v>
      </c>
      <c r="U255" s="97">
        <f>R255/'סכום נכסי הקרן'!$C$42</f>
        <v>4.5715465127930607E-3</v>
      </c>
    </row>
    <row r="256" spans="2:21" s="131" customFormat="1">
      <c r="B256" s="89" t="s">
        <v>881</v>
      </c>
      <c r="C256" s="86" t="s">
        <v>882</v>
      </c>
      <c r="D256" s="99" t="s">
        <v>120</v>
      </c>
      <c r="E256" s="99" t="s">
        <v>307</v>
      </c>
      <c r="F256" s="86" t="s">
        <v>654</v>
      </c>
      <c r="G256" s="99" t="s">
        <v>473</v>
      </c>
      <c r="H256" s="86" t="s">
        <v>643</v>
      </c>
      <c r="I256" s="86" t="s">
        <v>359</v>
      </c>
      <c r="J256" s="86"/>
      <c r="K256" s="96">
        <v>3.0400000001817755</v>
      </c>
      <c r="L256" s="99" t="s">
        <v>164</v>
      </c>
      <c r="M256" s="100">
        <v>6.7000000000000004E-2</v>
      </c>
      <c r="N256" s="100">
        <v>5.51000000027849E-2</v>
      </c>
      <c r="O256" s="96">
        <v>8552.9378070000002</v>
      </c>
      <c r="P256" s="98">
        <v>100.34</v>
      </c>
      <c r="Q256" s="86"/>
      <c r="R256" s="96">
        <v>8.5820178110000001</v>
      </c>
      <c r="S256" s="97">
        <v>7.1020170331737106E-6</v>
      </c>
      <c r="T256" s="97">
        <f t="shared" si="6"/>
        <v>1.9780710486814253E-3</v>
      </c>
      <c r="U256" s="97">
        <f>R256/'סכום נכסי הקרן'!$C$42</f>
        <v>6.3275910969870747E-4</v>
      </c>
    </row>
    <row r="257" spans="2:11" s="131" customFormat="1">
      <c r="B257" s="142"/>
    </row>
    <row r="258" spans="2:11" s="131" customFormat="1">
      <c r="B258" s="142"/>
    </row>
    <row r="259" spans="2:11" s="131" customFormat="1">
      <c r="B259" s="142"/>
    </row>
    <row r="260" spans="2:11" s="131" customFormat="1">
      <c r="B260" s="143" t="s">
        <v>246</v>
      </c>
      <c r="C260" s="135"/>
      <c r="D260" s="135"/>
      <c r="E260" s="135"/>
      <c r="F260" s="135"/>
      <c r="G260" s="135"/>
      <c r="H260" s="135"/>
      <c r="I260" s="135"/>
      <c r="J260" s="135"/>
      <c r="K260" s="135"/>
    </row>
    <row r="261" spans="2:11" s="131" customFormat="1">
      <c r="B261" s="143" t="s">
        <v>111</v>
      </c>
      <c r="C261" s="135"/>
      <c r="D261" s="135"/>
      <c r="E261" s="135"/>
      <c r="F261" s="135"/>
      <c r="G261" s="135"/>
      <c r="H261" s="135"/>
      <c r="I261" s="135"/>
      <c r="J261" s="135"/>
      <c r="K261" s="135"/>
    </row>
    <row r="262" spans="2:11" s="131" customFormat="1">
      <c r="B262" s="143" t="s">
        <v>229</v>
      </c>
      <c r="C262" s="135"/>
      <c r="D262" s="135"/>
      <c r="E262" s="135"/>
      <c r="F262" s="135"/>
      <c r="G262" s="135"/>
      <c r="H262" s="135"/>
      <c r="I262" s="135"/>
      <c r="J262" s="135"/>
      <c r="K262" s="135"/>
    </row>
    <row r="263" spans="2:11" s="131" customFormat="1">
      <c r="B263" s="143" t="s">
        <v>237</v>
      </c>
      <c r="C263" s="135"/>
      <c r="D263" s="135"/>
      <c r="E263" s="135"/>
      <c r="F263" s="135"/>
      <c r="G263" s="135"/>
      <c r="H263" s="135"/>
      <c r="I263" s="135"/>
      <c r="J263" s="135"/>
      <c r="K263" s="135"/>
    </row>
    <row r="264" spans="2:11" s="131" customFormat="1">
      <c r="B264" s="163" t="s">
        <v>242</v>
      </c>
      <c r="C264" s="163"/>
      <c r="D264" s="163"/>
      <c r="E264" s="163"/>
      <c r="F264" s="163"/>
      <c r="G264" s="163"/>
      <c r="H264" s="163"/>
      <c r="I264" s="163"/>
      <c r="J264" s="163"/>
      <c r="K264" s="163"/>
    </row>
    <row r="265" spans="2:11" s="131" customFormat="1">
      <c r="B265" s="142"/>
    </row>
    <row r="266" spans="2:11" s="131" customFormat="1">
      <c r="B266" s="142"/>
    </row>
    <row r="267" spans="2:11" s="131" customFormat="1">
      <c r="B267" s="142"/>
    </row>
    <row r="268" spans="2:11" s="131" customFormat="1">
      <c r="B268" s="142"/>
    </row>
    <row r="269" spans="2:11" s="131" customFormat="1">
      <c r="B269" s="142"/>
    </row>
    <row r="270" spans="2:11" s="131" customFormat="1">
      <c r="B270" s="142"/>
    </row>
    <row r="271" spans="2:11" s="131" customFormat="1">
      <c r="B271" s="142"/>
    </row>
    <row r="272" spans="2:11" s="131" customFormat="1">
      <c r="B272" s="142"/>
    </row>
    <row r="273" spans="2:6" s="131" customFormat="1">
      <c r="B273" s="142"/>
    </row>
    <row r="274" spans="2:6" s="131" customFormat="1">
      <c r="B274" s="142"/>
    </row>
    <row r="275" spans="2:6" s="131" customFormat="1">
      <c r="B275" s="142"/>
    </row>
    <row r="276" spans="2:6" s="131" customFormat="1">
      <c r="B276" s="142"/>
    </row>
    <row r="277" spans="2:6" s="131" customFormat="1">
      <c r="B277" s="142"/>
    </row>
    <row r="278" spans="2:6" s="131" customFormat="1">
      <c r="B278" s="142"/>
    </row>
    <row r="279" spans="2:6" s="131" customFormat="1">
      <c r="B279" s="142"/>
    </row>
    <row r="280" spans="2:6">
      <c r="C280" s="1"/>
      <c r="D280" s="1"/>
      <c r="E280" s="1"/>
      <c r="F280" s="1"/>
    </row>
    <row r="281" spans="2:6">
      <c r="C281" s="1"/>
      <c r="D281" s="1"/>
      <c r="E281" s="1"/>
      <c r="F281" s="1"/>
    </row>
    <row r="282" spans="2:6">
      <c r="C282" s="1"/>
      <c r="D282" s="1"/>
      <c r="E282" s="1"/>
      <c r="F282" s="1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4:K264"/>
  </mergeCells>
  <phoneticPr fontId="3" type="noConversion"/>
  <conditionalFormatting sqref="B12:B130 B132:B256">
    <cfRule type="cellIs" dxfId="10" priority="4" operator="equal">
      <formula>"NR3"</formula>
    </cfRule>
  </conditionalFormatting>
  <conditionalFormatting sqref="B12:B130 B132:B256">
    <cfRule type="containsText" dxfId="9" priority="3" operator="containsText" text="הפרשה ">
      <formula>NOT(ISERROR(SEARCH("הפרשה ",B12)))</formula>
    </cfRule>
  </conditionalFormatting>
  <conditionalFormatting sqref="B131">
    <cfRule type="cellIs" dxfId="8" priority="2" operator="equal">
      <formula>"NR3"</formula>
    </cfRule>
  </conditionalFormatting>
  <conditionalFormatting sqref="B131">
    <cfRule type="containsText" dxfId="7" priority="1" operator="containsText" text="הפרשה ">
      <formula>NOT(ISERROR(SEARCH("הפרשה ",B131)))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2 B264"/>
    <dataValidation type="list" allowBlank="1" showInputMessage="1" showErrorMessage="1" sqref="I12:I35 I265:I828 I37:I263">
      <formula1>$BM$7:$BM$10</formula1>
    </dataValidation>
    <dataValidation type="list" allowBlank="1" showInputMessage="1" showErrorMessage="1" sqref="E12:E35 E265:E822 E37:E263">
      <formula1>$BI$7:$BI$24</formula1>
    </dataValidation>
    <dataValidation type="list" allowBlank="1" showInputMessage="1" showErrorMessage="1" sqref="G12:G35 G265:G555 G37:G263">
      <formula1>$BK$7:$BK$29</formula1>
    </dataValidation>
    <dataValidation type="list" allowBlank="1" showInputMessage="1" showErrorMessage="1" sqref="L12:L828">
      <formula1>$BN$7:$BN$20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L42" sqref="L42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0.140625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179</v>
      </c>
      <c r="C1" s="80" t="s" vm="1">
        <v>247</v>
      </c>
    </row>
    <row r="2" spans="2:62">
      <c r="B2" s="58" t="s">
        <v>178</v>
      </c>
      <c r="C2" s="80" t="s">
        <v>248</v>
      </c>
    </row>
    <row r="3" spans="2:62">
      <c r="B3" s="58" t="s">
        <v>180</v>
      </c>
      <c r="C3" s="80" t="s">
        <v>249</v>
      </c>
    </row>
    <row r="4" spans="2:62">
      <c r="B4" s="58" t="s">
        <v>181</v>
      </c>
      <c r="C4" s="80">
        <v>12152</v>
      </c>
    </row>
    <row r="6" spans="2:62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BJ6" s="3"/>
    </row>
    <row r="7" spans="2:62" ht="26.25" customHeight="1">
      <c r="B7" s="160" t="s">
        <v>87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F7" s="3"/>
      <c r="BJ7" s="3"/>
    </row>
    <row r="8" spans="2:62" s="3" customFormat="1" ht="78.75">
      <c r="B8" s="23" t="s">
        <v>114</v>
      </c>
      <c r="C8" s="31" t="s">
        <v>39</v>
      </c>
      <c r="D8" s="31" t="s">
        <v>119</v>
      </c>
      <c r="E8" s="31" t="s">
        <v>225</v>
      </c>
      <c r="F8" s="31" t="s">
        <v>116</v>
      </c>
      <c r="G8" s="31" t="s">
        <v>60</v>
      </c>
      <c r="H8" s="31" t="s">
        <v>99</v>
      </c>
      <c r="I8" s="14" t="s">
        <v>231</v>
      </c>
      <c r="J8" s="14" t="s">
        <v>230</v>
      </c>
      <c r="K8" s="31" t="s">
        <v>245</v>
      </c>
      <c r="L8" s="14" t="s">
        <v>57</v>
      </c>
      <c r="M8" s="14" t="s">
        <v>55</v>
      </c>
      <c r="N8" s="14" t="s">
        <v>182</v>
      </c>
      <c r="O8" s="15" t="s">
        <v>184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238</v>
      </c>
      <c r="J9" s="17"/>
      <c r="K9" s="17" t="s">
        <v>234</v>
      </c>
      <c r="L9" s="17" t="s">
        <v>234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4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4.3754974739999994</v>
      </c>
      <c r="L11" s="90">
        <v>866.00877221900032</v>
      </c>
      <c r="M11" s="82"/>
      <c r="N11" s="91">
        <f>L11/$L$11</f>
        <v>1</v>
      </c>
      <c r="O11" s="91">
        <f>L11/'סכום נכסי הקרן'!$C$42</f>
        <v>6.3851526735145964E-2</v>
      </c>
      <c r="BF11" s="131"/>
      <c r="BG11" s="137"/>
      <c r="BH11" s="131"/>
      <c r="BJ11" s="131"/>
    </row>
    <row r="12" spans="2:62" s="131" customFormat="1" ht="20.25">
      <c r="B12" s="83" t="s">
        <v>228</v>
      </c>
      <c r="C12" s="84"/>
      <c r="D12" s="84"/>
      <c r="E12" s="84"/>
      <c r="F12" s="84"/>
      <c r="G12" s="84"/>
      <c r="H12" s="84"/>
      <c r="I12" s="93"/>
      <c r="J12" s="95"/>
      <c r="K12" s="93">
        <v>4.3439737039999988</v>
      </c>
      <c r="L12" s="93">
        <v>772.34902107999983</v>
      </c>
      <c r="M12" s="84"/>
      <c r="N12" s="94">
        <f t="shared" ref="N12:N40" si="0">L12/$L$11</f>
        <v>0.89184895795106867</v>
      </c>
      <c r="O12" s="94">
        <f>L12/'סכום נכסי הקרן'!$C$42</f>
        <v>5.6945917582324729E-2</v>
      </c>
      <c r="BG12" s="134"/>
    </row>
    <row r="13" spans="2:62" s="131" customFormat="1">
      <c r="B13" s="104" t="s">
        <v>883</v>
      </c>
      <c r="C13" s="84"/>
      <c r="D13" s="84"/>
      <c r="E13" s="84"/>
      <c r="F13" s="84"/>
      <c r="G13" s="84"/>
      <c r="H13" s="84"/>
      <c r="I13" s="93"/>
      <c r="J13" s="95"/>
      <c r="K13" s="93">
        <v>4.3439737039999988</v>
      </c>
      <c r="L13" s="93">
        <f>SUM(L14:L40)</f>
        <v>557.81389494200005</v>
      </c>
      <c r="M13" s="84"/>
      <c r="N13" s="94">
        <f t="shared" si="0"/>
        <v>0.6441203748002422</v>
      </c>
      <c r="O13" s="94">
        <f>L13/'סכום נכסי הקרן'!$C$42</f>
        <v>4.1128069332209902E-2</v>
      </c>
    </row>
    <row r="14" spans="2:62" s="131" customFormat="1">
      <c r="B14" s="89" t="s">
        <v>884</v>
      </c>
      <c r="C14" s="86" t="s">
        <v>885</v>
      </c>
      <c r="D14" s="99" t="s">
        <v>120</v>
      </c>
      <c r="E14" s="99" t="s">
        <v>307</v>
      </c>
      <c r="F14" s="86" t="s">
        <v>886</v>
      </c>
      <c r="G14" s="99" t="s">
        <v>190</v>
      </c>
      <c r="H14" s="99" t="s">
        <v>164</v>
      </c>
      <c r="I14" s="96">
        <v>84.023146999999994</v>
      </c>
      <c r="J14" s="98">
        <v>19750</v>
      </c>
      <c r="K14" s="86"/>
      <c r="L14" s="96">
        <v>16.594571644999998</v>
      </c>
      <c r="M14" s="97">
        <v>1.6581600244077065E-6</v>
      </c>
      <c r="N14" s="97">
        <f t="shared" si="0"/>
        <v>1.9162128811327429E-2</v>
      </c>
      <c r="O14" s="97">
        <f>L14/'סכום נכסי הקרן'!$C$42</f>
        <v>1.2235311800987841E-3</v>
      </c>
    </row>
    <row r="15" spans="2:62" s="131" customFormat="1">
      <c r="B15" s="89" t="s">
        <v>887</v>
      </c>
      <c r="C15" s="86" t="s">
        <v>888</v>
      </c>
      <c r="D15" s="99" t="s">
        <v>120</v>
      </c>
      <c r="E15" s="99" t="s">
        <v>307</v>
      </c>
      <c r="F15" s="86">
        <v>29389</v>
      </c>
      <c r="G15" s="99" t="s">
        <v>889</v>
      </c>
      <c r="H15" s="99" t="s">
        <v>164</v>
      </c>
      <c r="I15" s="96">
        <v>23.243503</v>
      </c>
      <c r="J15" s="98">
        <v>49950</v>
      </c>
      <c r="K15" s="96">
        <v>6.3595154000000001E-2</v>
      </c>
      <c r="L15" s="96">
        <v>11.673724710000002</v>
      </c>
      <c r="M15" s="97">
        <v>2.18005617506987E-7</v>
      </c>
      <c r="N15" s="97">
        <f t="shared" si="0"/>
        <v>1.3479915082254958E-2</v>
      </c>
      <c r="O15" s="97">
        <f>L15/'סכום נכסי הקרן'!$C$42</f>
        <v>8.6071315826209986E-4</v>
      </c>
    </row>
    <row r="16" spans="2:62" s="131" customFormat="1" ht="20.25">
      <c r="B16" s="89" t="s">
        <v>890</v>
      </c>
      <c r="C16" s="86" t="s">
        <v>891</v>
      </c>
      <c r="D16" s="99" t="s">
        <v>120</v>
      </c>
      <c r="E16" s="99" t="s">
        <v>307</v>
      </c>
      <c r="F16" s="86" t="s">
        <v>372</v>
      </c>
      <c r="G16" s="99" t="s">
        <v>358</v>
      </c>
      <c r="H16" s="99" t="s">
        <v>164</v>
      </c>
      <c r="I16" s="96">
        <v>125.08489</v>
      </c>
      <c r="J16" s="98">
        <v>4593</v>
      </c>
      <c r="K16" s="86"/>
      <c r="L16" s="96">
        <v>5.7451490019999998</v>
      </c>
      <c r="M16" s="97">
        <v>9.5129264802277969E-7</v>
      </c>
      <c r="N16" s="97">
        <f t="shared" si="0"/>
        <v>6.6340540492205776E-3</v>
      </c>
      <c r="O16" s="97">
        <f>L16/'סכום נכסי הקרן'!$C$42</f>
        <v>4.2359447948621105E-4</v>
      </c>
      <c r="BF16" s="134"/>
    </row>
    <row r="17" spans="2:15" s="131" customFormat="1">
      <c r="B17" s="89" t="s">
        <v>892</v>
      </c>
      <c r="C17" s="86" t="s">
        <v>893</v>
      </c>
      <c r="D17" s="99" t="s">
        <v>120</v>
      </c>
      <c r="E17" s="99" t="s">
        <v>307</v>
      </c>
      <c r="F17" s="86" t="s">
        <v>686</v>
      </c>
      <c r="G17" s="99" t="s">
        <v>687</v>
      </c>
      <c r="H17" s="99" t="s">
        <v>164</v>
      </c>
      <c r="I17" s="96">
        <v>51.217095</v>
      </c>
      <c r="J17" s="98">
        <v>42880</v>
      </c>
      <c r="K17" s="86"/>
      <c r="L17" s="96">
        <v>21.961890303000004</v>
      </c>
      <c r="M17" s="97">
        <v>1.1979715334404817E-6</v>
      </c>
      <c r="N17" s="97">
        <f t="shared" si="0"/>
        <v>2.5359893580207498E-2</v>
      </c>
      <c r="O17" s="97">
        <f>L17/'סכום נכסי הקרן'!$C$42</f>
        <v>1.6192679229370757E-3</v>
      </c>
    </row>
    <row r="18" spans="2:15" s="131" customFormat="1">
      <c r="B18" s="89" t="s">
        <v>894</v>
      </c>
      <c r="C18" s="86" t="s">
        <v>895</v>
      </c>
      <c r="D18" s="99" t="s">
        <v>120</v>
      </c>
      <c r="E18" s="99" t="s">
        <v>307</v>
      </c>
      <c r="F18" s="86" t="s">
        <v>380</v>
      </c>
      <c r="G18" s="99" t="s">
        <v>358</v>
      </c>
      <c r="H18" s="99" t="s">
        <v>164</v>
      </c>
      <c r="I18" s="96">
        <v>316.16816</v>
      </c>
      <c r="J18" s="98">
        <v>1814</v>
      </c>
      <c r="K18" s="86"/>
      <c r="L18" s="96">
        <v>5.7352904299999992</v>
      </c>
      <c r="M18" s="97">
        <v>9.0996738316229408E-7</v>
      </c>
      <c r="N18" s="97">
        <f t="shared" si="0"/>
        <v>6.6226701322023469E-3</v>
      </c>
      <c r="O18" s="97">
        <f>L18/'סכום נכסי הקרן'!$C$42</f>
        <v>4.2286759900437085E-4</v>
      </c>
    </row>
    <row r="19" spans="2:15" s="131" customFormat="1">
      <c r="B19" s="89" t="s">
        <v>896</v>
      </c>
      <c r="C19" s="86" t="s">
        <v>897</v>
      </c>
      <c r="D19" s="99" t="s">
        <v>120</v>
      </c>
      <c r="E19" s="99" t="s">
        <v>307</v>
      </c>
      <c r="F19" s="86" t="s">
        <v>389</v>
      </c>
      <c r="G19" s="99" t="s">
        <v>390</v>
      </c>
      <c r="H19" s="99" t="s">
        <v>164</v>
      </c>
      <c r="I19" s="96">
        <v>5528.6957300000013</v>
      </c>
      <c r="J19" s="98">
        <v>365</v>
      </c>
      <c r="K19" s="86"/>
      <c r="L19" s="96">
        <v>20.179739413</v>
      </c>
      <c r="M19" s="97">
        <v>1.9991770791089668E-6</v>
      </c>
      <c r="N19" s="97">
        <f t="shared" si="0"/>
        <v>2.3302003467346927E-2</v>
      </c>
      <c r="O19" s="97">
        <f>L19/'סכום נכסי הקרן'!$C$42</f>
        <v>1.4878684973777662E-3</v>
      </c>
    </row>
    <row r="20" spans="2:15" s="131" customFormat="1">
      <c r="B20" s="89" t="s">
        <v>898</v>
      </c>
      <c r="C20" s="86" t="s">
        <v>899</v>
      </c>
      <c r="D20" s="99" t="s">
        <v>120</v>
      </c>
      <c r="E20" s="99" t="s">
        <v>307</v>
      </c>
      <c r="F20" s="86" t="s">
        <v>343</v>
      </c>
      <c r="G20" s="99" t="s">
        <v>309</v>
      </c>
      <c r="H20" s="99" t="s">
        <v>164</v>
      </c>
      <c r="I20" s="96">
        <v>159.11793800000001</v>
      </c>
      <c r="J20" s="98">
        <v>7860</v>
      </c>
      <c r="K20" s="86"/>
      <c r="L20" s="96">
        <v>12.506669935000001</v>
      </c>
      <c r="M20" s="97">
        <v>1.5859451267038267E-6</v>
      </c>
      <c r="N20" s="97">
        <f t="shared" si="0"/>
        <v>1.4441735853268304E-2</v>
      </c>
      <c r="O20" s="97">
        <f>L20/'סכום נכסי הקרן'!$C$42</f>
        <v>9.2212688293687715E-4</v>
      </c>
    </row>
    <row r="21" spans="2:15" s="131" customFormat="1">
      <c r="B21" s="89" t="s">
        <v>900</v>
      </c>
      <c r="C21" s="86" t="s">
        <v>901</v>
      </c>
      <c r="D21" s="99" t="s">
        <v>120</v>
      </c>
      <c r="E21" s="99" t="s">
        <v>307</v>
      </c>
      <c r="F21" s="86" t="s">
        <v>654</v>
      </c>
      <c r="G21" s="99" t="s">
        <v>473</v>
      </c>
      <c r="H21" s="99" t="s">
        <v>164</v>
      </c>
      <c r="I21" s="96">
        <v>2763.4110820000001</v>
      </c>
      <c r="J21" s="98">
        <v>178.3</v>
      </c>
      <c r="K21" s="86"/>
      <c r="L21" s="96">
        <v>4.9271619590000002</v>
      </c>
      <c r="M21" s="97">
        <v>8.6253186908495347E-7</v>
      </c>
      <c r="N21" s="97">
        <f t="shared" si="0"/>
        <v>5.6895058307261537E-3</v>
      </c>
      <c r="O21" s="97">
        <f>L21/'סכום נכסי הקרן'!$C$42</f>
        <v>3.6328363366037986E-4</v>
      </c>
    </row>
    <row r="22" spans="2:15" s="131" customFormat="1">
      <c r="B22" s="89" t="s">
        <v>902</v>
      </c>
      <c r="C22" s="86" t="s">
        <v>903</v>
      </c>
      <c r="D22" s="99" t="s">
        <v>120</v>
      </c>
      <c r="E22" s="99" t="s">
        <v>307</v>
      </c>
      <c r="F22" s="86" t="s">
        <v>409</v>
      </c>
      <c r="G22" s="99" t="s">
        <v>309</v>
      </c>
      <c r="H22" s="99" t="s">
        <v>164</v>
      </c>
      <c r="I22" s="96">
        <v>1976.3657780000001</v>
      </c>
      <c r="J22" s="98">
        <v>1156</v>
      </c>
      <c r="K22" s="86"/>
      <c r="L22" s="96">
        <v>22.846788393000004</v>
      </c>
      <c r="M22" s="97">
        <v>1.6978839569226117E-6</v>
      </c>
      <c r="N22" s="97">
        <f t="shared" si="0"/>
        <v>2.6381705504505446E-2</v>
      </c>
      <c r="O22" s="97">
        <f>L22/'סכום נכסי הקרן'!$C$42</f>
        <v>1.684512174339677E-3</v>
      </c>
    </row>
    <row r="23" spans="2:15" s="131" customFormat="1">
      <c r="B23" s="89" t="s">
        <v>904</v>
      </c>
      <c r="C23" s="86" t="s">
        <v>905</v>
      </c>
      <c r="D23" s="99" t="s">
        <v>120</v>
      </c>
      <c r="E23" s="99" t="s">
        <v>307</v>
      </c>
      <c r="F23" s="86" t="s">
        <v>906</v>
      </c>
      <c r="G23" s="99" t="s">
        <v>852</v>
      </c>
      <c r="H23" s="99" t="s">
        <v>164</v>
      </c>
      <c r="I23" s="96">
        <v>2934.9283799999998</v>
      </c>
      <c r="J23" s="98">
        <v>982</v>
      </c>
      <c r="K23" s="96">
        <v>0.32504331800000003</v>
      </c>
      <c r="L23" s="96">
        <v>29.146040014999997</v>
      </c>
      <c r="M23" s="97">
        <v>2.5003336578618438E-6</v>
      </c>
      <c r="N23" s="97">
        <f t="shared" si="0"/>
        <v>3.3655594435051991E-2</v>
      </c>
      <c r="O23" s="97">
        <f>L23/'סכום נכסי הקרן'!$C$42</f>
        <v>2.1489610878569522E-3</v>
      </c>
    </row>
    <row r="24" spans="2:15" s="131" customFormat="1">
      <c r="B24" s="89" t="s">
        <v>907</v>
      </c>
      <c r="C24" s="86" t="s">
        <v>908</v>
      </c>
      <c r="D24" s="99" t="s">
        <v>120</v>
      </c>
      <c r="E24" s="99" t="s">
        <v>307</v>
      </c>
      <c r="F24" s="86" t="s">
        <v>561</v>
      </c>
      <c r="G24" s="99" t="s">
        <v>422</v>
      </c>
      <c r="H24" s="99" t="s">
        <v>164</v>
      </c>
      <c r="I24" s="96">
        <v>413.29453100000001</v>
      </c>
      <c r="J24" s="98">
        <v>1901</v>
      </c>
      <c r="K24" s="86"/>
      <c r="L24" s="96">
        <v>7.8567290290000003</v>
      </c>
      <c r="M24" s="97">
        <v>1.6138310068224329E-6</v>
      </c>
      <c r="N24" s="97">
        <f t="shared" si="0"/>
        <v>9.0723434693028189E-3</v>
      </c>
      <c r="O24" s="97">
        <f>L24/'סכום נכסי הקרן'!$C$42</f>
        <v>5.7928298158061581E-4</v>
      </c>
    </row>
    <row r="25" spans="2:15" s="131" customFormat="1">
      <c r="B25" s="89" t="s">
        <v>909</v>
      </c>
      <c r="C25" s="86" t="s">
        <v>910</v>
      </c>
      <c r="D25" s="99" t="s">
        <v>120</v>
      </c>
      <c r="E25" s="99" t="s">
        <v>307</v>
      </c>
      <c r="F25" s="86" t="s">
        <v>421</v>
      </c>
      <c r="G25" s="99" t="s">
        <v>422</v>
      </c>
      <c r="H25" s="99" t="s">
        <v>164</v>
      </c>
      <c r="I25" s="96">
        <v>336.89022499999999</v>
      </c>
      <c r="J25" s="98">
        <v>2459</v>
      </c>
      <c r="K25" s="86"/>
      <c r="L25" s="96">
        <v>8.2841306449999994</v>
      </c>
      <c r="M25" s="97">
        <v>1.5714719339306974E-6</v>
      </c>
      <c r="N25" s="97">
        <f t="shared" si="0"/>
        <v>9.5658738233947941E-3</v>
      </c>
      <c r="O25" s="97">
        <f>L25/'סכום נכסי הקרן'!$C$42</f>
        <v>6.1079564817952559E-4</v>
      </c>
    </row>
    <row r="26" spans="2:15" s="131" customFormat="1">
      <c r="B26" s="89" t="s">
        <v>911</v>
      </c>
      <c r="C26" s="86" t="s">
        <v>912</v>
      </c>
      <c r="D26" s="99" t="s">
        <v>120</v>
      </c>
      <c r="E26" s="99" t="s">
        <v>307</v>
      </c>
      <c r="F26" s="86" t="s">
        <v>913</v>
      </c>
      <c r="G26" s="99" t="s">
        <v>556</v>
      </c>
      <c r="H26" s="99" t="s">
        <v>164</v>
      </c>
      <c r="I26" s="96">
        <v>6.0898649999999996</v>
      </c>
      <c r="J26" s="98">
        <v>99250</v>
      </c>
      <c r="K26" s="86"/>
      <c r="L26" s="96">
        <v>6.0441909169999999</v>
      </c>
      <c r="M26" s="97">
        <v>7.9104904911588234E-7</v>
      </c>
      <c r="N26" s="97">
        <f t="shared" si="0"/>
        <v>6.9793645409766325E-3</v>
      </c>
      <c r="O26" s="97">
        <f>L26/'סכום נכסי הקרן'!$C$42</f>
        <v>4.4564308158249918E-4</v>
      </c>
    </row>
    <row r="27" spans="2:15" s="131" customFormat="1">
      <c r="B27" s="89" t="s">
        <v>914</v>
      </c>
      <c r="C27" s="86" t="s">
        <v>915</v>
      </c>
      <c r="D27" s="99" t="s">
        <v>120</v>
      </c>
      <c r="E27" s="99" t="s">
        <v>307</v>
      </c>
      <c r="F27" s="86" t="s">
        <v>916</v>
      </c>
      <c r="G27" s="99" t="s">
        <v>917</v>
      </c>
      <c r="H27" s="99" t="s">
        <v>164</v>
      </c>
      <c r="I27" s="96">
        <v>57.444524999999992</v>
      </c>
      <c r="J27" s="98">
        <v>5600</v>
      </c>
      <c r="K27" s="86"/>
      <c r="L27" s="96">
        <v>3.2168934180000002</v>
      </c>
      <c r="M27" s="97">
        <v>5.4719803284848041E-7</v>
      </c>
      <c r="N27" s="97">
        <f t="shared" si="0"/>
        <v>3.7146198990077864E-3</v>
      </c>
      <c r="O27" s="97">
        <f>L27/'סכום נכסי הקרן'!$C$42</f>
        <v>2.3718415179240087E-4</v>
      </c>
    </row>
    <row r="28" spans="2:15" s="131" customFormat="1">
      <c r="B28" s="89" t="s">
        <v>918</v>
      </c>
      <c r="C28" s="86" t="s">
        <v>919</v>
      </c>
      <c r="D28" s="99" t="s">
        <v>120</v>
      </c>
      <c r="E28" s="99" t="s">
        <v>307</v>
      </c>
      <c r="F28" s="86" t="s">
        <v>920</v>
      </c>
      <c r="G28" s="99" t="s">
        <v>473</v>
      </c>
      <c r="H28" s="99" t="s">
        <v>164</v>
      </c>
      <c r="I28" s="96">
        <v>157.96851599999999</v>
      </c>
      <c r="J28" s="98">
        <v>5865</v>
      </c>
      <c r="K28" s="86"/>
      <c r="L28" s="96">
        <v>9.2648534350000009</v>
      </c>
      <c r="M28" s="97">
        <v>1.450097932605046E-7</v>
      </c>
      <c r="N28" s="97">
        <f t="shared" si="0"/>
        <v>1.0698336705366608E-2</v>
      </c>
      <c r="O28" s="97">
        <f>L28/'סכום נכסי הקרן'!$C$42</f>
        <v>6.8310513216430938E-4</v>
      </c>
    </row>
    <row r="29" spans="2:15" s="131" customFormat="1">
      <c r="B29" s="89" t="s">
        <v>921</v>
      </c>
      <c r="C29" s="86" t="s">
        <v>922</v>
      </c>
      <c r="D29" s="99" t="s">
        <v>120</v>
      </c>
      <c r="E29" s="99" t="s">
        <v>307</v>
      </c>
      <c r="F29" s="86" t="s">
        <v>875</v>
      </c>
      <c r="G29" s="99" t="s">
        <v>852</v>
      </c>
      <c r="H29" s="99" t="s">
        <v>164</v>
      </c>
      <c r="I29" s="96">
        <v>94047.013133999979</v>
      </c>
      <c r="J29" s="98">
        <v>37.200000000000003</v>
      </c>
      <c r="K29" s="96">
        <v>3.9553352319999999</v>
      </c>
      <c r="L29" s="96">
        <v>38.940824116999998</v>
      </c>
      <c r="M29" s="97">
        <v>7.2610364136586269E-6</v>
      </c>
      <c r="N29" s="97">
        <f t="shared" si="0"/>
        <v>4.4965854118568287E-2</v>
      </c>
      <c r="O29" s="97">
        <f>L29/'סכום נכסי הקרן'!$C$42</f>
        <v>2.8711384364204359E-3</v>
      </c>
    </row>
    <row r="30" spans="2:15" s="131" customFormat="1">
      <c r="B30" s="89" t="s">
        <v>923</v>
      </c>
      <c r="C30" s="86" t="s">
        <v>924</v>
      </c>
      <c r="D30" s="99" t="s">
        <v>120</v>
      </c>
      <c r="E30" s="99" t="s">
        <v>307</v>
      </c>
      <c r="F30" s="86" t="s">
        <v>724</v>
      </c>
      <c r="G30" s="99" t="s">
        <v>473</v>
      </c>
      <c r="H30" s="99" t="s">
        <v>164</v>
      </c>
      <c r="I30" s="96">
        <v>1948.245085</v>
      </c>
      <c r="J30" s="98">
        <v>2120</v>
      </c>
      <c r="K30" s="86"/>
      <c r="L30" s="96">
        <v>41.302795799999998</v>
      </c>
      <c r="M30" s="97">
        <v>1.5217084586428164E-6</v>
      </c>
      <c r="N30" s="97">
        <f t="shared" si="0"/>
        <v>4.7693276471286315E-2</v>
      </c>
      <c r="O30" s="97">
        <f>L30/'סכום נכסי הקרן'!$C$42</f>
        <v>3.0452885176930461E-3</v>
      </c>
    </row>
    <row r="31" spans="2:15" s="131" customFormat="1">
      <c r="B31" s="89" t="s">
        <v>925</v>
      </c>
      <c r="C31" s="86" t="s">
        <v>926</v>
      </c>
      <c r="D31" s="99" t="s">
        <v>120</v>
      </c>
      <c r="E31" s="99" t="s">
        <v>307</v>
      </c>
      <c r="F31" s="86" t="s">
        <v>308</v>
      </c>
      <c r="G31" s="99" t="s">
        <v>309</v>
      </c>
      <c r="H31" s="99" t="s">
        <v>164</v>
      </c>
      <c r="I31" s="96">
        <v>3033.0519039999995</v>
      </c>
      <c r="J31" s="98">
        <v>2260</v>
      </c>
      <c r="K31" s="86"/>
      <c r="L31" s="96">
        <v>68.546973031000007</v>
      </c>
      <c r="M31" s="97">
        <v>2.0306869318853828E-6</v>
      </c>
      <c r="N31" s="97">
        <f t="shared" si="0"/>
        <v>7.9152746750312974E-2</v>
      </c>
      <c r="O31" s="97">
        <f>L31/'סכום נכסי הקרן'!$C$42</f>
        <v>5.0540237252878466E-3</v>
      </c>
    </row>
    <row r="32" spans="2:15" s="131" customFormat="1">
      <c r="B32" s="89" t="s">
        <v>927</v>
      </c>
      <c r="C32" s="86" t="s">
        <v>928</v>
      </c>
      <c r="D32" s="99" t="s">
        <v>120</v>
      </c>
      <c r="E32" s="99" t="s">
        <v>307</v>
      </c>
      <c r="F32" s="86" t="s">
        <v>315</v>
      </c>
      <c r="G32" s="99" t="s">
        <v>309</v>
      </c>
      <c r="H32" s="99" t="s">
        <v>164</v>
      </c>
      <c r="I32" s="96">
        <v>502.13131700000008</v>
      </c>
      <c r="J32" s="98">
        <v>6314</v>
      </c>
      <c r="K32" s="86"/>
      <c r="L32" s="96">
        <v>31.704571355999999</v>
      </c>
      <c r="M32" s="97">
        <v>2.1518971269962379E-6</v>
      </c>
      <c r="N32" s="97">
        <f t="shared" si="0"/>
        <v>3.6609988689563062E-2</v>
      </c>
      <c r="O32" s="97">
        <f>L32/'סכום נכסי הקרן'!$C$42</f>
        <v>2.3376036715850273E-3</v>
      </c>
    </row>
    <row r="33" spans="2:15" s="131" customFormat="1">
      <c r="B33" s="89" t="s">
        <v>929</v>
      </c>
      <c r="C33" s="86" t="s">
        <v>930</v>
      </c>
      <c r="D33" s="99" t="s">
        <v>120</v>
      </c>
      <c r="E33" s="99" t="s">
        <v>307</v>
      </c>
      <c r="F33" s="86" t="s">
        <v>445</v>
      </c>
      <c r="G33" s="99" t="s">
        <v>358</v>
      </c>
      <c r="H33" s="99" t="s">
        <v>164</v>
      </c>
      <c r="I33" s="96">
        <v>101.59367200000001</v>
      </c>
      <c r="J33" s="98">
        <v>15580</v>
      </c>
      <c r="K33" s="86"/>
      <c r="L33" s="96">
        <v>15.828294158999999</v>
      </c>
      <c r="M33" s="97">
        <v>2.2684458969753731E-6</v>
      </c>
      <c r="N33" s="97">
        <f t="shared" si="0"/>
        <v>1.8277290792843456E-2</v>
      </c>
      <c r="O33" s="97">
        <f>L33/'סכום נכסי הקרן'!$C$42</f>
        <v>1.167032921705281E-3</v>
      </c>
    </row>
    <row r="34" spans="2:15" s="131" customFormat="1">
      <c r="B34" s="89" t="s">
        <v>931</v>
      </c>
      <c r="C34" s="86" t="s">
        <v>932</v>
      </c>
      <c r="D34" s="99" t="s">
        <v>120</v>
      </c>
      <c r="E34" s="99" t="s">
        <v>307</v>
      </c>
      <c r="F34" s="86" t="s">
        <v>933</v>
      </c>
      <c r="G34" s="99" t="s">
        <v>192</v>
      </c>
      <c r="H34" s="99" t="s">
        <v>164</v>
      </c>
      <c r="I34" s="96">
        <v>17.585796999999999</v>
      </c>
      <c r="J34" s="98">
        <v>40220</v>
      </c>
      <c r="K34" s="86"/>
      <c r="L34" s="96">
        <v>7.0730074029999992</v>
      </c>
      <c r="M34" s="97">
        <v>2.8434707702027083E-7</v>
      </c>
      <c r="N34" s="97">
        <f t="shared" si="0"/>
        <v>8.1673623061307103E-3</v>
      </c>
      <c r="O34" s="97">
        <f>L34/'סכום נכסי הקרן'!$C$42</f>
        <v>5.2149855264552842E-4</v>
      </c>
    </row>
    <row r="35" spans="2:15" s="131" customFormat="1">
      <c r="B35" s="89" t="s">
        <v>936</v>
      </c>
      <c r="C35" s="86" t="s">
        <v>937</v>
      </c>
      <c r="D35" s="99" t="s">
        <v>120</v>
      </c>
      <c r="E35" s="99" t="s">
        <v>307</v>
      </c>
      <c r="F35" s="86" t="s">
        <v>332</v>
      </c>
      <c r="G35" s="99" t="s">
        <v>309</v>
      </c>
      <c r="H35" s="99" t="s">
        <v>164</v>
      </c>
      <c r="I35" s="96">
        <v>2811.1576220000002</v>
      </c>
      <c r="J35" s="98">
        <v>2365</v>
      </c>
      <c r="K35" s="86"/>
      <c r="L35" s="96">
        <v>66.483877769000003</v>
      </c>
      <c r="M35" s="97">
        <v>2.1077830843229851E-6</v>
      </c>
      <c r="N35" s="97">
        <f t="shared" si="0"/>
        <v>7.6770443789670129E-2</v>
      </c>
      <c r="O35" s="97">
        <f>L35/'סכום נכסי הקרן'!$C$42</f>
        <v>4.9019100441051421E-3</v>
      </c>
    </row>
    <row r="36" spans="2:15" s="131" customFormat="1">
      <c r="B36" s="89" t="s">
        <v>938</v>
      </c>
      <c r="C36" s="86" t="s">
        <v>939</v>
      </c>
      <c r="D36" s="99" t="s">
        <v>120</v>
      </c>
      <c r="E36" s="99" t="s">
        <v>307</v>
      </c>
      <c r="F36" s="86" t="s">
        <v>555</v>
      </c>
      <c r="G36" s="99" t="s">
        <v>556</v>
      </c>
      <c r="H36" s="99" t="s">
        <v>164</v>
      </c>
      <c r="I36" s="96">
        <v>38.311135</v>
      </c>
      <c r="J36" s="98">
        <v>56410</v>
      </c>
      <c r="K36" s="86"/>
      <c r="L36" s="96">
        <v>21.611311375</v>
      </c>
      <c r="M36" s="97">
        <v>3.768125513909489E-6</v>
      </c>
      <c r="N36" s="97">
        <f t="shared" si="0"/>
        <v>2.4955072128916993E-2</v>
      </c>
      <c r="O36" s="97">
        <f>L36/'סכום נכסי הקרן'!$C$42</f>
        <v>1.5934194552170392E-3</v>
      </c>
    </row>
    <row r="37" spans="2:15" s="131" customFormat="1">
      <c r="B37" s="89" t="s">
        <v>942</v>
      </c>
      <c r="C37" s="86" t="s">
        <v>943</v>
      </c>
      <c r="D37" s="99" t="s">
        <v>120</v>
      </c>
      <c r="E37" s="99" t="s">
        <v>307</v>
      </c>
      <c r="F37" s="86" t="s">
        <v>944</v>
      </c>
      <c r="G37" s="99" t="s">
        <v>473</v>
      </c>
      <c r="H37" s="99" t="s">
        <v>164</v>
      </c>
      <c r="I37" s="96">
        <v>44.926793000000004</v>
      </c>
      <c r="J37" s="98">
        <v>14580</v>
      </c>
      <c r="K37" s="86"/>
      <c r="L37" s="96">
        <v>6.5503264110000003</v>
      </c>
      <c r="M37" s="97">
        <v>3.217162145003101E-7</v>
      </c>
      <c r="N37" s="97">
        <f t="shared" si="0"/>
        <v>7.5638106923742836E-3</v>
      </c>
      <c r="O37" s="97">
        <f>L37/'סכום נכסי הקרן'!$C$42</f>
        <v>4.8296086064371948E-4</v>
      </c>
    </row>
    <row r="38" spans="2:15" s="131" customFormat="1">
      <c r="B38" s="89" t="s">
        <v>945</v>
      </c>
      <c r="C38" s="86" t="s">
        <v>946</v>
      </c>
      <c r="D38" s="99" t="s">
        <v>120</v>
      </c>
      <c r="E38" s="99" t="s">
        <v>307</v>
      </c>
      <c r="F38" s="86" t="s">
        <v>357</v>
      </c>
      <c r="G38" s="99" t="s">
        <v>358</v>
      </c>
      <c r="H38" s="99" t="s">
        <v>164</v>
      </c>
      <c r="I38" s="96">
        <v>219.57143400000001</v>
      </c>
      <c r="J38" s="98">
        <v>17850</v>
      </c>
      <c r="K38" s="86"/>
      <c r="L38" s="96">
        <v>39.193500916999994</v>
      </c>
      <c r="M38" s="97">
        <v>1.8105585623680042E-6</v>
      </c>
      <c r="N38" s="97">
        <f t="shared" si="0"/>
        <v>4.5257625758886144E-2</v>
      </c>
      <c r="O38" s="97">
        <f>L38/'סכום נכסי הקרן'!$C$42</f>
        <v>2.8897685011127494E-3</v>
      </c>
    </row>
    <row r="39" spans="2:15" s="131" customFormat="1">
      <c r="B39" s="89" t="s">
        <v>947</v>
      </c>
      <c r="C39" s="86" t="s">
        <v>948</v>
      </c>
      <c r="D39" s="99" t="s">
        <v>120</v>
      </c>
      <c r="E39" s="99" t="s">
        <v>307</v>
      </c>
      <c r="F39" s="86" t="s">
        <v>469</v>
      </c>
      <c r="G39" s="99" t="s">
        <v>151</v>
      </c>
      <c r="H39" s="99" t="s">
        <v>164</v>
      </c>
      <c r="I39" s="96">
        <v>468.68310000000002</v>
      </c>
      <c r="J39" s="98">
        <v>2455</v>
      </c>
      <c r="K39" s="86"/>
      <c r="L39" s="96">
        <v>11.506170096</v>
      </c>
      <c r="M39" s="97">
        <v>1.9679633573256325E-6</v>
      </c>
      <c r="N39" s="97">
        <f t="shared" si="0"/>
        <v>1.3286435963595836E-2</v>
      </c>
      <c r="O39" s="97">
        <f>L39/'סכום נכסי הקרן'!$C$42</f>
        <v>8.4835922114434429E-4</v>
      </c>
    </row>
    <row r="40" spans="2:15" s="131" customFormat="1">
      <c r="B40" s="89" t="s">
        <v>949</v>
      </c>
      <c r="C40" s="86" t="s">
        <v>950</v>
      </c>
      <c r="D40" s="99" t="s">
        <v>120</v>
      </c>
      <c r="E40" s="99" t="s">
        <v>307</v>
      </c>
      <c r="F40" s="86" t="s">
        <v>738</v>
      </c>
      <c r="G40" s="99" t="s">
        <v>739</v>
      </c>
      <c r="H40" s="99" t="s">
        <v>164</v>
      </c>
      <c r="I40" s="96">
        <v>272.108654</v>
      </c>
      <c r="J40" s="98">
        <v>8485</v>
      </c>
      <c r="K40" s="86"/>
      <c r="L40" s="96">
        <v>23.088419258999998</v>
      </c>
      <c r="M40" s="97">
        <v>2.3614541672552034E-6</v>
      </c>
      <c r="N40" s="97">
        <f t="shared" si="0"/>
        <v>2.6660722153933669E-2</v>
      </c>
      <c r="O40" s="97">
        <f>L40/'סכום נכסי הקרן'!$C$42</f>
        <v>1.702327813390194E-3</v>
      </c>
    </row>
    <row r="41" spans="2:15" s="131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31" customFormat="1">
      <c r="B42" s="104" t="s">
        <v>951</v>
      </c>
      <c r="C42" s="84"/>
      <c r="D42" s="84"/>
      <c r="E42" s="84"/>
      <c r="F42" s="84"/>
      <c r="G42" s="84"/>
      <c r="H42" s="84"/>
      <c r="I42" s="93"/>
      <c r="J42" s="95"/>
      <c r="K42" s="84"/>
      <c r="L42" s="93">
        <f>SUM(L43:L81)</f>
        <v>185.51448845599998</v>
      </c>
      <c r="M42" s="84"/>
      <c r="N42" s="94">
        <f t="shared" ref="N42:N81" si="1">L42/$L$11</f>
        <v>0.21421779363810672</v>
      </c>
      <c r="O42" s="94">
        <f>L42/'סכום נכסי הקרן'!$C$42</f>
        <v>1.3678133177627552E-2</v>
      </c>
    </row>
    <row r="43" spans="2:15" s="131" customFormat="1">
      <c r="B43" s="89" t="s">
        <v>952</v>
      </c>
      <c r="C43" s="86" t="s">
        <v>953</v>
      </c>
      <c r="D43" s="99" t="s">
        <v>120</v>
      </c>
      <c r="E43" s="99" t="s">
        <v>307</v>
      </c>
      <c r="F43" s="86" t="s">
        <v>954</v>
      </c>
      <c r="G43" s="99" t="s">
        <v>955</v>
      </c>
      <c r="H43" s="99" t="s">
        <v>164</v>
      </c>
      <c r="I43" s="96">
        <v>1115.26684</v>
      </c>
      <c r="J43" s="98">
        <v>379.5</v>
      </c>
      <c r="K43" s="86"/>
      <c r="L43" s="96">
        <v>4.2324376590000004</v>
      </c>
      <c r="M43" s="97">
        <v>3.7582201251975729E-6</v>
      </c>
      <c r="N43" s="97">
        <f t="shared" si="1"/>
        <v>4.887291901391597E-3</v>
      </c>
      <c r="O43" s="97">
        <f>L43/'סכום נכסי הקרן'!$C$42</f>
        <v>3.1206104950416789E-4</v>
      </c>
    </row>
    <row r="44" spans="2:15" s="131" customFormat="1">
      <c r="B44" s="89" t="s">
        <v>956</v>
      </c>
      <c r="C44" s="86" t="s">
        <v>957</v>
      </c>
      <c r="D44" s="99" t="s">
        <v>120</v>
      </c>
      <c r="E44" s="99" t="s">
        <v>307</v>
      </c>
      <c r="F44" s="86" t="s">
        <v>851</v>
      </c>
      <c r="G44" s="99" t="s">
        <v>852</v>
      </c>
      <c r="H44" s="99" t="s">
        <v>164</v>
      </c>
      <c r="I44" s="96">
        <v>417.43122899999997</v>
      </c>
      <c r="J44" s="98">
        <v>1929</v>
      </c>
      <c r="K44" s="86"/>
      <c r="L44" s="96">
        <v>8.0522484129999992</v>
      </c>
      <c r="M44" s="97">
        <v>3.1650739804199086E-6</v>
      </c>
      <c r="N44" s="97">
        <f t="shared" si="1"/>
        <v>9.2981141430790379E-3</v>
      </c>
      <c r="O44" s="97">
        <f>L44/'סכום נכסי הקרן'!$C$42</f>
        <v>5.9369878379324996E-4</v>
      </c>
    </row>
    <row r="45" spans="2:15" s="131" customFormat="1">
      <c r="B45" s="89" t="s">
        <v>958</v>
      </c>
      <c r="C45" s="86" t="s">
        <v>959</v>
      </c>
      <c r="D45" s="99" t="s">
        <v>120</v>
      </c>
      <c r="E45" s="99" t="s">
        <v>307</v>
      </c>
      <c r="F45" s="86" t="s">
        <v>618</v>
      </c>
      <c r="G45" s="99" t="s">
        <v>358</v>
      </c>
      <c r="H45" s="99" t="s">
        <v>164</v>
      </c>
      <c r="I45" s="96">
        <v>479.22417000000002</v>
      </c>
      <c r="J45" s="98">
        <v>327.39999999999998</v>
      </c>
      <c r="K45" s="86"/>
      <c r="L45" s="96">
        <v>1.568979933</v>
      </c>
      <c r="M45" s="97">
        <v>2.2740031621949607E-6</v>
      </c>
      <c r="N45" s="97">
        <f t="shared" si="1"/>
        <v>1.8117367667994351E-3</v>
      </c>
      <c r="O45" s="97">
        <f>L45/'סכום נכסי הקרן'!$C$42</f>
        <v>1.1568215860234104E-4</v>
      </c>
    </row>
    <row r="46" spans="2:15" s="131" customFormat="1">
      <c r="B46" s="89" t="s">
        <v>960</v>
      </c>
      <c r="C46" s="86" t="s">
        <v>961</v>
      </c>
      <c r="D46" s="99" t="s">
        <v>120</v>
      </c>
      <c r="E46" s="99" t="s">
        <v>307</v>
      </c>
      <c r="F46" s="86" t="s">
        <v>848</v>
      </c>
      <c r="G46" s="99" t="s">
        <v>422</v>
      </c>
      <c r="H46" s="99" t="s">
        <v>164</v>
      </c>
      <c r="I46" s="96">
        <v>31.529726</v>
      </c>
      <c r="J46" s="98">
        <v>19160</v>
      </c>
      <c r="K46" s="86"/>
      <c r="L46" s="96">
        <v>6.0410955819999996</v>
      </c>
      <c r="M46" s="97">
        <v>2.1485460254517352E-6</v>
      </c>
      <c r="N46" s="97">
        <f t="shared" si="1"/>
        <v>6.975790287343994E-3</v>
      </c>
      <c r="O46" s="97">
        <f>L46/'סכום נכסי הקרן'!$C$42</f>
        <v>4.4541486003111657E-4</v>
      </c>
    </row>
    <row r="47" spans="2:15" s="131" customFormat="1">
      <c r="B47" s="89" t="s">
        <v>962</v>
      </c>
      <c r="C47" s="86" t="s">
        <v>963</v>
      </c>
      <c r="D47" s="99" t="s">
        <v>120</v>
      </c>
      <c r="E47" s="99" t="s">
        <v>307</v>
      </c>
      <c r="F47" s="86" t="s">
        <v>964</v>
      </c>
      <c r="G47" s="99" t="s">
        <v>965</v>
      </c>
      <c r="H47" s="99" t="s">
        <v>164</v>
      </c>
      <c r="I47" s="96">
        <v>363.33837899999997</v>
      </c>
      <c r="J47" s="98">
        <v>1090</v>
      </c>
      <c r="K47" s="86"/>
      <c r="L47" s="96">
        <v>3.960388332</v>
      </c>
      <c r="M47" s="97">
        <v>3.3390511093797299E-6</v>
      </c>
      <c r="N47" s="97">
        <f t="shared" si="1"/>
        <v>4.5731503641148787E-3</v>
      </c>
      <c r="O47" s="97">
        <f>L47/'סכום נכסי הקרן'!$C$42</f>
        <v>2.9200263273812364E-4</v>
      </c>
    </row>
    <row r="48" spans="2:15" s="131" customFormat="1">
      <c r="B48" s="89" t="s">
        <v>966</v>
      </c>
      <c r="C48" s="86" t="s">
        <v>967</v>
      </c>
      <c r="D48" s="99" t="s">
        <v>120</v>
      </c>
      <c r="E48" s="99" t="s">
        <v>307</v>
      </c>
      <c r="F48" s="86" t="s">
        <v>968</v>
      </c>
      <c r="G48" s="99" t="s">
        <v>151</v>
      </c>
      <c r="H48" s="99" t="s">
        <v>164</v>
      </c>
      <c r="I48" s="96">
        <v>19.772696</v>
      </c>
      <c r="J48" s="98">
        <v>4247</v>
      </c>
      <c r="K48" s="86"/>
      <c r="L48" s="96">
        <v>0.83974641699999997</v>
      </c>
      <c r="M48" s="97">
        <v>8.8050405880626693E-7</v>
      </c>
      <c r="N48" s="97">
        <f t="shared" si="1"/>
        <v>9.6967426189955609E-4</v>
      </c>
      <c r="O48" s="97">
        <f>L48/'סכום נכסי הקרן'!$C$42</f>
        <v>6.1915182058062439E-5</v>
      </c>
    </row>
    <row r="49" spans="2:15" s="131" customFormat="1">
      <c r="B49" s="89" t="s">
        <v>969</v>
      </c>
      <c r="C49" s="86" t="s">
        <v>970</v>
      </c>
      <c r="D49" s="99" t="s">
        <v>120</v>
      </c>
      <c r="E49" s="99" t="s">
        <v>307</v>
      </c>
      <c r="F49" s="86" t="s">
        <v>747</v>
      </c>
      <c r="G49" s="99" t="s">
        <v>556</v>
      </c>
      <c r="H49" s="99" t="s">
        <v>164</v>
      </c>
      <c r="I49" s="96">
        <v>12.905437999999998</v>
      </c>
      <c r="J49" s="98">
        <v>89700</v>
      </c>
      <c r="K49" s="86"/>
      <c r="L49" s="96">
        <v>11.576178108000001</v>
      </c>
      <c r="M49" s="97">
        <v>3.5710526818235017E-6</v>
      </c>
      <c r="N49" s="97">
        <f t="shared" si="1"/>
        <v>1.3367275805230023E-2</v>
      </c>
      <c r="O49" s="97">
        <f>L49/'סכום נכסי הקרן'!$C$42</f>
        <v>8.5352096845371455E-4</v>
      </c>
    </row>
    <row r="50" spans="2:15" s="131" customFormat="1">
      <c r="B50" s="89" t="s">
        <v>971</v>
      </c>
      <c r="C50" s="86" t="s">
        <v>972</v>
      </c>
      <c r="D50" s="99" t="s">
        <v>120</v>
      </c>
      <c r="E50" s="99" t="s">
        <v>307</v>
      </c>
      <c r="F50" s="86" t="s">
        <v>973</v>
      </c>
      <c r="G50" s="99" t="s">
        <v>190</v>
      </c>
      <c r="H50" s="99" t="s">
        <v>164</v>
      </c>
      <c r="I50" s="96">
        <v>1228.546331</v>
      </c>
      <c r="J50" s="98">
        <v>176.1</v>
      </c>
      <c r="K50" s="86"/>
      <c r="L50" s="96">
        <v>2.1634700899999997</v>
      </c>
      <c r="M50" s="97">
        <v>2.2912948379021886E-6</v>
      </c>
      <c r="N50" s="97">
        <f t="shared" si="1"/>
        <v>2.4982080544709438E-3</v>
      </c>
      <c r="O50" s="97">
        <f>L50/'סכום נכסי הקרן'!$C$42</f>
        <v>1.5951439838000846E-4</v>
      </c>
    </row>
    <row r="51" spans="2:15" s="131" customFormat="1">
      <c r="B51" s="89" t="s">
        <v>974</v>
      </c>
      <c r="C51" s="86" t="s">
        <v>975</v>
      </c>
      <c r="D51" s="99" t="s">
        <v>120</v>
      </c>
      <c r="E51" s="99" t="s">
        <v>307</v>
      </c>
      <c r="F51" s="86" t="s">
        <v>976</v>
      </c>
      <c r="G51" s="99" t="s">
        <v>190</v>
      </c>
      <c r="H51" s="99" t="s">
        <v>164</v>
      </c>
      <c r="I51" s="96">
        <v>630.798271</v>
      </c>
      <c r="J51" s="98">
        <v>478.3</v>
      </c>
      <c r="K51" s="86"/>
      <c r="L51" s="96">
        <v>3.0171081309999996</v>
      </c>
      <c r="M51" s="97">
        <v>1.6607688700627882E-6</v>
      </c>
      <c r="N51" s="97">
        <f t="shared" si="1"/>
        <v>3.4839232901407832E-3</v>
      </c>
      <c r="O51" s="97">
        <f>L51/'סכום נכסי הקרן'!$C$42</f>
        <v>2.224538211036219E-4</v>
      </c>
    </row>
    <row r="52" spans="2:15" s="131" customFormat="1">
      <c r="B52" s="89" t="s">
        <v>977</v>
      </c>
      <c r="C52" s="86" t="s">
        <v>978</v>
      </c>
      <c r="D52" s="99" t="s">
        <v>120</v>
      </c>
      <c r="E52" s="99" t="s">
        <v>307</v>
      </c>
      <c r="F52" s="86" t="s">
        <v>979</v>
      </c>
      <c r="G52" s="99" t="s">
        <v>429</v>
      </c>
      <c r="H52" s="99" t="s">
        <v>164</v>
      </c>
      <c r="I52" s="96">
        <v>11.686349999999999</v>
      </c>
      <c r="J52" s="98">
        <v>17500</v>
      </c>
      <c r="K52" s="86"/>
      <c r="L52" s="96">
        <v>2.0451111630000001</v>
      </c>
      <c r="M52" s="97">
        <v>2.5515841902587248E-6</v>
      </c>
      <c r="N52" s="97">
        <f t="shared" si="1"/>
        <v>2.3615363130326614E-3</v>
      </c>
      <c r="O52" s="97">
        <f>L52/'סכום נכסי הקרן'!$C$42</f>
        <v>1.5078769902762302E-4</v>
      </c>
    </row>
    <row r="53" spans="2:15" s="131" customFormat="1">
      <c r="B53" s="89" t="s">
        <v>980</v>
      </c>
      <c r="C53" s="86" t="s">
        <v>981</v>
      </c>
      <c r="D53" s="99" t="s">
        <v>120</v>
      </c>
      <c r="E53" s="99" t="s">
        <v>307</v>
      </c>
      <c r="F53" s="86" t="s">
        <v>982</v>
      </c>
      <c r="G53" s="99" t="s">
        <v>983</v>
      </c>
      <c r="H53" s="99" t="s">
        <v>164</v>
      </c>
      <c r="I53" s="96">
        <v>75.605080000000001</v>
      </c>
      <c r="J53" s="98">
        <v>3942</v>
      </c>
      <c r="K53" s="86"/>
      <c r="L53" s="96">
        <v>2.980352248</v>
      </c>
      <c r="M53" s="97">
        <v>3.0571311932264995E-6</v>
      </c>
      <c r="N53" s="97">
        <f t="shared" si="1"/>
        <v>3.4414804371592608E-3</v>
      </c>
      <c r="O53" s="97">
        <f>L53/'סכום נכסי הקרן'!$C$42</f>
        <v>2.1974378014175637E-4</v>
      </c>
    </row>
    <row r="54" spans="2:15" s="131" customFormat="1">
      <c r="B54" s="89" t="s">
        <v>984</v>
      </c>
      <c r="C54" s="86" t="s">
        <v>985</v>
      </c>
      <c r="D54" s="99" t="s">
        <v>120</v>
      </c>
      <c r="E54" s="99" t="s">
        <v>307</v>
      </c>
      <c r="F54" s="86" t="s">
        <v>406</v>
      </c>
      <c r="G54" s="99" t="s">
        <v>358</v>
      </c>
      <c r="H54" s="99" t="s">
        <v>164</v>
      </c>
      <c r="I54" s="96">
        <v>8.9760539999999995</v>
      </c>
      <c r="J54" s="98">
        <v>159100</v>
      </c>
      <c r="K54" s="86"/>
      <c r="L54" s="96">
        <v>14.280902547</v>
      </c>
      <c r="M54" s="97">
        <v>4.2007876429445581E-6</v>
      </c>
      <c r="N54" s="97">
        <f t="shared" si="1"/>
        <v>1.6490482550664716E-2</v>
      </c>
      <c r="O54" s="97">
        <f>L54/'סכום נכסי הקרן'!$C$42</f>
        <v>1.0529424874592263E-3</v>
      </c>
    </row>
    <row r="55" spans="2:15" s="131" customFormat="1">
      <c r="B55" s="89" t="s">
        <v>986</v>
      </c>
      <c r="C55" s="86" t="s">
        <v>987</v>
      </c>
      <c r="D55" s="99" t="s">
        <v>120</v>
      </c>
      <c r="E55" s="99" t="s">
        <v>307</v>
      </c>
      <c r="F55" s="86" t="s">
        <v>988</v>
      </c>
      <c r="G55" s="99" t="s">
        <v>358</v>
      </c>
      <c r="H55" s="99" t="s">
        <v>164</v>
      </c>
      <c r="I55" s="96">
        <v>34.833083000000002</v>
      </c>
      <c r="J55" s="98">
        <v>5028</v>
      </c>
      <c r="K55" s="86"/>
      <c r="L55" s="96">
        <v>1.7514074129999999</v>
      </c>
      <c r="M55" s="97">
        <v>1.9421625233723285E-6</v>
      </c>
      <c r="N55" s="97">
        <f t="shared" si="1"/>
        <v>2.0223899216543916E-3</v>
      </c>
      <c r="O55" s="97">
        <f>L55/'סכום נכסי הקרן'!$C$42</f>
        <v>1.2913268415140513E-4</v>
      </c>
    </row>
    <row r="56" spans="2:15" s="131" customFormat="1">
      <c r="B56" s="89" t="s">
        <v>989</v>
      </c>
      <c r="C56" s="86" t="s">
        <v>990</v>
      </c>
      <c r="D56" s="99" t="s">
        <v>120</v>
      </c>
      <c r="E56" s="99" t="s">
        <v>307</v>
      </c>
      <c r="F56" s="86" t="s">
        <v>991</v>
      </c>
      <c r="G56" s="99" t="s">
        <v>567</v>
      </c>
      <c r="H56" s="99" t="s">
        <v>164</v>
      </c>
      <c r="I56" s="96">
        <v>27.240624000000004</v>
      </c>
      <c r="J56" s="98">
        <v>18210</v>
      </c>
      <c r="K56" s="86"/>
      <c r="L56" s="96">
        <v>4.9605175499999996</v>
      </c>
      <c r="M56" s="97">
        <v>5.1699357283910093E-6</v>
      </c>
      <c r="N56" s="97">
        <f t="shared" si="1"/>
        <v>5.7280222893002757E-3</v>
      </c>
      <c r="O56" s="97">
        <f>L56/'סכום נכסי הקרן'!$C$42</f>
        <v>3.6574296834476858E-4</v>
      </c>
    </row>
    <row r="57" spans="2:15" s="131" customFormat="1">
      <c r="B57" s="89" t="s">
        <v>992</v>
      </c>
      <c r="C57" s="86" t="s">
        <v>993</v>
      </c>
      <c r="D57" s="99" t="s">
        <v>120</v>
      </c>
      <c r="E57" s="99" t="s">
        <v>307</v>
      </c>
      <c r="F57" s="86" t="s">
        <v>994</v>
      </c>
      <c r="G57" s="99" t="s">
        <v>965</v>
      </c>
      <c r="H57" s="99" t="s">
        <v>164</v>
      </c>
      <c r="I57" s="96">
        <v>36.540433999999998</v>
      </c>
      <c r="J57" s="98">
        <v>6638</v>
      </c>
      <c r="K57" s="86"/>
      <c r="L57" s="96">
        <v>2.4255540280000001</v>
      </c>
      <c r="M57" s="97">
        <v>2.6043676165914635E-6</v>
      </c>
      <c r="N57" s="97">
        <f t="shared" si="1"/>
        <v>2.8008423307132675E-3</v>
      </c>
      <c r="O57" s="97">
        <f>L57/'סכום נכסי הקרן'!$C$42</f>
        <v>1.7883805896046673E-4</v>
      </c>
    </row>
    <row r="58" spans="2:15" s="131" customFormat="1">
      <c r="B58" s="89" t="s">
        <v>995</v>
      </c>
      <c r="C58" s="86" t="s">
        <v>996</v>
      </c>
      <c r="D58" s="99" t="s">
        <v>120</v>
      </c>
      <c r="E58" s="99" t="s">
        <v>307</v>
      </c>
      <c r="F58" s="86" t="s">
        <v>997</v>
      </c>
      <c r="G58" s="99" t="s">
        <v>998</v>
      </c>
      <c r="H58" s="99" t="s">
        <v>164</v>
      </c>
      <c r="I58" s="96">
        <v>17.287030000000001</v>
      </c>
      <c r="J58" s="98">
        <v>12540</v>
      </c>
      <c r="K58" s="86"/>
      <c r="L58" s="96">
        <v>2.16779353</v>
      </c>
      <c r="M58" s="97">
        <v>2.5450862415706219E-6</v>
      </c>
      <c r="N58" s="97">
        <f t="shared" si="1"/>
        <v>2.5032004288425363E-3</v>
      </c>
      <c r="O58" s="97">
        <f>L58/'סכום נכסי הקרן'!$C$42</f>
        <v>1.5983316910566804E-4</v>
      </c>
    </row>
    <row r="59" spans="2:15" s="131" customFormat="1">
      <c r="B59" s="89" t="s">
        <v>999</v>
      </c>
      <c r="C59" s="86" t="s">
        <v>1000</v>
      </c>
      <c r="D59" s="99" t="s">
        <v>120</v>
      </c>
      <c r="E59" s="99" t="s">
        <v>307</v>
      </c>
      <c r="F59" s="86" t="s">
        <v>1001</v>
      </c>
      <c r="G59" s="99" t="s">
        <v>998</v>
      </c>
      <c r="H59" s="99" t="s">
        <v>164</v>
      </c>
      <c r="I59" s="96">
        <v>85.544796000000005</v>
      </c>
      <c r="J59" s="98">
        <v>8787</v>
      </c>
      <c r="K59" s="86"/>
      <c r="L59" s="96">
        <v>7.5168212040000002</v>
      </c>
      <c r="M59" s="97">
        <v>3.8049203838137248E-6</v>
      </c>
      <c r="N59" s="97">
        <f t="shared" si="1"/>
        <v>8.6798441830322603E-3</v>
      </c>
      <c r="O59" s="97">
        <f>L59/'סכום נכסי הקרן'!$C$42</f>
        <v>5.5422130290978561E-4</v>
      </c>
    </row>
    <row r="60" spans="2:15" s="131" customFormat="1">
      <c r="B60" s="89" t="s">
        <v>1002</v>
      </c>
      <c r="C60" s="86" t="s">
        <v>1003</v>
      </c>
      <c r="D60" s="99" t="s">
        <v>120</v>
      </c>
      <c r="E60" s="99" t="s">
        <v>307</v>
      </c>
      <c r="F60" s="86" t="s">
        <v>1004</v>
      </c>
      <c r="G60" s="99" t="s">
        <v>556</v>
      </c>
      <c r="H60" s="99" t="s">
        <v>164</v>
      </c>
      <c r="I60" s="96">
        <v>15.899077999999999</v>
      </c>
      <c r="J60" s="98">
        <v>21080</v>
      </c>
      <c r="K60" s="86"/>
      <c r="L60" s="96">
        <v>3.3515255950000005</v>
      </c>
      <c r="M60" s="97">
        <v>9.2049250941967396E-7</v>
      </c>
      <c r="N60" s="97">
        <f t="shared" si="1"/>
        <v>3.8700827318553432E-3</v>
      </c>
      <c r="O60" s="97">
        <f>L60/'סכום נכסי הקרן'!$C$42</f>
        <v>2.4711069102028817E-4</v>
      </c>
    </row>
    <row r="61" spans="2:15" s="131" customFormat="1">
      <c r="B61" s="89" t="s">
        <v>1005</v>
      </c>
      <c r="C61" s="86" t="s">
        <v>1006</v>
      </c>
      <c r="D61" s="99" t="s">
        <v>120</v>
      </c>
      <c r="E61" s="99" t="s">
        <v>307</v>
      </c>
      <c r="F61" s="86" t="s">
        <v>512</v>
      </c>
      <c r="G61" s="99" t="s">
        <v>358</v>
      </c>
      <c r="H61" s="99" t="s">
        <v>164</v>
      </c>
      <c r="I61" s="96">
        <v>7.9125730000000001</v>
      </c>
      <c r="J61" s="98">
        <v>39860</v>
      </c>
      <c r="K61" s="86"/>
      <c r="L61" s="96">
        <v>3.1539517580000003</v>
      </c>
      <c r="M61" s="97">
        <v>1.4642348779473179E-6</v>
      </c>
      <c r="N61" s="97">
        <f t="shared" si="1"/>
        <v>3.6419397345347146E-3</v>
      </c>
      <c r="O61" s="97">
        <f>L61/'סכום נכסי הקרן'!$C$42</f>
        <v>2.3254341232743374E-4</v>
      </c>
    </row>
    <row r="62" spans="2:15" s="131" customFormat="1">
      <c r="B62" s="89" t="s">
        <v>1007</v>
      </c>
      <c r="C62" s="86" t="s">
        <v>1008</v>
      </c>
      <c r="D62" s="99" t="s">
        <v>120</v>
      </c>
      <c r="E62" s="99" t="s">
        <v>307</v>
      </c>
      <c r="F62" s="86" t="s">
        <v>1009</v>
      </c>
      <c r="G62" s="99" t="s">
        <v>422</v>
      </c>
      <c r="H62" s="99" t="s">
        <v>164</v>
      </c>
      <c r="I62" s="96">
        <v>112.222418</v>
      </c>
      <c r="J62" s="98">
        <v>5268</v>
      </c>
      <c r="K62" s="86"/>
      <c r="L62" s="96">
        <v>5.9118769819999999</v>
      </c>
      <c r="M62" s="97">
        <v>2.0191562739125287E-6</v>
      </c>
      <c r="N62" s="97">
        <f t="shared" si="1"/>
        <v>6.8265786348235477E-3</v>
      </c>
      <c r="O62" s="97">
        <f>L62/'סכום נכסי הקרן'!$C$42</f>
        <v>4.3588746821101199E-4</v>
      </c>
    </row>
    <row r="63" spans="2:15" s="131" customFormat="1">
      <c r="B63" s="89" t="s">
        <v>1010</v>
      </c>
      <c r="C63" s="86" t="s">
        <v>1011</v>
      </c>
      <c r="D63" s="99" t="s">
        <v>120</v>
      </c>
      <c r="E63" s="99" t="s">
        <v>307</v>
      </c>
      <c r="F63" s="86" t="s">
        <v>1012</v>
      </c>
      <c r="G63" s="99" t="s">
        <v>998</v>
      </c>
      <c r="H63" s="99" t="s">
        <v>164</v>
      </c>
      <c r="I63" s="96">
        <v>246.707719</v>
      </c>
      <c r="J63" s="98">
        <v>4137</v>
      </c>
      <c r="K63" s="86"/>
      <c r="L63" s="96">
        <v>10.206298350999999</v>
      </c>
      <c r="M63" s="97">
        <v>3.9998536135049898E-6</v>
      </c>
      <c r="N63" s="97">
        <f t="shared" si="1"/>
        <v>1.1785444534064122E-2</v>
      </c>
      <c r="O63" s="97">
        <f>L63/'סכום נכסי הקרן'!$C$42</f>
        <v>7.5251862675237524E-4</v>
      </c>
    </row>
    <row r="64" spans="2:15" s="131" customFormat="1">
      <c r="B64" s="89" t="s">
        <v>1013</v>
      </c>
      <c r="C64" s="86" t="s">
        <v>1014</v>
      </c>
      <c r="D64" s="99" t="s">
        <v>120</v>
      </c>
      <c r="E64" s="99" t="s">
        <v>307</v>
      </c>
      <c r="F64" s="86" t="s">
        <v>1015</v>
      </c>
      <c r="G64" s="99" t="s">
        <v>983</v>
      </c>
      <c r="H64" s="99" t="s">
        <v>164</v>
      </c>
      <c r="I64" s="96">
        <v>438.61133999999998</v>
      </c>
      <c r="J64" s="98">
        <v>2136</v>
      </c>
      <c r="K64" s="86"/>
      <c r="L64" s="96">
        <v>9.368738231</v>
      </c>
      <c r="M64" s="97">
        <v>4.0738966803476764E-6</v>
      </c>
      <c r="N64" s="97">
        <f t="shared" si="1"/>
        <v>1.081829483897051E-2</v>
      </c>
      <c r="O64" s="97">
        <f>L64/'סכום נכסי הקרן'!$C$42</f>
        <v>6.9076464213921719E-4</v>
      </c>
    </row>
    <row r="65" spans="2:15" s="131" customFormat="1">
      <c r="B65" s="89" t="s">
        <v>1016</v>
      </c>
      <c r="C65" s="86" t="s">
        <v>1017</v>
      </c>
      <c r="D65" s="99" t="s">
        <v>120</v>
      </c>
      <c r="E65" s="99" t="s">
        <v>307</v>
      </c>
      <c r="F65" s="86" t="s">
        <v>541</v>
      </c>
      <c r="G65" s="99" t="s">
        <v>422</v>
      </c>
      <c r="H65" s="99" t="s">
        <v>164</v>
      </c>
      <c r="I65" s="96">
        <v>103.482243</v>
      </c>
      <c r="J65" s="98">
        <v>3975</v>
      </c>
      <c r="K65" s="86"/>
      <c r="L65" s="96">
        <v>4.1134191529999997</v>
      </c>
      <c r="M65" s="97">
        <v>1.635515802417979E-6</v>
      </c>
      <c r="N65" s="97">
        <f t="shared" si="1"/>
        <v>4.7498585291001873E-3</v>
      </c>
      <c r="O65" s="97">
        <f>L65/'סכום נכסי הקרן'!$C$42</f>
        <v>3.0328571885900166E-4</v>
      </c>
    </row>
    <row r="66" spans="2:15" s="131" customFormat="1">
      <c r="B66" s="89" t="s">
        <v>1018</v>
      </c>
      <c r="C66" s="86" t="s">
        <v>1019</v>
      </c>
      <c r="D66" s="99" t="s">
        <v>120</v>
      </c>
      <c r="E66" s="99" t="s">
        <v>307</v>
      </c>
      <c r="F66" s="86" t="s">
        <v>1020</v>
      </c>
      <c r="G66" s="99" t="s">
        <v>917</v>
      </c>
      <c r="H66" s="99" t="s">
        <v>164</v>
      </c>
      <c r="I66" s="96">
        <v>8.5146259999999998</v>
      </c>
      <c r="J66" s="98">
        <v>8450</v>
      </c>
      <c r="K66" s="86"/>
      <c r="L66" s="96">
        <v>0.71948585899999995</v>
      </c>
      <c r="M66" s="97">
        <v>3.0333713290319672E-7</v>
      </c>
      <c r="N66" s="97">
        <f t="shared" si="1"/>
        <v>8.3080666395149753E-4</v>
      </c>
      <c r="O66" s="97">
        <f>L66/'סכום נכסי הקרן'!$C$42</f>
        <v>5.304827391503647E-5</v>
      </c>
    </row>
    <row r="67" spans="2:15" s="131" customFormat="1">
      <c r="B67" s="89" t="s">
        <v>1021</v>
      </c>
      <c r="C67" s="86" t="s">
        <v>1022</v>
      </c>
      <c r="D67" s="99" t="s">
        <v>120</v>
      </c>
      <c r="E67" s="99" t="s">
        <v>307</v>
      </c>
      <c r="F67" s="86" t="s">
        <v>1023</v>
      </c>
      <c r="G67" s="99" t="s">
        <v>852</v>
      </c>
      <c r="H67" s="99" t="s">
        <v>164</v>
      </c>
      <c r="I67" s="96">
        <v>301.13945200000001</v>
      </c>
      <c r="J67" s="98">
        <v>2380</v>
      </c>
      <c r="K67" s="86"/>
      <c r="L67" s="96">
        <v>7.1671189660000003</v>
      </c>
      <c r="M67" s="97">
        <v>3.0672897409493197E-6</v>
      </c>
      <c r="N67" s="97">
        <f t="shared" si="1"/>
        <v>8.2760350655980957E-3</v>
      </c>
      <c r="O67" s="97">
        <f>L67/'סכום נכסי הקרן'!$C$42</f>
        <v>5.2843747425204224E-4</v>
      </c>
    </row>
    <row r="68" spans="2:15" s="131" customFormat="1">
      <c r="B68" s="89" t="s">
        <v>1024</v>
      </c>
      <c r="C68" s="86" t="s">
        <v>1025</v>
      </c>
      <c r="D68" s="99" t="s">
        <v>120</v>
      </c>
      <c r="E68" s="99" t="s">
        <v>307</v>
      </c>
      <c r="F68" s="86" t="s">
        <v>1026</v>
      </c>
      <c r="G68" s="99" t="s">
        <v>192</v>
      </c>
      <c r="H68" s="99" t="s">
        <v>164</v>
      </c>
      <c r="I68" s="96">
        <v>55.538319000000001</v>
      </c>
      <c r="J68" s="98">
        <v>4119</v>
      </c>
      <c r="K68" s="86"/>
      <c r="L68" s="96">
        <v>2.2876233749999999</v>
      </c>
      <c r="M68" s="97">
        <v>1.1153098176039733E-6</v>
      </c>
      <c r="N68" s="97">
        <f t="shared" si="1"/>
        <v>2.6415706727061826E-3</v>
      </c>
      <c r="O68" s="97">
        <f>L68/'סכום נכסי הקרן'!$C$42</f>
        <v>1.6866832043107633E-4</v>
      </c>
    </row>
    <row r="69" spans="2:15" s="131" customFormat="1">
      <c r="B69" s="89" t="s">
        <v>934</v>
      </c>
      <c r="C69" s="86" t="s">
        <v>935</v>
      </c>
      <c r="D69" s="99" t="s">
        <v>120</v>
      </c>
      <c r="E69" s="99" t="s">
        <v>307</v>
      </c>
      <c r="F69" s="86" t="s">
        <v>601</v>
      </c>
      <c r="G69" s="99" t="s">
        <v>390</v>
      </c>
      <c r="H69" s="99" t="s">
        <v>164</v>
      </c>
      <c r="I69" s="96">
        <v>193.94304500000001</v>
      </c>
      <c r="J69" s="98">
        <v>2210</v>
      </c>
      <c r="K69" s="86"/>
      <c r="L69" s="96">
        <v>4.2861412890000006</v>
      </c>
      <c r="M69" s="97">
        <v>1.6691021773213954E-6</v>
      </c>
      <c r="N69" s="97">
        <f>L69/$L$11</f>
        <v>4.9493047027889701E-3</v>
      </c>
      <c r="O69" s="97">
        <f>L69/'סכום נכסי הקרן'!$C$42</f>
        <v>3.1602066155051362E-4</v>
      </c>
    </row>
    <row r="70" spans="2:15" s="131" customFormat="1">
      <c r="B70" s="89" t="s">
        <v>1027</v>
      </c>
      <c r="C70" s="86" t="s">
        <v>1028</v>
      </c>
      <c r="D70" s="99" t="s">
        <v>120</v>
      </c>
      <c r="E70" s="99" t="s">
        <v>307</v>
      </c>
      <c r="F70" s="86" t="s">
        <v>1029</v>
      </c>
      <c r="G70" s="99" t="s">
        <v>151</v>
      </c>
      <c r="H70" s="99" t="s">
        <v>164</v>
      </c>
      <c r="I70" s="96">
        <v>36.915184000000004</v>
      </c>
      <c r="J70" s="98">
        <v>9236</v>
      </c>
      <c r="K70" s="86"/>
      <c r="L70" s="96">
        <v>3.4094863810000007</v>
      </c>
      <c r="M70" s="97">
        <v>3.3886192163814671E-6</v>
      </c>
      <c r="N70" s="97">
        <f t="shared" si="1"/>
        <v>3.9370113679839192E-3</v>
      </c>
      <c r="O70" s="97">
        <f>L70/'סכום נכסי הקרן'!$C$42</f>
        <v>2.5138418661939881E-4</v>
      </c>
    </row>
    <row r="71" spans="2:15" s="131" customFormat="1">
      <c r="B71" s="89" t="s">
        <v>1030</v>
      </c>
      <c r="C71" s="86" t="s">
        <v>1031</v>
      </c>
      <c r="D71" s="99" t="s">
        <v>120</v>
      </c>
      <c r="E71" s="99" t="s">
        <v>307</v>
      </c>
      <c r="F71" s="86" t="s">
        <v>1032</v>
      </c>
      <c r="G71" s="99" t="s">
        <v>473</v>
      </c>
      <c r="H71" s="99" t="s">
        <v>164</v>
      </c>
      <c r="I71" s="96">
        <v>24.669291999999999</v>
      </c>
      <c r="J71" s="98">
        <v>16330</v>
      </c>
      <c r="K71" s="86"/>
      <c r="L71" s="96">
        <v>4.0284953730000002</v>
      </c>
      <c r="M71" s="97">
        <v>2.5837252060781601E-6</v>
      </c>
      <c r="N71" s="97">
        <f t="shared" si="1"/>
        <v>4.6517951113562803E-3</v>
      </c>
      <c r="O71" s="97">
        <f>L71/'סכום נכסי הקרן'!$C$42</f>
        <v>2.9702421991918682E-4</v>
      </c>
    </row>
    <row r="72" spans="2:15" s="131" customFormat="1">
      <c r="B72" s="89" t="s">
        <v>940</v>
      </c>
      <c r="C72" s="86" t="s">
        <v>941</v>
      </c>
      <c r="D72" s="99" t="s">
        <v>120</v>
      </c>
      <c r="E72" s="99" t="s">
        <v>307</v>
      </c>
      <c r="F72" s="86" t="s">
        <v>829</v>
      </c>
      <c r="G72" s="99" t="s">
        <v>390</v>
      </c>
      <c r="H72" s="99" t="s">
        <v>164</v>
      </c>
      <c r="I72" s="96">
        <v>319.40945799999997</v>
      </c>
      <c r="J72" s="98">
        <v>1835</v>
      </c>
      <c r="K72" s="86"/>
      <c r="L72" s="96">
        <v>5.8611635599999996</v>
      </c>
      <c r="M72" s="97">
        <v>1.9559580643740992E-6</v>
      </c>
      <c r="N72" s="97">
        <f>L72/$L$11</f>
        <v>6.7680186945240335E-3</v>
      </c>
      <c r="O72" s="97">
        <f>L72/'סכום נכסי הקרן'!$C$42</f>
        <v>4.3214832661736898E-4</v>
      </c>
    </row>
    <row r="73" spans="2:15" s="131" customFormat="1">
      <c r="B73" s="89" t="s">
        <v>1033</v>
      </c>
      <c r="C73" s="86" t="s">
        <v>1034</v>
      </c>
      <c r="D73" s="99" t="s">
        <v>120</v>
      </c>
      <c r="E73" s="99" t="s">
        <v>307</v>
      </c>
      <c r="F73" s="86" t="s">
        <v>1035</v>
      </c>
      <c r="G73" s="99" t="s">
        <v>965</v>
      </c>
      <c r="H73" s="99" t="s">
        <v>164</v>
      </c>
      <c r="I73" s="96">
        <v>6.0493839999999999</v>
      </c>
      <c r="J73" s="98">
        <v>23330</v>
      </c>
      <c r="K73" s="86"/>
      <c r="L73" s="96">
        <v>1.4113212489999998</v>
      </c>
      <c r="M73" s="97">
        <v>2.5824235588822646E-6</v>
      </c>
      <c r="N73" s="97">
        <f t="shared" si="1"/>
        <v>1.6296847032897009E-3</v>
      </c>
      <c r="O73" s="97">
        <f>L73/'סכום נכסי הקרן'!$C$42</f>
        <v>1.0405785640196076E-4</v>
      </c>
    </row>
    <row r="74" spans="2:15" s="131" customFormat="1">
      <c r="B74" s="89" t="s">
        <v>1036</v>
      </c>
      <c r="C74" s="86" t="s">
        <v>1037</v>
      </c>
      <c r="D74" s="99" t="s">
        <v>120</v>
      </c>
      <c r="E74" s="99" t="s">
        <v>307</v>
      </c>
      <c r="F74" s="86" t="s">
        <v>1038</v>
      </c>
      <c r="G74" s="99" t="s">
        <v>1039</v>
      </c>
      <c r="H74" s="99" t="s">
        <v>164</v>
      </c>
      <c r="I74" s="96">
        <v>55.957700000000003</v>
      </c>
      <c r="J74" s="98">
        <v>1869</v>
      </c>
      <c r="K74" s="86"/>
      <c r="L74" s="96">
        <v>1.045849405</v>
      </c>
      <c r="M74" s="97">
        <v>1.389648289054354E-6</v>
      </c>
      <c r="N74" s="97">
        <f t="shared" si="1"/>
        <v>1.2076660636129455E-3</v>
      </c>
      <c r="O74" s="97">
        <f>L74/'סכום נכסי הקרן'!$C$42</f>
        <v>7.7111321947910471E-5</v>
      </c>
    </row>
    <row r="75" spans="2:15" s="131" customFormat="1">
      <c r="B75" s="89" t="s">
        <v>1040</v>
      </c>
      <c r="C75" s="86" t="s">
        <v>1041</v>
      </c>
      <c r="D75" s="99" t="s">
        <v>120</v>
      </c>
      <c r="E75" s="99" t="s">
        <v>307</v>
      </c>
      <c r="F75" s="86" t="s">
        <v>1042</v>
      </c>
      <c r="G75" s="99" t="s">
        <v>739</v>
      </c>
      <c r="H75" s="99" t="s">
        <v>164</v>
      </c>
      <c r="I75" s="96">
        <v>43.869166999999997</v>
      </c>
      <c r="J75" s="98">
        <v>9232</v>
      </c>
      <c r="K75" s="86"/>
      <c r="L75" s="96">
        <v>4.0500015350000007</v>
      </c>
      <c r="M75" s="97">
        <v>3.4878988997366256E-6</v>
      </c>
      <c r="N75" s="97">
        <f t="shared" si="1"/>
        <v>4.676628765113499E-3</v>
      </c>
      <c r="O75" s="97">
        <f>L75/'סכום נכסי הקרן'!$C$42</f>
        <v>2.986098866259972E-4</v>
      </c>
    </row>
    <row r="76" spans="2:15" s="131" customFormat="1">
      <c r="B76" s="89" t="s">
        <v>1043</v>
      </c>
      <c r="C76" s="86" t="s">
        <v>1044</v>
      </c>
      <c r="D76" s="99" t="s">
        <v>120</v>
      </c>
      <c r="E76" s="99" t="s">
        <v>307</v>
      </c>
      <c r="F76" s="86" t="s">
        <v>462</v>
      </c>
      <c r="G76" s="99" t="s">
        <v>358</v>
      </c>
      <c r="H76" s="99" t="s">
        <v>164</v>
      </c>
      <c r="I76" s="96">
        <v>413.36002300000001</v>
      </c>
      <c r="J76" s="98">
        <v>1381</v>
      </c>
      <c r="K76" s="86"/>
      <c r="L76" s="96">
        <v>5.708501923</v>
      </c>
      <c r="M76" s="97">
        <v>2.3495566394371015E-6</v>
      </c>
      <c r="N76" s="97">
        <f t="shared" si="1"/>
        <v>6.5917368346892534E-3</v>
      </c>
      <c r="O76" s="97">
        <f>L76/'סכום נכסי הקרן'!$C$42</f>
        <v>4.2089246073120733E-4</v>
      </c>
    </row>
    <row r="77" spans="2:15" s="131" customFormat="1">
      <c r="B77" s="89" t="s">
        <v>1045</v>
      </c>
      <c r="C77" s="86" t="s">
        <v>1046</v>
      </c>
      <c r="D77" s="99" t="s">
        <v>120</v>
      </c>
      <c r="E77" s="99" t="s">
        <v>307</v>
      </c>
      <c r="F77" s="86" t="s">
        <v>1047</v>
      </c>
      <c r="G77" s="99" t="s">
        <v>151</v>
      </c>
      <c r="H77" s="99" t="s">
        <v>164</v>
      </c>
      <c r="I77" s="96">
        <v>18.418886000000001</v>
      </c>
      <c r="J77" s="98">
        <v>19240</v>
      </c>
      <c r="K77" s="86"/>
      <c r="L77" s="96">
        <v>3.543793655</v>
      </c>
      <c r="M77" s="97">
        <v>1.3370676217478418E-6</v>
      </c>
      <c r="N77" s="97">
        <f t="shared" si="1"/>
        <v>4.092099027957455E-3</v>
      </c>
      <c r="O77" s="97">
        <f>L77/'סכום נכסי הקרן'!$C$42</f>
        <v>2.6128677048649021E-4</v>
      </c>
    </row>
    <row r="78" spans="2:15" s="131" customFormat="1">
      <c r="B78" s="89" t="s">
        <v>1048</v>
      </c>
      <c r="C78" s="86" t="s">
        <v>1049</v>
      </c>
      <c r="D78" s="99" t="s">
        <v>120</v>
      </c>
      <c r="E78" s="99" t="s">
        <v>307</v>
      </c>
      <c r="F78" s="86" t="s">
        <v>1050</v>
      </c>
      <c r="G78" s="99" t="s">
        <v>852</v>
      </c>
      <c r="H78" s="99" t="s">
        <v>164</v>
      </c>
      <c r="I78" s="96">
        <v>2871.9258679999998</v>
      </c>
      <c r="J78" s="98">
        <v>254.6</v>
      </c>
      <c r="K78" s="86"/>
      <c r="L78" s="96">
        <v>7.3119232590000003</v>
      </c>
      <c r="M78" s="97">
        <v>2.555509654459268E-6</v>
      </c>
      <c r="N78" s="97">
        <f t="shared" si="1"/>
        <v>8.4432438718425908E-3</v>
      </c>
      <c r="O78" s="97">
        <f>L78/'סכום נכסי הקרן'!$C$42</f>
        <v>5.3911401181431454E-4</v>
      </c>
    </row>
    <row r="79" spans="2:15" s="131" customFormat="1">
      <c r="B79" s="89" t="s">
        <v>1051</v>
      </c>
      <c r="C79" s="86" t="s">
        <v>1052</v>
      </c>
      <c r="D79" s="99" t="s">
        <v>120</v>
      </c>
      <c r="E79" s="99" t="s">
        <v>307</v>
      </c>
      <c r="F79" s="86" t="s">
        <v>639</v>
      </c>
      <c r="G79" s="99" t="s">
        <v>358</v>
      </c>
      <c r="H79" s="99" t="s">
        <v>164</v>
      </c>
      <c r="I79" s="96">
        <v>1175.7362889999999</v>
      </c>
      <c r="J79" s="98">
        <v>634.1</v>
      </c>
      <c r="K79" s="86"/>
      <c r="L79" s="96">
        <v>7.455343805</v>
      </c>
      <c r="M79" s="97">
        <v>2.9356277991721629E-6</v>
      </c>
      <c r="N79" s="97">
        <f t="shared" si="1"/>
        <v>8.608854833995443E-3</v>
      </c>
      <c r="O79" s="97">
        <f>L79/'סכום נכסי הקרן'!$C$42</f>
        <v>5.4968852459185064E-4</v>
      </c>
    </row>
    <row r="80" spans="2:15" s="131" customFormat="1">
      <c r="B80" s="89" t="s">
        <v>1053</v>
      </c>
      <c r="C80" s="86" t="s">
        <v>1054</v>
      </c>
      <c r="D80" s="99" t="s">
        <v>120</v>
      </c>
      <c r="E80" s="99" t="s">
        <v>307</v>
      </c>
      <c r="F80" s="86" t="s">
        <v>839</v>
      </c>
      <c r="G80" s="99" t="s">
        <v>358</v>
      </c>
      <c r="H80" s="99" t="s">
        <v>164</v>
      </c>
      <c r="I80" s="96">
        <v>680.74462400000004</v>
      </c>
      <c r="J80" s="98">
        <v>1150</v>
      </c>
      <c r="K80" s="86"/>
      <c r="L80" s="96">
        <v>7.8285631750000002</v>
      </c>
      <c r="M80" s="97">
        <v>1.9406827617907857E-6</v>
      </c>
      <c r="N80" s="97">
        <f t="shared" si="1"/>
        <v>9.0398197179234543E-3</v>
      </c>
      <c r="O80" s="97">
        <f>L80/'סכום נכסי הקרן'!$C$42</f>
        <v>5.7720629039988906E-4</v>
      </c>
    </row>
    <row r="81" spans="2:15" s="131" customFormat="1">
      <c r="B81" s="89" t="s">
        <v>1055</v>
      </c>
      <c r="C81" s="86" t="s">
        <v>1056</v>
      </c>
      <c r="D81" s="99" t="s">
        <v>120</v>
      </c>
      <c r="E81" s="99" t="s">
        <v>307</v>
      </c>
      <c r="F81" s="86" t="s">
        <v>878</v>
      </c>
      <c r="G81" s="99" t="s">
        <v>852</v>
      </c>
      <c r="H81" s="99" t="s">
        <v>164</v>
      </c>
      <c r="I81" s="96">
        <v>243.684595</v>
      </c>
      <c r="J81" s="98">
        <v>1524</v>
      </c>
      <c r="K81" s="86"/>
      <c r="L81" s="96">
        <v>3.7137532289999999</v>
      </c>
      <c r="M81" s="97">
        <v>2.7536358992680043E-6</v>
      </c>
      <c r="N81" s="97">
        <f t="shared" si="1"/>
        <v>4.2883552085553802E-3</v>
      </c>
      <c r="O81" s="97">
        <f>L81/'סכום נכסי הקרן'!$C$42</f>
        <v>2.7381802724887633E-4</v>
      </c>
    </row>
    <row r="82" spans="2:15" s="131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31" customFormat="1">
      <c r="B83" s="104" t="s">
        <v>29</v>
      </c>
      <c r="C83" s="84"/>
      <c r="D83" s="84"/>
      <c r="E83" s="84"/>
      <c r="F83" s="84"/>
      <c r="G83" s="84"/>
      <c r="H83" s="84"/>
      <c r="I83" s="93"/>
      <c r="J83" s="95"/>
      <c r="K83" s="84"/>
      <c r="L83" s="93">
        <v>29.020637681999993</v>
      </c>
      <c r="M83" s="84"/>
      <c r="N83" s="94">
        <f t="shared" ref="N83:N122" si="2">L83/$L$11</f>
        <v>3.3510789512719991E-2</v>
      </c>
      <c r="O83" s="94">
        <f>L83/'סכום נכסי הקרן'!$C$42</f>
        <v>2.1397150724872895E-3</v>
      </c>
    </row>
    <row r="84" spans="2:15" s="131" customFormat="1">
      <c r="B84" s="89" t="s">
        <v>1057</v>
      </c>
      <c r="C84" s="86" t="s">
        <v>1058</v>
      </c>
      <c r="D84" s="99" t="s">
        <v>120</v>
      </c>
      <c r="E84" s="99" t="s">
        <v>307</v>
      </c>
      <c r="F84" s="86" t="s">
        <v>1059</v>
      </c>
      <c r="G84" s="99" t="s">
        <v>1039</v>
      </c>
      <c r="H84" s="99" t="s">
        <v>164</v>
      </c>
      <c r="I84" s="96">
        <v>84.823098999999999</v>
      </c>
      <c r="J84" s="98">
        <v>778</v>
      </c>
      <c r="K84" s="86"/>
      <c r="L84" s="96">
        <v>0.65992370700000003</v>
      </c>
      <c r="M84" s="97">
        <v>3.2935513246585606E-6</v>
      </c>
      <c r="N84" s="97">
        <f t="shared" si="2"/>
        <v>7.6202889412893321E-4</v>
      </c>
      <c r="O84" s="97">
        <f>L84/'סכום נכסי הקרן'!$C$42</f>
        <v>4.8656708306427294E-5</v>
      </c>
    </row>
    <row r="85" spans="2:15" s="131" customFormat="1">
      <c r="B85" s="89" t="s">
        <v>1060</v>
      </c>
      <c r="C85" s="86" t="s">
        <v>1061</v>
      </c>
      <c r="D85" s="99" t="s">
        <v>120</v>
      </c>
      <c r="E85" s="99" t="s">
        <v>307</v>
      </c>
      <c r="F85" s="86" t="s">
        <v>1062</v>
      </c>
      <c r="G85" s="99" t="s">
        <v>983</v>
      </c>
      <c r="H85" s="99" t="s">
        <v>164</v>
      </c>
      <c r="I85" s="96">
        <v>15.397099000000001</v>
      </c>
      <c r="J85" s="98">
        <v>2980</v>
      </c>
      <c r="K85" s="86"/>
      <c r="L85" s="96">
        <v>0.45883354100000001</v>
      </c>
      <c r="M85" s="97">
        <v>3.1189613684367676E-6</v>
      </c>
      <c r="N85" s="97">
        <f t="shared" si="2"/>
        <v>5.2982551184131428E-4</v>
      </c>
      <c r="O85" s="97">
        <f>L85/'סכום נכסי הקרן'!$C$42</f>
        <v>3.3830167834298074E-5</v>
      </c>
    </row>
    <row r="86" spans="2:15" s="131" customFormat="1">
      <c r="B86" s="89" t="s">
        <v>1063</v>
      </c>
      <c r="C86" s="86" t="s">
        <v>1064</v>
      </c>
      <c r="D86" s="99" t="s">
        <v>120</v>
      </c>
      <c r="E86" s="99" t="s">
        <v>307</v>
      </c>
      <c r="F86" s="86" t="s">
        <v>1065</v>
      </c>
      <c r="G86" s="99" t="s">
        <v>151</v>
      </c>
      <c r="H86" s="99" t="s">
        <v>164</v>
      </c>
      <c r="I86" s="96">
        <v>201.256563</v>
      </c>
      <c r="J86" s="98">
        <v>449.8</v>
      </c>
      <c r="K86" s="86"/>
      <c r="L86" s="96">
        <v>0.90525202000000005</v>
      </c>
      <c r="M86" s="97">
        <v>3.6600154397603835E-6</v>
      </c>
      <c r="N86" s="97">
        <f t="shared" si="2"/>
        <v>1.0453150695927081E-3</v>
      </c>
      <c r="O86" s="97">
        <f>L86/'סכום נכסי הקרן'!$C$42</f>
        <v>6.6744963112749773E-5</v>
      </c>
    </row>
    <row r="87" spans="2:15" s="131" customFormat="1">
      <c r="B87" s="89" t="s">
        <v>1066</v>
      </c>
      <c r="C87" s="86" t="s">
        <v>1067</v>
      </c>
      <c r="D87" s="99" t="s">
        <v>120</v>
      </c>
      <c r="E87" s="99" t="s">
        <v>307</v>
      </c>
      <c r="F87" s="86" t="s">
        <v>1068</v>
      </c>
      <c r="G87" s="99" t="s">
        <v>567</v>
      </c>
      <c r="H87" s="99" t="s">
        <v>164</v>
      </c>
      <c r="I87" s="96">
        <v>64.062534999999997</v>
      </c>
      <c r="J87" s="98">
        <v>2167</v>
      </c>
      <c r="K87" s="86"/>
      <c r="L87" s="96">
        <v>1.388235133</v>
      </c>
      <c r="M87" s="97">
        <v>4.8258946233856942E-6</v>
      </c>
      <c r="N87" s="97">
        <f t="shared" si="2"/>
        <v>1.6030266407612516E-3</v>
      </c>
      <c r="O87" s="97">
        <f>L87/'סכום נכסי הקרן'!$C$42</f>
        <v>1.0235569840971829E-4</v>
      </c>
    </row>
    <row r="88" spans="2:15" s="131" customFormat="1">
      <c r="B88" s="89" t="s">
        <v>1069</v>
      </c>
      <c r="C88" s="86" t="s">
        <v>1070</v>
      </c>
      <c r="D88" s="99" t="s">
        <v>120</v>
      </c>
      <c r="E88" s="99" t="s">
        <v>307</v>
      </c>
      <c r="F88" s="86" t="s">
        <v>1071</v>
      </c>
      <c r="G88" s="99" t="s">
        <v>151</v>
      </c>
      <c r="H88" s="99" t="s">
        <v>164</v>
      </c>
      <c r="I88" s="96">
        <v>6.9172370000000001</v>
      </c>
      <c r="J88" s="98">
        <v>5240</v>
      </c>
      <c r="K88" s="86"/>
      <c r="L88" s="96">
        <v>0.36246322299999995</v>
      </c>
      <c r="M88" s="97">
        <v>6.8931111111111111E-7</v>
      </c>
      <c r="N88" s="97">
        <f t="shared" si="2"/>
        <v>4.1854451666955926E-4</v>
      </c>
      <c r="O88" s="97">
        <f>L88/'סכום נכסי הקרן'!$C$42</f>
        <v>2.6724706395975111E-5</v>
      </c>
    </row>
    <row r="89" spans="2:15" s="131" customFormat="1">
      <c r="B89" s="89" t="s">
        <v>1072</v>
      </c>
      <c r="C89" s="86" t="s">
        <v>1073</v>
      </c>
      <c r="D89" s="99" t="s">
        <v>120</v>
      </c>
      <c r="E89" s="99" t="s">
        <v>307</v>
      </c>
      <c r="F89" s="86" t="s">
        <v>1074</v>
      </c>
      <c r="G89" s="99" t="s">
        <v>687</v>
      </c>
      <c r="H89" s="99" t="s">
        <v>164</v>
      </c>
      <c r="I89" s="96">
        <v>67.593056000000004</v>
      </c>
      <c r="J89" s="98">
        <v>890</v>
      </c>
      <c r="K89" s="86"/>
      <c r="L89" s="96">
        <v>0.60157819700000004</v>
      </c>
      <c r="M89" s="97">
        <v>1.2434890131794311E-6</v>
      </c>
      <c r="N89" s="97">
        <f t="shared" si="2"/>
        <v>6.9465600845884982E-4</v>
      </c>
      <c r="O89" s="97">
        <f>L89/'סכום נכסי הקרן'!$C$42</f>
        <v>4.4354846695840029E-5</v>
      </c>
    </row>
    <row r="90" spans="2:15" s="131" customFormat="1">
      <c r="B90" s="89" t="s">
        <v>1075</v>
      </c>
      <c r="C90" s="86" t="s">
        <v>1076</v>
      </c>
      <c r="D90" s="99" t="s">
        <v>120</v>
      </c>
      <c r="E90" s="99" t="s">
        <v>307</v>
      </c>
      <c r="F90" s="86" t="s">
        <v>1077</v>
      </c>
      <c r="G90" s="99" t="s">
        <v>1078</v>
      </c>
      <c r="H90" s="99" t="s">
        <v>164</v>
      </c>
      <c r="I90" s="96">
        <v>944.97188600000004</v>
      </c>
      <c r="J90" s="98">
        <v>128</v>
      </c>
      <c r="K90" s="86"/>
      <c r="L90" s="96">
        <v>1.2095640140000001</v>
      </c>
      <c r="M90" s="97">
        <v>3.2855343264550904E-6</v>
      </c>
      <c r="N90" s="97">
        <f t="shared" si="2"/>
        <v>1.3967110412758266E-3</v>
      </c>
      <c r="O90" s="97">
        <f>L90/'סכום נכסי הקרן'!$C$42</f>
        <v>8.918213239329701E-5</v>
      </c>
    </row>
    <row r="91" spans="2:15" s="131" customFormat="1">
      <c r="B91" s="89" t="s">
        <v>1079</v>
      </c>
      <c r="C91" s="86" t="s">
        <v>1080</v>
      </c>
      <c r="D91" s="99" t="s">
        <v>120</v>
      </c>
      <c r="E91" s="99" t="s">
        <v>307</v>
      </c>
      <c r="F91" s="86" t="s">
        <v>1081</v>
      </c>
      <c r="G91" s="99" t="s">
        <v>192</v>
      </c>
      <c r="H91" s="99" t="s">
        <v>164</v>
      </c>
      <c r="I91" s="96">
        <v>6.531606</v>
      </c>
      <c r="J91" s="98">
        <v>2249</v>
      </c>
      <c r="K91" s="86"/>
      <c r="L91" s="96">
        <v>0.14689582999999998</v>
      </c>
      <c r="M91" s="97">
        <v>1.9388270297221531E-7</v>
      </c>
      <c r="N91" s="97">
        <f t="shared" si="2"/>
        <v>1.6962395152603867E-4</v>
      </c>
      <c r="O91" s="97">
        <f>L91/'סכום נכסי הקרן'!$C$42</f>
        <v>1.0830748275785961E-5</v>
      </c>
    </row>
    <row r="92" spans="2:15" s="131" customFormat="1">
      <c r="B92" s="89" t="s">
        <v>1082</v>
      </c>
      <c r="C92" s="86" t="s">
        <v>1083</v>
      </c>
      <c r="D92" s="99" t="s">
        <v>120</v>
      </c>
      <c r="E92" s="99" t="s">
        <v>307</v>
      </c>
      <c r="F92" s="86" t="s">
        <v>1084</v>
      </c>
      <c r="G92" s="99" t="s">
        <v>429</v>
      </c>
      <c r="H92" s="99" t="s">
        <v>164</v>
      </c>
      <c r="I92" s="96">
        <v>100.83598899999998</v>
      </c>
      <c r="J92" s="98">
        <v>170</v>
      </c>
      <c r="K92" s="86"/>
      <c r="L92" s="96">
        <v>0.17142118099999998</v>
      </c>
      <c r="M92" s="97">
        <v>5.2237597169732729E-6</v>
      </c>
      <c r="N92" s="97">
        <f t="shared" si="2"/>
        <v>1.9794393140009695E-4</v>
      </c>
      <c r="O92" s="97">
        <f>L92/'סכום נכסי הקרן'!$C$42</f>
        <v>1.2639022227853188E-5</v>
      </c>
    </row>
    <row r="93" spans="2:15" s="131" customFormat="1">
      <c r="B93" s="89" t="s">
        <v>1085</v>
      </c>
      <c r="C93" s="86" t="s">
        <v>1086</v>
      </c>
      <c r="D93" s="99" t="s">
        <v>120</v>
      </c>
      <c r="E93" s="99" t="s">
        <v>307</v>
      </c>
      <c r="F93" s="86" t="s">
        <v>1087</v>
      </c>
      <c r="G93" s="99" t="s">
        <v>189</v>
      </c>
      <c r="H93" s="99" t="s">
        <v>164</v>
      </c>
      <c r="I93" s="96">
        <v>60.521487</v>
      </c>
      <c r="J93" s="98">
        <v>832.1</v>
      </c>
      <c r="K93" s="86"/>
      <c r="L93" s="96">
        <v>0.503599295</v>
      </c>
      <c r="M93" s="97">
        <v>2.0347620057674607E-6</v>
      </c>
      <c r="N93" s="97">
        <f t="shared" si="2"/>
        <v>5.815175448045548E-4</v>
      </c>
      <c r="O93" s="97">
        <f>L93/'סכום נכסי הקרן'!$C$42</f>
        <v>3.7130783059044472E-5</v>
      </c>
    </row>
    <row r="94" spans="2:15" s="131" customFormat="1">
      <c r="B94" s="89" t="s">
        <v>1088</v>
      </c>
      <c r="C94" s="86" t="s">
        <v>1089</v>
      </c>
      <c r="D94" s="99" t="s">
        <v>120</v>
      </c>
      <c r="E94" s="99" t="s">
        <v>307</v>
      </c>
      <c r="F94" s="86" t="s">
        <v>1090</v>
      </c>
      <c r="G94" s="99" t="s">
        <v>556</v>
      </c>
      <c r="H94" s="99" t="s">
        <v>164</v>
      </c>
      <c r="I94" s="96">
        <v>63.444575999999998</v>
      </c>
      <c r="J94" s="98">
        <v>2253</v>
      </c>
      <c r="K94" s="86"/>
      <c r="L94" s="96">
        <v>1.4294063029999999</v>
      </c>
      <c r="M94" s="97">
        <v>2.2663816604363528E-6</v>
      </c>
      <c r="N94" s="97">
        <f t="shared" si="2"/>
        <v>1.6505679259314998E-3</v>
      </c>
      <c r="O94" s="97">
        <f>L94/'סכום נכסי הקרן'!$C$42</f>
        <v>1.0539128205078958E-4</v>
      </c>
    </row>
    <row r="95" spans="2:15" s="131" customFormat="1">
      <c r="B95" s="89" t="s">
        <v>1091</v>
      </c>
      <c r="C95" s="86" t="s">
        <v>1092</v>
      </c>
      <c r="D95" s="99" t="s">
        <v>120</v>
      </c>
      <c r="E95" s="99" t="s">
        <v>307</v>
      </c>
      <c r="F95" s="86" t="s">
        <v>1093</v>
      </c>
      <c r="G95" s="99" t="s">
        <v>567</v>
      </c>
      <c r="H95" s="99" t="s">
        <v>164</v>
      </c>
      <c r="I95" s="96">
        <v>33.869283000000003</v>
      </c>
      <c r="J95" s="98">
        <v>1943</v>
      </c>
      <c r="K95" s="86"/>
      <c r="L95" s="96">
        <v>0.65808017200000002</v>
      </c>
      <c r="M95" s="97">
        <v>5.0912801526063492E-6</v>
      </c>
      <c r="N95" s="97">
        <f t="shared" si="2"/>
        <v>7.5990012238996306E-4</v>
      </c>
      <c r="O95" s="97">
        <f>L95/'סכום נכסי הקרן'!$C$42</f>
        <v>4.8520782980823416E-5</v>
      </c>
    </row>
    <row r="96" spans="2:15" s="131" customFormat="1">
      <c r="B96" s="89" t="s">
        <v>1094</v>
      </c>
      <c r="C96" s="86" t="s">
        <v>1095</v>
      </c>
      <c r="D96" s="99" t="s">
        <v>120</v>
      </c>
      <c r="E96" s="99" t="s">
        <v>307</v>
      </c>
      <c r="F96" s="86" t="s">
        <v>1096</v>
      </c>
      <c r="G96" s="99" t="s">
        <v>965</v>
      </c>
      <c r="H96" s="99" t="s">
        <v>164</v>
      </c>
      <c r="I96" s="96">
        <v>5.6291279999999997</v>
      </c>
      <c r="J96" s="98">
        <v>0</v>
      </c>
      <c r="K96" s="86"/>
      <c r="L96" s="96">
        <v>6E-9</v>
      </c>
      <c r="M96" s="97">
        <v>3.5606411665025225E-6</v>
      </c>
      <c r="N96" s="97">
        <f t="shared" si="2"/>
        <v>6.9283362853542687E-12</v>
      </c>
      <c r="O96" s="97">
        <f>L96/'סכום נכסי הקרן'!$C$42</f>
        <v>4.4238484955437997E-13</v>
      </c>
    </row>
    <row r="97" spans="2:15" s="131" customFormat="1">
      <c r="B97" s="89" t="s">
        <v>1097</v>
      </c>
      <c r="C97" s="86" t="s">
        <v>1098</v>
      </c>
      <c r="D97" s="99" t="s">
        <v>120</v>
      </c>
      <c r="E97" s="99" t="s">
        <v>307</v>
      </c>
      <c r="F97" s="86" t="s">
        <v>1099</v>
      </c>
      <c r="G97" s="99" t="s">
        <v>1078</v>
      </c>
      <c r="H97" s="99" t="s">
        <v>164</v>
      </c>
      <c r="I97" s="96">
        <v>63.063927000000007</v>
      </c>
      <c r="J97" s="98">
        <v>731.6</v>
      </c>
      <c r="K97" s="86"/>
      <c r="L97" s="96">
        <v>0.46137569</v>
      </c>
      <c r="M97" s="97">
        <v>2.3428949892252489E-6</v>
      </c>
      <c r="N97" s="97">
        <f t="shared" si="2"/>
        <v>5.3276098903456048E-4</v>
      </c>
      <c r="O97" s="97">
        <f>L97/'סכום נכסי הקרן'!$C$42</f>
        <v>3.4017602534783043E-5</v>
      </c>
    </row>
    <row r="98" spans="2:15" s="131" customFormat="1">
      <c r="B98" s="89" t="s">
        <v>1100</v>
      </c>
      <c r="C98" s="86" t="s">
        <v>1101</v>
      </c>
      <c r="D98" s="99" t="s">
        <v>120</v>
      </c>
      <c r="E98" s="99" t="s">
        <v>307</v>
      </c>
      <c r="F98" s="86" t="s">
        <v>1102</v>
      </c>
      <c r="G98" s="99" t="s">
        <v>187</v>
      </c>
      <c r="H98" s="99" t="s">
        <v>164</v>
      </c>
      <c r="I98" s="96">
        <v>39.012822</v>
      </c>
      <c r="J98" s="98">
        <v>656.8</v>
      </c>
      <c r="K98" s="86"/>
      <c r="L98" s="96">
        <v>0.25623621800000002</v>
      </c>
      <c r="M98" s="97">
        <v>6.4670596683588219E-6</v>
      </c>
      <c r="N98" s="97">
        <f t="shared" si="2"/>
        <v>2.9588178113189111E-4</v>
      </c>
      <c r="O98" s="97">
        <f>L98/'סכום נכסי הקרן'!$C$42</f>
        <v>1.8892503458385555E-5</v>
      </c>
    </row>
    <row r="99" spans="2:15" s="131" customFormat="1">
      <c r="B99" s="89" t="s">
        <v>1103</v>
      </c>
      <c r="C99" s="86" t="s">
        <v>1104</v>
      </c>
      <c r="D99" s="99" t="s">
        <v>120</v>
      </c>
      <c r="E99" s="99" t="s">
        <v>307</v>
      </c>
      <c r="F99" s="86" t="s">
        <v>1105</v>
      </c>
      <c r="G99" s="99" t="s">
        <v>190</v>
      </c>
      <c r="H99" s="99" t="s">
        <v>164</v>
      </c>
      <c r="I99" s="96">
        <v>89.143659999999997</v>
      </c>
      <c r="J99" s="98">
        <v>393</v>
      </c>
      <c r="K99" s="86"/>
      <c r="L99" s="96">
        <v>0.350334586</v>
      </c>
      <c r="M99" s="97">
        <v>6.5327141506746685E-6</v>
      </c>
      <c r="N99" s="97">
        <f t="shared" si="2"/>
        <v>4.0453930403306097E-4</v>
      </c>
      <c r="O99" s="97">
        <f>L99/'סכום נכסי הקרן'!$C$42</f>
        <v>2.5830452186884333E-5</v>
      </c>
    </row>
    <row r="100" spans="2:15" s="131" customFormat="1">
      <c r="B100" s="89" t="s">
        <v>1106</v>
      </c>
      <c r="C100" s="86" t="s">
        <v>1107</v>
      </c>
      <c r="D100" s="99" t="s">
        <v>120</v>
      </c>
      <c r="E100" s="99" t="s">
        <v>307</v>
      </c>
      <c r="F100" s="86" t="s">
        <v>1108</v>
      </c>
      <c r="G100" s="99" t="s">
        <v>473</v>
      </c>
      <c r="H100" s="99" t="s">
        <v>164</v>
      </c>
      <c r="I100" s="96">
        <v>124.79440700000001</v>
      </c>
      <c r="J100" s="98">
        <v>662.9</v>
      </c>
      <c r="K100" s="86"/>
      <c r="L100" s="96">
        <v>0.82726212199999993</v>
      </c>
      <c r="M100" s="97">
        <v>3.6455654820521177E-6</v>
      </c>
      <c r="N100" s="97">
        <f t="shared" si="2"/>
        <v>9.5525836289196166E-4</v>
      </c>
      <c r="O100" s="97">
        <f>L100/'סכום נכסי הקרן'!$C$42</f>
        <v>6.099470489716785E-5</v>
      </c>
    </row>
    <row r="101" spans="2:15" s="131" customFormat="1">
      <c r="B101" s="89" t="s">
        <v>1109</v>
      </c>
      <c r="C101" s="86" t="s">
        <v>1110</v>
      </c>
      <c r="D101" s="99" t="s">
        <v>120</v>
      </c>
      <c r="E101" s="99" t="s">
        <v>307</v>
      </c>
      <c r="F101" s="86" t="s">
        <v>1111</v>
      </c>
      <c r="G101" s="99" t="s">
        <v>473</v>
      </c>
      <c r="H101" s="99" t="s">
        <v>164</v>
      </c>
      <c r="I101" s="96">
        <v>77.912177999999997</v>
      </c>
      <c r="J101" s="98">
        <v>1946</v>
      </c>
      <c r="K101" s="86"/>
      <c r="L101" s="96">
        <v>1.5161709840000002</v>
      </c>
      <c r="M101" s="97">
        <v>5.1326333269805785E-6</v>
      </c>
      <c r="N101" s="97">
        <f t="shared" si="2"/>
        <v>1.750757073874748E-3</v>
      </c>
      <c r="O101" s="97">
        <f>L101/'סכום נכסי הקרן'!$C$42</f>
        <v>1.1178851210925938E-4</v>
      </c>
    </row>
    <row r="102" spans="2:15" s="131" customFormat="1">
      <c r="B102" s="89" t="s">
        <v>1112</v>
      </c>
      <c r="C102" s="86" t="s">
        <v>1113</v>
      </c>
      <c r="D102" s="99" t="s">
        <v>120</v>
      </c>
      <c r="E102" s="99" t="s">
        <v>307</v>
      </c>
      <c r="F102" s="86" t="s">
        <v>1114</v>
      </c>
      <c r="G102" s="99" t="s">
        <v>852</v>
      </c>
      <c r="H102" s="99" t="s">
        <v>164</v>
      </c>
      <c r="I102" s="96">
        <v>73.331592999999998</v>
      </c>
      <c r="J102" s="98">
        <v>1032</v>
      </c>
      <c r="K102" s="86"/>
      <c r="L102" s="96">
        <v>0.75678203999999993</v>
      </c>
      <c r="M102" s="97">
        <v>3.6663963301834908E-6</v>
      </c>
      <c r="N102" s="97">
        <f t="shared" si="2"/>
        <v>8.7387341130607085E-4</v>
      </c>
      <c r="O102" s="97">
        <f>L102/'סכום נכסי הקרן'!$C$42</f>
        <v>5.5798151485142793E-5</v>
      </c>
    </row>
    <row r="103" spans="2:15" s="131" customFormat="1">
      <c r="B103" s="89" t="s">
        <v>1115</v>
      </c>
      <c r="C103" s="86" t="s">
        <v>1116</v>
      </c>
      <c r="D103" s="99" t="s">
        <v>120</v>
      </c>
      <c r="E103" s="99" t="s">
        <v>307</v>
      </c>
      <c r="F103" s="86" t="s">
        <v>1117</v>
      </c>
      <c r="G103" s="99" t="s">
        <v>739</v>
      </c>
      <c r="H103" s="99" t="s">
        <v>164</v>
      </c>
      <c r="I103" s="96">
        <v>54.047528</v>
      </c>
      <c r="J103" s="98">
        <v>1464</v>
      </c>
      <c r="K103" s="86"/>
      <c r="L103" s="96">
        <v>0.79125580900000003</v>
      </c>
      <c r="M103" s="97">
        <v>3.7404834254401741E-6</v>
      </c>
      <c r="N103" s="97">
        <f t="shared" si="2"/>
        <v>9.1368105541534122E-4</v>
      </c>
      <c r="O103" s="97">
        <f>L103/'סכום נכסי הקרן'!$C$42</f>
        <v>5.8339930337249043E-5</v>
      </c>
    </row>
    <row r="104" spans="2:15" s="131" customFormat="1">
      <c r="B104" s="89" t="s">
        <v>1118</v>
      </c>
      <c r="C104" s="86" t="s">
        <v>1119</v>
      </c>
      <c r="D104" s="99" t="s">
        <v>120</v>
      </c>
      <c r="E104" s="99" t="s">
        <v>307</v>
      </c>
      <c r="F104" s="86" t="s">
        <v>1120</v>
      </c>
      <c r="G104" s="99" t="s">
        <v>965</v>
      </c>
      <c r="H104" s="99" t="s">
        <v>164</v>
      </c>
      <c r="I104" s="96">
        <v>40.340905999999997</v>
      </c>
      <c r="J104" s="98">
        <v>1476</v>
      </c>
      <c r="K104" s="86"/>
      <c r="L104" s="96">
        <v>0.59543176900000006</v>
      </c>
      <c r="M104" s="97">
        <v>3.2822835523371707E-6</v>
      </c>
      <c r="N104" s="97">
        <f t="shared" si="2"/>
        <v>6.8755858843589691E-4</v>
      </c>
      <c r="O104" s="97">
        <f>L104/'סכום נכסי הקרן'!$C$42</f>
        <v>4.3901665591493893E-5</v>
      </c>
    </row>
    <row r="105" spans="2:15" s="131" customFormat="1">
      <c r="B105" s="89" t="s">
        <v>1121</v>
      </c>
      <c r="C105" s="86" t="s">
        <v>1122</v>
      </c>
      <c r="D105" s="99" t="s">
        <v>120</v>
      </c>
      <c r="E105" s="99" t="s">
        <v>307</v>
      </c>
      <c r="F105" s="86" t="s">
        <v>1123</v>
      </c>
      <c r="G105" s="99" t="s">
        <v>189</v>
      </c>
      <c r="H105" s="99" t="s">
        <v>164</v>
      </c>
      <c r="I105" s="96">
        <v>293.26306399999999</v>
      </c>
      <c r="J105" s="98">
        <v>269.5</v>
      </c>
      <c r="K105" s="86"/>
      <c r="L105" s="96">
        <v>0.79034395700000004</v>
      </c>
      <c r="M105" s="97">
        <v>1.8188460537800849E-6</v>
      </c>
      <c r="N105" s="97">
        <f t="shared" si="2"/>
        <v>9.1262811919892912E-4</v>
      </c>
      <c r="O105" s="97">
        <f>L105/'סכום נכסי הקרן'!$C$42</f>
        <v>5.8272698752276398E-5</v>
      </c>
    </row>
    <row r="106" spans="2:15" s="131" customFormat="1">
      <c r="B106" s="89" t="s">
        <v>1124</v>
      </c>
      <c r="C106" s="86" t="s">
        <v>1125</v>
      </c>
      <c r="D106" s="99" t="s">
        <v>120</v>
      </c>
      <c r="E106" s="99" t="s">
        <v>307</v>
      </c>
      <c r="F106" s="86" t="s">
        <v>1126</v>
      </c>
      <c r="G106" s="99" t="s">
        <v>567</v>
      </c>
      <c r="H106" s="99" t="s">
        <v>164</v>
      </c>
      <c r="I106" s="96">
        <v>54.092343</v>
      </c>
      <c r="J106" s="98">
        <v>353.9</v>
      </c>
      <c r="K106" s="86"/>
      <c r="L106" s="96">
        <v>0.19143280200000001</v>
      </c>
      <c r="M106" s="97">
        <v>4.6936107357812057E-6</v>
      </c>
      <c r="N106" s="97">
        <f t="shared" si="2"/>
        <v>2.2105180471727323E-4</v>
      </c>
      <c r="O106" s="97">
        <f>L106/'סכום נכסי הקרן'!$C$42</f>
        <v>1.4114495218757236E-5</v>
      </c>
    </row>
    <row r="107" spans="2:15" s="131" customFormat="1">
      <c r="B107" s="89" t="s">
        <v>1127</v>
      </c>
      <c r="C107" s="86" t="s">
        <v>1128</v>
      </c>
      <c r="D107" s="99" t="s">
        <v>120</v>
      </c>
      <c r="E107" s="99" t="s">
        <v>307</v>
      </c>
      <c r="F107" s="86" t="s">
        <v>1129</v>
      </c>
      <c r="G107" s="99" t="s">
        <v>358</v>
      </c>
      <c r="H107" s="99" t="s">
        <v>164</v>
      </c>
      <c r="I107" s="96">
        <v>22.690145999999999</v>
      </c>
      <c r="J107" s="98">
        <v>10840</v>
      </c>
      <c r="K107" s="86"/>
      <c r="L107" s="96">
        <v>2.4596118029999996</v>
      </c>
      <c r="M107" s="97">
        <v>6.2161513695717921E-6</v>
      </c>
      <c r="N107" s="97">
        <f t="shared" si="2"/>
        <v>2.8401696171017556E-3</v>
      </c>
      <c r="O107" s="97">
        <f>L107/'סכום נכסי הקרן'!$C$42</f>
        <v>1.8134916623872204E-4</v>
      </c>
    </row>
    <row r="108" spans="2:15" s="131" customFormat="1">
      <c r="B108" s="89" t="s">
        <v>1130</v>
      </c>
      <c r="C108" s="86" t="s">
        <v>1131</v>
      </c>
      <c r="D108" s="99" t="s">
        <v>120</v>
      </c>
      <c r="E108" s="99" t="s">
        <v>307</v>
      </c>
      <c r="F108" s="86" t="s">
        <v>1132</v>
      </c>
      <c r="G108" s="99" t="s">
        <v>151</v>
      </c>
      <c r="H108" s="99" t="s">
        <v>164</v>
      </c>
      <c r="I108" s="96">
        <v>56.085412999999996</v>
      </c>
      <c r="J108" s="98">
        <v>1368</v>
      </c>
      <c r="K108" s="86"/>
      <c r="L108" s="96">
        <v>0.76724845200000014</v>
      </c>
      <c r="M108" s="97">
        <v>3.8962229874977213E-6</v>
      </c>
      <c r="N108" s="97">
        <f t="shared" si="2"/>
        <v>8.8595921497891571E-4</v>
      </c>
      <c r="O108" s="97">
        <f>L108/'סכום נכסי הקרן'!$C$42</f>
        <v>5.6569848501475163E-5</v>
      </c>
    </row>
    <row r="109" spans="2:15" s="131" customFormat="1">
      <c r="B109" s="89" t="s">
        <v>1133</v>
      </c>
      <c r="C109" s="86" t="s">
        <v>1134</v>
      </c>
      <c r="D109" s="99" t="s">
        <v>120</v>
      </c>
      <c r="E109" s="99" t="s">
        <v>307</v>
      </c>
      <c r="F109" s="86" t="s">
        <v>1135</v>
      </c>
      <c r="G109" s="99" t="s">
        <v>151</v>
      </c>
      <c r="H109" s="99" t="s">
        <v>164</v>
      </c>
      <c r="I109" s="96">
        <v>146.5831</v>
      </c>
      <c r="J109" s="98">
        <v>764.2</v>
      </c>
      <c r="K109" s="86"/>
      <c r="L109" s="96">
        <v>1.120188049</v>
      </c>
      <c r="M109" s="97">
        <v>3.6997148947629043E-6</v>
      </c>
      <c r="N109" s="97">
        <f t="shared" si="2"/>
        <v>1.2935065843844844E-3</v>
      </c>
      <c r="O109" s="97">
        <f>L109/'סכום נכסי הקרן'!$C$42</f>
        <v>8.2592370254913248E-5</v>
      </c>
    </row>
    <row r="110" spans="2:15" s="131" customFormat="1">
      <c r="B110" s="89" t="s">
        <v>1136</v>
      </c>
      <c r="C110" s="86" t="s">
        <v>1137</v>
      </c>
      <c r="D110" s="99" t="s">
        <v>120</v>
      </c>
      <c r="E110" s="99" t="s">
        <v>307</v>
      </c>
      <c r="F110" s="86" t="s">
        <v>1138</v>
      </c>
      <c r="G110" s="99" t="s">
        <v>151</v>
      </c>
      <c r="H110" s="99" t="s">
        <v>164</v>
      </c>
      <c r="I110" s="96">
        <v>239.78633300000001</v>
      </c>
      <c r="J110" s="98">
        <v>73.2</v>
      </c>
      <c r="K110" s="86"/>
      <c r="L110" s="96">
        <v>0.175523595</v>
      </c>
      <c r="M110" s="97">
        <v>1.3714240389185427E-6</v>
      </c>
      <c r="N110" s="97">
        <f t="shared" si="2"/>
        <v>2.0268108202905452E-4</v>
      </c>
      <c r="O110" s="97">
        <f>L110/'סכום נכסי הקרן'!$C$42</f>
        <v>1.2941496527886488E-5</v>
      </c>
    </row>
    <row r="111" spans="2:15" s="131" customFormat="1">
      <c r="B111" s="89" t="s">
        <v>1139</v>
      </c>
      <c r="C111" s="86" t="s">
        <v>1140</v>
      </c>
      <c r="D111" s="99" t="s">
        <v>120</v>
      </c>
      <c r="E111" s="99" t="s">
        <v>307</v>
      </c>
      <c r="F111" s="86" t="s">
        <v>1141</v>
      </c>
      <c r="G111" s="99" t="s">
        <v>151</v>
      </c>
      <c r="H111" s="99" t="s">
        <v>164</v>
      </c>
      <c r="I111" s="96">
        <v>566.57063000000005</v>
      </c>
      <c r="J111" s="98">
        <v>111.8</v>
      </c>
      <c r="K111" s="86"/>
      <c r="L111" s="96">
        <v>0.63342596500000004</v>
      </c>
      <c r="M111" s="97">
        <v>1.6187732285714287E-6</v>
      </c>
      <c r="N111" s="97">
        <f t="shared" si="2"/>
        <v>7.3143134956584063E-4</v>
      </c>
      <c r="O111" s="97">
        <f>L111/'סכום נכסי הקרן'!$C$42</f>
        <v>4.6703008371727163E-5</v>
      </c>
    </row>
    <row r="112" spans="2:15" s="131" customFormat="1">
      <c r="B112" s="89" t="s">
        <v>1142</v>
      </c>
      <c r="C112" s="86" t="s">
        <v>1143</v>
      </c>
      <c r="D112" s="99" t="s">
        <v>120</v>
      </c>
      <c r="E112" s="99" t="s">
        <v>307</v>
      </c>
      <c r="F112" s="86" t="s">
        <v>1144</v>
      </c>
      <c r="G112" s="99" t="s">
        <v>955</v>
      </c>
      <c r="H112" s="99" t="s">
        <v>164</v>
      </c>
      <c r="I112" s="96">
        <v>26.924643</v>
      </c>
      <c r="J112" s="98">
        <v>3016</v>
      </c>
      <c r="K112" s="86"/>
      <c r="L112" s="96">
        <v>0.81204724699999997</v>
      </c>
      <c r="M112" s="97">
        <v>2.5567655048874038E-6</v>
      </c>
      <c r="N112" s="97">
        <f t="shared" si="2"/>
        <v>9.3768940113535672E-4</v>
      </c>
      <c r="O112" s="97">
        <f>L112/'סכום נכסי הקרן'!$C$42</f>
        <v>5.9872899865857236E-5</v>
      </c>
    </row>
    <row r="113" spans="2:15" s="131" customFormat="1">
      <c r="B113" s="89" t="s">
        <v>1145</v>
      </c>
      <c r="C113" s="86" t="s">
        <v>1146</v>
      </c>
      <c r="D113" s="99" t="s">
        <v>120</v>
      </c>
      <c r="E113" s="99" t="s">
        <v>307</v>
      </c>
      <c r="F113" s="86" t="s">
        <v>1147</v>
      </c>
      <c r="G113" s="99" t="s">
        <v>358</v>
      </c>
      <c r="H113" s="99" t="s">
        <v>164</v>
      </c>
      <c r="I113" s="96">
        <v>0.70509999999999995</v>
      </c>
      <c r="J113" s="98">
        <v>35.6</v>
      </c>
      <c r="K113" s="86"/>
      <c r="L113" s="96">
        <v>2.5101600000000001E-4</v>
      </c>
      <c r="M113" s="97">
        <v>1.0285017962679576E-7</v>
      </c>
      <c r="N113" s="97">
        <f t="shared" si="2"/>
        <v>2.8985387683408123E-7</v>
      </c>
      <c r="O113" s="97">
        <f>L113/'סכום נכסי הקרן'!$C$42</f>
        <v>1.8507612565957043E-8</v>
      </c>
    </row>
    <row r="114" spans="2:15" s="131" customFormat="1">
      <c r="B114" s="89" t="s">
        <v>1148</v>
      </c>
      <c r="C114" s="86" t="s">
        <v>1149</v>
      </c>
      <c r="D114" s="99" t="s">
        <v>120</v>
      </c>
      <c r="E114" s="99" t="s">
        <v>307</v>
      </c>
      <c r="F114" s="86" t="s">
        <v>1150</v>
      </c>
      <c r="G114" s="99" t="s">
        <v>473</v>
      </c>
      <c r="H114" s="99" t="s">
        <v>164</v>
      </c>
      <c r="I114" s="96">
        <v>34.040382999999999</v>
      </c>
      <c r="J114" s="98">
        <v>562.5</v>
      </c>
      <c r="K114" s="86"/>
      <c r="L114" s="96">
        <v>0.19147715199999998</v>
      </c>
      <c r="M114" s="97">
        <v>2.5934792862648552E-6</v>
      </c>
      <c r="N114" s="97">
        <f t="shared" si="2"/>
        <v>2.2110301666964911E-4</v>
      </c>
      <c r="O114" s="97">
        <f>L114/'סכום נכסי הקרן'!$C$42</f>
        <v>1.4117765180103524E-5</v>
      </c>
    </row>
    <row r="115" spans="2:15" s="131" customFormat="1">
      <c r="B115" s="89" t="s">
        <v>1151</v>
      </c>
      <c r="C115" s="86" t="s">
        <v>1152</v>
      </c>
      <c r="D115" s="99" t="s">
        <v>120</v>
      </c>
      <c r="E115" s="99" t="s">
        <v>307</v>
      </c>
      <c r="F115" s="86" t="s">
        <v>1153</v>
      </c>
      <c r="G115" s="99" t="s">
        <v>473</v>
      </c>
      <c r="H115" s="99" t="s">
        <v>164</v>
      </c>
      <c r="I115" s="96">
        <v>74.683283000000003</v>
      </c>
      <c r="J115" s="98">
        <v>1795</v>
      </c>
      <c r="K115" s="86"/>
      <c r="L115" s="96">
        <v>1.3405649229999999</v>
      </c>
      <c r="M115" s="97">
        <v>2.903085294361969E-6</v>
      </c>
      <c r="N115" s="97">
        <f t="shared" si="2"/>
        <v>1.5479807664823418E-3</v>
      </c>
      <c r="O115" s="97">
        <f>L115/'סכום נכסי הקרן'!$C$42</f>
        <v>9.8840935296538984E-5</v>
      </c>
    </row>
    <row r="116" spans="2:15" s="131" customFormat="1">
      <c r="B116" s="89" t="s">
        <v>1154</v>
      </c>
      <c r="C116" s="86" t="s">
        <v>1155</v>
      </c>
      <c r="D116" s="99" t="s">
        <v>120</v>
      </c>
      <c r="E116" s="99" t="s">
        <v>307</v>
      </c>
      <c r="F116" s="86" t="s">
        <v>1156</v>
      </c>
      <c r="G116" s="99" t="s">
        <v>1157</v>
      </c>
      <c r="H116" s="99" t="s">
        <v>164</v>
      </c>
      <c r="I116" s="96">
        <v>573.82121400000005</v>
      </c>
      <c r="J116" s="98">
        <v>163.1</v>
      </c>
      <c r="K116" s="86"/>
      <c r="L116" s="96">
        <v>0.93590239999999991</v>
      </c>
      <c r="M116" s="97">
        <v>3.9894821587748526E-6</v>
      </c>
      <c r="N116" s="97">
        <f t="shared" si="2"/>
        <v>1.0807077595783574E-3</v>
      </c>
      <c r="O116" s="97">
        <f>L116/'סכום נכסי הקרן'!$C$42</f>
        <v>6.9004840403597182E-5</v>
      </c>
    </row>
    <row r="117" spans="2:15" s="131" customFormat="1">
      <c r="B117" s="89" t="s">
        <v>1158</v>
      </c>
      <c r="C117" s="86" t="s">
        <v>1159</v>
      </c>
      <c r="D117" s="99" t="s">
        <v>120</v>
      </c>
      <c r="E117" s="99" t="s">
        <v>307</v>
      </c>
      <c r="F117" s="86" t="s">
        <v>1160</v>
      </c>
      <c r="G117" s="99" t="s">
        <v>390</v>
      </c>
      <c r="H117" s="99" t="s">
        <v>164</v>
      </c>
      <c r="I117" s="96">
        <v>33.117939999999997</v>
      </c>
      <c r="J117" s="98">
        <v>1462</v>
      </c>
      <c r="K117" s="86"/>
      <c r="L117" s="96">
        <v>0.48418428000000002</v>
      </c>
      <c r="M117" s="97">
        <v>3.7442432353811385E-6</v>
      </c>
      <c r="N117" s="97">
        <f t="shared" si="2"/>
        <v>5.5909858598702188E-4</v>
      </c>
      <c r="O117" s="97">
        <f>L117/'סכום נכסי הקרן'!$C$42</f>
        <v>3.5699298310732634E-5</v>
      </c>
    </row>
    <row r="118" spans="2:15" s="131" customFormat="1">
      <c r="B118" s="89" t="s">
        <v>1161</v>
      </c>
      <c r="C118" s="86" t="s">
        <v>1162</v>
      </c>
      <c r="D118" s="99" t="s">
        <v>120</v>
      </c>
      <c r="E118" s="99" t="s">
        <v>307</v>
      </c>
      <c r="F118" s="86" t="s">
        <v>1163</v>
      </c>
      <c r="G118" s="99" t="s">
        <v>187</v>
      </c>
      <c r="H118" s="99" t="s">
        <v>164</v>
      </c>
      <c r="I118" s="96">
        <v>17.336684999999999</v>
      </c>
      <c r="J118" s="98">
        <v>7473</v>
      </c>
      <c r="K118" s="86"/>
      <c r="L118" s="96">
        <v>1.2955704690000001</v>
      </c>
      <c r="M118" s="97">
        <v>2.1020202167168021E-6</v>
      </c>
      <c r="N118" s="97">
        <f t="shared" si="2"/>
        <v>1.4960246484343582E-3</v>
      </c>
      <c r="O118" s="97">
        <f>L118/'סכום נכסי הקרן'!$C$42</f>
        <v>9.5523457835943758E-5</v>
      </c>
    </row>
    <row r="119" spans="2:15" s="131" customFormat="1">
      <c r="B119" s="89" t="s">
        <v>1164</v>
      </c>
      <c r="C119" s="86" t="s">
        <v>1165</v>
      </c>
      <c r="D119" s="99" t="s">
        <v>120</v>
      </c>
      <c r="E119" s="99" t="s">
        <v>307</v>
      </c>
      <c r="F119" s="86" t="s">
        <v>1166</v>
      </c>
      <c r="G119" s="99" t="s">
        <v>473</v>
      </c>
      <c r="H119" s="99" t="s">
        <v>164</v>
      </c>
      <c r="I119" s="96">
        <v>381.74578500000001</v>
      </c>
      <c r="J119" s="98">
        <v>585.5</v>
      </c>
      <c r="K119" s="86"/>
      <c r="L119" s="96">
        <v>2.2351215689999999</v>
      </c>
      <c r="M119" s="97">
        <v>4.8924956567167225E-6</v>
      </c>
      <c r="N119" s="97">
        <f t="shared" si="2"/>
        <v>2.5809456447801107E-3</v>
      </c>
      <c r="O119" s="97">
        <f>L119/'סכום נכסי הקרן'!$C$42</f>
        <v>1.6479731983963579E-4</v>
      </c>
    </row>
    <row r="120" spans="2:15" s="131" customFormat="1">
      <c r="B120" s="89" t="s">
        <v>1167</v>
      </c>
      <c r="C120" s="86" t="s">
        <v>1168</v>
      </c>
      <c r="D120" s="99" t="s">
        <v>120</v>
      </c>
      <c r="E120" s="99" t="s">
        <v>307</v>
      </c>
      <c r="F120" s="86" t="s">
        <v>1169</v>
      </c>
      <c r="G120" s="99" t="s">
        <v>1039</v>
      </c>
      <c r="H120" s="99" t="s">
        <v>164</v>
      </c>
      <c r="I120" s="96">
        <v>230.72572</v>
      </c>
      <c r="J120" s="98">
        <v>201.7</v>
      </c>
      <c r="K120" s="86"/>
      <c r="L120" s="96">
        <v>0.46537377700000004</v>
      </c>
      <c r="M120" s="97">
        <v>8.1331113101631041E-7</v>
      </c>
      <c r="N120" s="97">
        <f t="shared" si="2"/>
        <v>5.373776709069111E-4</v>
      </c>
      <c r="O120" s="97">
        <f>L120/'סכום נכסי הקרן'!$C$42</f>
        <v>3.4312384720783103E-5</v>
      </c>
    </row>
    <row r="121" spans="2:15" s="131" customFormat="1">
      <c r="B121" s="89" t="s">
        <v>1170</v>
      </c>
      <c r="C121" s="86" t="s">
        <v>1171</v>
      </c>
      <c r="D121" s="99" t="s">
        <v>120</v>
      </c>
      <c r="E121" s="99" t="s">
        <v>307</v>
      </c>
      <c r="F121" s="86" t="s">
        <v>1172</v>
      </c>
      <c r="G121" s="99" t="s">
        <v>473</v>
      </c>
      <c r="H121" s="99" t="s">
        <v>164</v>
      </c>
      <c r="I121" s="96">
        <v>90.395054999999999</v>
      </c>
      <c r="J121" s="98">
        <v>1134</v>
      </c>
      <c r="K121" s="86"/>
      <c r="L121" s="96">
        <v>1.0250799210000001</v>
      </c>
      <c r="M121" s="97">
        <v>5.3816719042605349E-6</v>
      </c>
      <c r="N121" s="97">
        <f t="shared" si="2"/>
        <v>1.1836830686753981E-3</v>
      </c>
      <c r="O121" s="97">
        <f>L121/'סכום נכסי הקרן'!$C$42</f>
        <v>7.5579971105466795E-5</v>
      </c>
    </row>
    <row r="122" spans="2:15" s="131" customFormat="1">
      <c r="B122" s="89" t="s">
        <v>1173</v>
      </c>
      <c r="C122" s="86" t="s">
        <v>1174</v>
      </c>
      <c r="D122" s="99" t="s">
        <v>120</v>
      </c>
      <c r="E122" s="99" t="s">
        <v>307</v>
      </c>
      <c r="F122" s="86" t="s">
        <v>1175</v>
      </c>
      <c r="G122" s="99" t="s">
        <v>965</v>
      </c>
      <c r="H122" s="99" t="s">
        <v>164</v>
      </c>
      <c r="I122" s="96">
        <v>467.21252299999998</v>
      </c>
      <c r="J122" s="98">
        <v>10.1</v>
      </c>
      <c r="K122" s="86"/>
      <c r="L122" s="96">
        <v>4.7188464999999992E-2</v>
      </c>
      <c r="M122" s="97">
        <v>1.1346873619869055E-6</v>
      </c>
      <c r="N122" s="97">
        <f t="shared" si="2"/>
        <v>5.4489592384944977E-5</v>
      </c>
      <c r="O122" s="97">
        <f>L122/'סכום נכסי הקרן'!$C$42</f>
        <v>3.4792436649545202E-6</v>
      </c>
    </row>
    <row r="123" spans="2:15" s="131" customFormat="1">
      <c r="B123" s="85"/>
      <c r="C123" s="86"/>
      <c r="D123" s="86"/>
      <c r="E123" s="86"/>
      <c r="F123" s="86"/>
      <c r="G123" s="86"/>
      <c r="H123" s="86"/>
      <c r="I123" s="96"/>
      <c r="J123" s="98"/>
      <c r="K123" s="86"/>
      <c r="L123" s="86"/>
      <c r="M123" s="86"/>
      <c r="N123" s="97"/>
      <c r="O123" s="86"/>
    </row>
    <row r="124" spans="2:15" s="131" customFormat="1">
      <c r="B124" s="83" t="s">
        <v>227</v>
      </c>
      <c r="C124" s="84"/>
      <c r="D124" s="84"/>
      <c r="E124" s="84"/>
      <c r="F124" s="84"/>
      <c r="G124" s="84"/>
      <c r="H124" s="84"/>
      <c r="I124" s="93"/>
      <c r="J124" s="95"/>
      <c r="K124" s="93">
        <v>3.152377E-2</v>
      </c>
      <c r="L124" s="93">
        <v>93.659751138999965</v>
      </c>
      <c r="M124" s="84"/>
      <c r="N124" s="94">
        <f t="shared" ref="N124:N145" si="3">L124/$L$11</f>
        <v>0.10815104204893071</v>
      </c>
      <c r="O124" s="94">
        <f>L124/'סכום נכסי הקרן'!$C$42</f>
        <v>6.905609152821195E-3</v>
      </c>
    </row>
    <row r="125" spans="2:15" s="131" customFormat="1">
      <c r="B125" s="104" t="s">
        <v>59</v>
      </c>
      <c r="C125" s="84"/>
      <c r="D125" s="84"/>
      <c r="E125" s="84"/>
      <c r="F125" s="84"/>
      <c r="G125" s="84"/>
      <c r="H125" s="84"/>
      <c r="I125" s="93"/>
      <c r="J125" s="95"/>
      <c r="K125" s="93">
        <v>3.152377E-2</v>
      </c>
      <c r="L125" s="93">
        <f>SUM(L126:L145)</f>
        <v>63.507546512999994</v>
      </c>
      <c r="M125" s="84"/>
      <c r="N125" s="94">
        <f t="shared" si="3"/>
        <v>7.3333606483306973E-2</v>
      </c>
      <c r="O125" s="94">
        <f>L125/'סכום נכסי הקרן'!$C$42</f>
        <v>4.6824627349535486E-3</v>
      </c>
    </row>
    <row r="126" spans="2:15" s="131" customFormat="1">
      <c r="B126" s="89" t="s">
        <v>1176</v>
      </c>
      <c r="C126" s="86" t="s">
        <v>1177</v>
      </c>
      <c r="D126" s="99" t="s">
        <v>1178</v>
      </c>
      <c r="E126" s="99" t="s">
        <v>1179</v>
      </c>
      <c r="F126" s="86" t="s">
        <v>1081</v>
      </c>
      <c r="G126" s="99" t="s">
        <v>192</v>
      </c>
      <c r="H126" s="99" t="s">
        <v>163</v>
      </c>
      <c r="I126" s="96">
        <v>92.923092999999994</v>
      </c>
      <c r="J126" s="98">
        <v>607</v>
      </c>
      <c r="K126" s="86"/>
      <c r="L126" s="96">
        <v>2.114033815</v>
      </c>
      <c r="M126" s="97">
        <v>2.7583079015143503E-6</v>
      </c>
      <c r="N126" s="97">
        <f t="shared" si="3"/>
        <v>2.4411228648217355E-3</v>
      </c>
      <c r="O126" s="97">
        <f>L126/'סכום נכסי הקרן'!$C$42</f>
        <v>1.5586942186694117E-4</v>
      </c>
    </row>
    <row r="127" spans="2:15" s="131" customFormat="1">
      <c r="B127" s="89" t="s">
        <v>1180</v>
      </c>
      <c r="C127" s="86" t="s">
        <v>1181</v>
      </c>
      <c r="D127" s="99" t="s">
        <v>1182</v>
      </c>
      <c r="E127" s="99" t="s">
        <v>1179</v>
      </c>
      <c r="F127" s="86" t="s">
        <v>1183</v>
      </c>
      <c r="G127" s="99" t="s">
        <v>1184</v>
      </c>
      <c r="H127" s="99" t="s">
        <v>163</v>
      </c>
      <c r="I127" s="96">
        <v>18.029705</v>
      </c>
      <c r="J127" s="98">
        <v>5858</v>
      </c>
      <c r="K127" s="96">
        <v>1.6893834E-2</v>
      </c>
      <c r="L127" s="96">
        <v>3.975456962</v>
      </c>
      <c r="M127" s="97">
        <v>1.2917520639444212E-7</v>
      </c>
      <c r="N127" s="97">
        <f t="shared" si="3"/>
        <v>4.5905504534481415E-3</v>
      </c>
      <c r="O127" s="97">
        <f>L127/'סכום נכסי הקרן'!$C$42</f>
        <v>2.9311365500738043E-4</v>
      </c>
    </row>
    <row r="128" spans="2:15" s="131" customFormat="1">
      <c r="B128" s="89" t="s">
        <v>1185</v>
      </c>
      <c r="C128" s="86" t="s">
        <v>1186</v>
      </c>
      <c r="D128" s="99" t="s">
        <v>1178</v>
      </c>
      <c r="E128" s="99" t="s">
        <v>1179</v>
      </c>
      <c r="F128" s="86" t="s">
        <v>1187</v>
      </c>
      <c r="G128" s="99" t="s">
        <v>1184</v>
      </c>
      <c r="H128" s="99" t="s">
        <v>163</v>
      </c>
      <c r="I128" s="96">
        <v>12.663428</v>
      </c>
      <c r="J128" s="98">
        <v>10265</v>
      </c>
      <c r="K128" s="86"/>
      <c r="L128" s="96">
        <v>4.872028458</v>
      </c>
      <c r="M128" s="97">
        <v>8.106478566018491E-8</v>
      </c>
      <c r="N128" s="97">
        <f t="shared" si="3"/>
        <v>5.6258419248066682E-3</v>
      </c>
      <c r="O128" s="97">
        <f>L128/'סכום נכסי הקרן'!$C$42</f>
        <v>3.5921859606949797E-4</v>
      </c>
    </row>
    <row r="129" spans="2:15" s="131" customFormat="1">
      <c r="B129" s="89" t="s">
        <v>1188</v>
      </c>
      <c r="C129" s="86" t="s">
        <v>1189</v>
      </c>
      <c r="D129" s="99" t="s">
        <v>1178</v>
      </c>
      <c r="E129" s="99" t="s">
        <v>1179</v>
      </c>
      <c r="F129" s="86">
        <v>512291642</v>
      </c>
      <c r="G129" s="99" t="s">
        <v>1184</v>
      </c>
      <c r="H129" s="99" t="s">
        <v>163</v>
      </c>
      <c r="I129" s="96">
        <v>4.3800699999999999</v>
      </c>
      <c r="J129" s="98">
        <v>7414</v>
      </c>
      <c r="K129" s="86"/>
      <c r="L129" s="96">
        <v>1.217119485</v>
      </c>
      <c r="M129" s="97">
        <v>1.2146144512074156E-7</v>
      </c>
      <c r="N129" s="97">
        <f t="shared" si="3"/>
        <v>1.4054355152562001E-3</v>
      </c>
      <c r="O129" s="97">
        <f>L129/'סכום נכסי הקרן'!$C$42</f>
        <v>8.9739203376904906E-5</v>
      </c>
    </row>
    <row r="130" spans="2:15" s="131" customFormat="1">
      <c r="B130" s="89" t="s">
        <v>1190</v>
      </c>
      <c r="C130" s="86" t="s">
        <v>1191</v>
      </c>
      <c r="D130" s="99" t="s">
        <v>1178</v>
      </c>
      <c r="E130" s="99" t="s">
        <v>1179</v>
      </c>
      <c r="F130" s="86" t="s">
        <v>1192</v>
      </c>
      <c r="G130" s="99" t="s">
        <v>1039</v>
      </c>
      <c r="H130" s="99" t="s">
        <v>163</v>
      </c>
      <c r="I130" s="96">
        <v>26.704272</v>
      </c>
      <c r="J130" s="98">
        <v>754</v>
      </c>
      <c r="K130" s="86"/>
      <c r="L130" s="96">
        <v>0.75466060299999993</v>
      </c>
      <c r="M130" s="97">
        <v>8.0371641619806761E-7</v>
      </c>
      <c r="N130" s="97">
        <f t="shared" si="3"/>
        <v>8.7142373981537202E-4</v>
      </c>
      <c r="O130" s="97">
        <f>L130/'סכום נכסי הקרן'!$C$42</f>
        <v>5.5641736220462108E-5</v>
      </c>
    </row>
    <row r="131" spans="2:15" s="131" customFormat="1">
      <c r="B131" s="89" t="s">
        <v>1193</v>
      </c>
      <c r="C131" s="86" t="s">
        <v>1194</v>
      </c>
      <c r="D131" s="99" t="s">
        <v>1178</v>
      </c>
      <c r="E131" s="99" t="s">
        <v>1179</v>
      </c>
      <c r="F131" s="86" t="s">
        <v>1195</v>
      </c>
      <c r="G131" s="99" t="s">
        <v>567</v>
      </c>
      <c r="H131" s="99" t="s">
        <v>163</v>
      </c>
      <c r="I131" s="96">
        <v>16.971295999999999</v>
      </c>
      <c r="J131" s="98">
        <v>3206</v>
      </c>
      <c r="K131" s="96">
        <v>1.4629936000000001E-2</v>
      </c>
      <c r="L131" s="96">
        <v>2.0539157810000002</v>
      </c>
      <c r="M131" s="97">
        <v>7.9522112815689688E-7</v>
      </c>
      <c r="N131" s="97">
        <f t="shared" si="3"/>
        <v>2.3717032054273424E-3</v>
      </c>
      <c r="O131" s="97">
        <f>L131/'סכום נכסי הקרן'!$C$42</f>
        <v>1.5143687062917533E-4</v>
      </c>
    </row>
    <row r="132" spans="2:15" s="131" customFormat="1">
      <c r="B132" s="89" t="s">
        <v>1196</v>
      </c>
      <c r="C132" s="86" t="s">
        <v>1197</v>
      </c>
      <c r="D132" s="99" t="s">
        <v>1178</v>
      </c>
      <c r="E132" s="99" t="s">
        <v>1179</v>
      </c>
      <c r="F132" s="86" t="s">
        <v>1038</v>
      </c>
      <c r="G132" s="99" t="s">
        <v>1039</v>
      </c>
      <c r="H132" s="99" t="s">
        <v>163</v>
      </c>
      <c r="I132" s="96">
        <v>21.285941000000001</v>
      </c>
      <c r="J132" s="98">
        <v>500</v>
      </c>
      <c r="K132" s="86"/>
      <c r="L132" s="96">
        <v>0.39889854299999999</v>
      </c>
      <c r="M132" s="97">
        <v>5.2861306829197636E-7</v>
      </c>
      <c r="N132" s="97">
        <f t="shared" si="3"/>
        <v>4.6061720827364169E-4</v>
      </c>
      <c r="O132" s="97">
        <f>L132/'סכום נכסי הקרן'!$C$42</f>
        <v>2.941111198875273E-5</v>
      </c>
    </row>
    <row r="133" spans="2:15" s="131" customFormat="1">
      <c r="B133" s="89" t="s">
        <v>1198</v>
      </c>
      <c r="C133" s="86" t="s">
        <v>1199</v>
      </c>
      <c r="D133" s="99" t="s">
        <v>1178</v>
      </c>
      <c r="E133" s="99" t="s">
        <v>1179</v>
      </c>
      <c r="F133" s="86" t="s">
        <v>1200</v>
      </c>
      <c r="G133" s="99" t="s">
        <v>28</v>
      </c>
      <c r="H133" s="99" t="s">
        <v>163</v>
      </c>
      <c r="I133" s="96">
        <v>33.600209</v>
      </c>
      <c r="J133" s="98">
        <v>1872</v>
      </c>
      <c r="K133" s="86"/>
      <c r="L133" s="96">
        <v>2.3574766490000001</v>
      </c>
      <c r="M133" s="97">
        <v>9.6447247099812003E-7</v>
      </c>
      <c r="N133" s="97">
        <f t="shared" si="3"/>
        <v>2.722231834857015E-3</v>
      </c>
      <c r="O133" s="97">
        <f>L133/'סכום נכסי הקרן'!$C$42</f>
        <v>1.7381865878263815E-4</v>
      </c>
    </row>
    <row r="134" spans="2:15" s="131" customFormat="1">
      <c r="B134" s="89" t="s">
        <v>1201</v>
      </c>
      <c r="C134" s="86" t="s">
        <v>1202</v>
      </c>
      <c r="D134" s="99" t="s">
        <v>1178</v>
      </c>
      <c r="E134" s="99" t="s">
        <v>1179</v>
      </c>
      <c r="F134" s="86" t="s">
        <v>1203</v>
      </c>
      <c r="G134" s="99" t="s">
        <v>1204</v>
      </c>
      <c r="H134" s="99" t="s">
        <v>163</v>
      </c>
      <c r="I134" s="96">
        <v>88.021518</v>
      </c>
      <c r="J134" s="98">
        <v>406</v>
      </c>
      <c r="K134" s="86"/>
      <c r="L134" s="96">
        <v>1.3394128750000001</v>
      </c>
      <c r="M134" s="97">
        <v>3.2386047836701194E-6</v>
      </c>
      <c r="N134" s="97">
        <f t="shared" si="3"/>
        <v>1.5466504704888637E-3</v>
      </c>
      <c r="O134" s="97">
        <f>L134/'סכום נכסי הקרן'!$C$42</f>
        <v>9.8755993866345761E-5</v>
      </c>
    </row>
    <row r="135" spans="2:15" s="131" customFormat="1">
      <c r="B135" s="89" t="s">
        <v>1205</v>
      </c>
      <c r="C135" s="86" t="s">
        <v>1206</v>
      </c>
      <c r="D135" s="99" t="s">
        <v>1178</v>
      </c>
      <c r="E135" s="99" t="s">
        <v>1179</v>
      </c>
      <c r="F135" s="86" t="s">
        <v>1207</v>
      </c>
      <c r="G135" s="99" t="s">
        <v>917</v>
      </c>
      <c r="H135" s="99" t="s">
        <v>163</v>
      </c>
      <c r="I135" s="96">
        <v>11.017029000000001</v>
      </c>
      <c r="J135" s="98">
        <v>9238</v>
      </c>
      <c r="K135" s="86"/>
      <c r="L135" s="96">
        <v>3.8145386609999998</v>
      </c>
      <c r="M135" s="97">
        <v>2.058459728724608E-7</v>
      </c>
      <c r="N135" s="97">
        <f t="shared" si="3"/>
        <v>4.404734436148831E-3</v>
      </c>
      <c r="O135" s="97">
        <f>L135/'סכום נכסי הקרן'!$C$42</f>
        <v>2.8124901861097519E-4</v>
      </c>
    </row>
    <row r="136" spans="2:15" s="131" customFormat="1">
      <c r="B136" s="89" t="s">
        <v>1208</v>
      </c>
      <c r="C136" s="86" t="s">
        <v>1209</v>
      </c>
      <c r="D136" s="99" t="s">
        <v>1178</v>
      </c>
      <c r="E136" s="99" t="s">
        <v>1179</v>
      </c>
      <c r="F136" s="86" t="s">
        <v>933</v>
      </c>
      <c r="G136" s="99" t="s">
        <v>192</v>
      </c>
      <c r="H136" s="99" t="s">
        <v>163</v>
      </c>
      <c r="I136" s="96">
        <v>53.666001000000009</v>
      </c>
      <c r="J136" s="98">
        <v>10821</v>
      </c>
      <c r="K136" s="86"/>
      <c r="L136" s="96">
        <v>21.765377911999998</v>
      </c>
      <c r="M136" s="97">
        <v>8.6773266629410846E-7</v>
      </c>
      <c r="N136" s="97">
        <f t="shared" si="3"/>
        <v>2.5132976258692988E-2</v>
      </c>
      <c r="O136" s="97">
        <f>L136/'סכום נכסי הקרן'!$C$42</f>
        <v>1.6047789055157241E-3</v>
      </c>
    </row>
    <row r="137" spans="2:15" s="131" customFormat="1">
      <c r="B137" s="89" t="s">
        <v>1210</v>
      </c>
      <c r="C137" s="86" t="s">
        <v>1211</v>
      </c>
      <c r="D137" s="99" t="s">
        <v>1178</v>
      </c>
      <c r="E137" s="99" t="s">
        <v>1179</v>
      </c>
      <c r="F137" s="86" t="s">
        <v>1020</v>
      </c>
      <c r="G137" s="99" t="s">
        <v>917</v>
      </c>
      <c r="H137" s="99" t="s">
        <v>163</v>
      </c>
      <c r="I137" s="96">
        <v>39.343263999999998</v>
      </c>
      <c r="J137" s="98">
        <v>2278</v>
      </c>
      <c r="K137" s="86"/>
      <c r="L137" s="96">
        <v>3.359105859</v>
      </c>
      <c r="M137" s="97">
        <v>1.401620329632042E-6</v>
      </c>
      <c r="N137" s="97">
        <f t="shared" si="3"/>
        <v>3.8788358348759702E-3</v>
      </c>
      <c r="O137" s="97">
        <f>L137/'סכום נכסי הקרן'!$C$42</f>
        <v>2.4766959001182521E-4</v>
      </c>
    </row>
    <row r="138" spans="2:15" s="131" customFormat="1">
      <c r="B138" s="89" t="s">
        <v>1214</v>
      </c>
      <c r="C138" s="86" t="s">
        <v>1215</v>
      </c>
      <c r="D138" s="99" t="s">
        <v>1178</v>
      </c>
      <c r="E138" s="99" t="s">
        <v>1179</v>
      </c>
      <c r="F138" s="86" t="s">
        <v>829</v>
      </c>
      <c r="G138" s="99" t="s">
        <v>390</v>
      </c>
      <c r="H138" s="99" t="s">
        <v>163</v>
      </c>
      <c r="I138" s="96">
        <v>3.4098609999999998</v>
      </c>
      <c r="J138" s="98">
        <v>472</v>
      </c>
      <c r="K138" s="86"/>
      <c r="L138" s="96">
        <v>6.0322358999999999E-2</v>
      </c>
      <c r="M138" s="97">
        <v>2.0880862962250573E-8</v>
      </c>
      <c r="N138" s="97">
        <f t="shared" si="3"/>
        <v>6.9655598112977775E-5</v>
      </c>
      <c r="O138" s="97">
        <f>L138/'סכום נכסי הקרן'!$C$42</f>
        <v>4.4476162851633834E-6</v>
      </c>
    </row>
    <row r="139" spans="2:15" s="131" customFormat="1">
      <c r="B139" s="89" t="s">
        <v>1218</v>
      </c>
      <c r="C139" s="86" t="s">
        <v>1219</v>
      </c>
      <c r="D139" s="99" t="s">
        <v>123</v>
      </c>
      <c r="E139" s="99" t="s">
        <v>1179</v>
      </c>
      <c r="F139" s="86" t="s">
        <v>1147</v>
      </c>
      <c r="G139" s="99" t="s">
        <v>358</v>
      </c>
      <c r="H139" s="99" t="s">
        <v>166</v>
      </c>
      <c r="I139" s="96">
        <v>0.86480999999999997</v>
      </c>
      <c r="J139" s="98">
        <v>35</v>
      </c>
      <c r="K139" s="86"/>
      <c r="L139" s="96">
        <v>1.4508830000000003E-3</v>
      </c>
      <c r="M139" s="97">
        <v>1.2614645276279853E-7</v>
      </c>
      <c r="N139" s="97">
        <f t="shared" si="3"/>
        <v>1.6753675557839432E-6</v>
      </c>
      <c r="O139" s="97">
        <f>L139/'סכום נכסי הקרן'!$C$42</f>
        <v>1.069747762793346E-7</v>
      </c>
    </row>
    <row r="140" spans="2:15" s="131" customFormat="1">
      <c r="B140" s="89" t="s">
        <v>1220</v>
      </c>
      <c r="C140" s="86" t="s">
        <v>1221</v>
      </c>
      <c r="D140" s="99" t="s">
        <v>1178</v>
      </c>
      <c r="E140" s="99" t="s">
        <v>1179</v>
      </c>
      <c r="F140" s="86" t="s">
        <v>1169</v>
      </c>
      <c r="G140" s="99" t="s">
        <v>1039</v>
      </c>
      <c r="H140" s="99" t="s">
        <v>163</v>
      </c>
      <c r="I140" s="96">
        <v>17.977374999999999</v>
      </c>
      <c r="J140" s="98">
        <v>555</v>
      </c>
      <c r="K140" s="86"/>
      <c r="L140" s="96">
        <v>0.37395456599999999</v>
      </c>
      <c r="M140" s="97">
        <v>6.3370477686122343E-7</v>
      </c>
      <c r="N140" s="97">
        <f t="shared" si="3"/>
        <v>4.3181383144861798E-4</v>
      </c>
      <c r="O140" s="97">
        <f>L140/'סכום נכסי הקרן'!$C$42</f>
        <v>2.7571972403347243E-5</v>
      </c>
    </row>
    <row r="141" spans="2:15" s="131" customFormat="1">
      <c r="B141" s="89" t="s">
        <v>1224</v>
      </c>
      <c r="C141" s="86" t="s">
        <v>1225</v>
      </c>
      <c r="D141" s="99" t="s">
        <v>1178</v>
      </c>
      <c r="E141" s="99" t="s">
        <v>1179</v>
      </c>
      <c r="F141" s="86" t="s">
        <v>1226</v>
      </c>
      <c r="G141" s="99" t="s">
        <v>1227</v>
      </c>
      <c r="H141" s="99" t="s">
        <v>163</v>
      </c>
      <c r="I141" s="96">
        <v>22.664833999999999</v>
      </c>
      <c r="J141" s="98">
        <v>3510</v>
      </c>
      <c r="K141" s="86"/>
      <c r="L141" s="96">
        <v>2.9816676489999998</v>
      </c>
      <c r="M141" s="97">
        <v>4.953892615476651E-7</v>
      </c>
      <c r="N141" s="97">
        <f t="shared" si="3"/>
        <v>3.442999360572276E-3</v>
      </c>
      <c r="O141" s="97">
        <f>L141/'סכום נכסי הקרן'!$C$42</f>
        <v>2.1984076572067112E-4</v>
      </c>
    </row>
    <row r="142" spans="2:15" s="131" customFormat="1">
      <c r="B142" s="89" t="s">
        <v>1228</v>
      </c>
      <c r="C142" s="86" t="s">
        <v>1229</v>
      </c>
      <c r="D142" s="99" t="s">
        <v>1178</v>
      </c>
      <c r="E142" s="99" t="s">
        <v>1179</v>
      </c>
      <c r="F142" s="86" t="s">
        <v>920</v>
      </c>
      <c r="G142" s="99" t="s">
        <v>473</v>
      </c>
      <c r="H142" s="99" t="s">
        <v>163</v>
      </c>
      <c r="I142" s="96">
        <v>131.53119699999999</v>
      </c>
      <c r="J142" s="98">
        <v>1542</v>
      </c>
      <c r="K142" s="86"/>
      <c r="L142" s="96">
        <v>7.6017350329999998</v>
      </c>
      <c r="M142" s="97">
        <v>1.2911526409544807E-7</v>
      </c>
      <c r="N142" s="97">
        <f t="shared" si="3"/>
        <v>8.7778961101304381E-3</v>
      </c>
      <c r="O142" s="97">
        <f>L142/'סכום נכסי הקרן'!$C$42</f>
        <v>5.604820681543274E-4</v>
      </c>
    </row>
    <row r="143" spans="2:15" s="131" customFormat="1">
      <c r="B143" s="89" t="s">
        <v>1230</v>
      </c>
      <c r="C143" s="86" t="s">
        <v>1231</v>
      </c>
      <c r="D143" s="99" t="s">
        <v>1178</v>
      </c>
      <c r="E143" s="99" t="s">
        <v>1179</v>
      </c>
      <c r="F143" s="86" t="s">
        <v>916</v>
      </c>
      <c r="G143" s="99" t="s">
        <v>917</v>
      </c>
      <c r="H143" s="99" t="s">
        <v>163</v>
      </c>
      <c r="I143" s="96">
        <v>32.646735999999997</v>
      </c>
      <c r="J143" s="98">
        <v>1474</v>
      </c>
      <c r="K143" s="86"/>
      <c r="L143" s="96">
        <v>1.8035859330000001</v>
      </c>
      <c r="M143" s="97">
        <v>3.1098228626877269E-7</v>
      </c>
      <c r="N143" s="97">
        <f t="shared" si="3"/>
        <v>2.0826416438930726E-3</v>
      </c>
      <c r="O143" s="97">
        <f>L143/'סכום נכסי הקרן'!$C$42</f>
        <v>1.3297984860476686E-4</v>
      </c>
    </row>
    <row r="144" spans="2:15" s="131" customFormat="1">
      <c r="B144" s="89" t="s">
        <v>1232</v>
      </c>
      <c r="C144" s="86" t="s">
        <v>1233</v>
      </c>
      <c r="D144" s="99" t="s">
        <v>1178</v>
      </c>
      <c r="E144" s="99" t="s">
        <v>1179</v>
      </c>
      <c r="F144" s="86" t="s">
        <v>1234</v>
      </c>
      <c r="G144" s="99" t="s">
        <v>1184</v>
      </c>
      <c r="H144" s="99" t="s">
        <v>163</v>
      </c>
      <c r="I144" s="96">
        <v>2.7700000000000001E-4</v>
      </c>
      <c r="J144" s="98">
        <v>4231</v>
      </c>
      <c r="K144" s="86"/>
      <c r="L144" s="96">
        <v>4.3867999999999994E-5</v>
      </c>
      <c r="M144" s="97">
        <v>4.2438027610395251E-12</v>
      </c>
      <c r="N144" s="97">
        <f t="shared" si="3"/>
        <v>5.0655376027653508E-8</v>
      </c>
      <c r="O144" s="97">
        <f>L144/'סכום נכסי הקרן'!$C$42</f>
        <v>3.2344230967085899E-9</v>
      </c>
    </row>
    <row r="145" spans="2:15" s="131" customFormat="1">
      <c r="B145" s="89" t="s">
        <v>1235</v>
      </c>
      <c r="C145" s="86" t="s">
        <v>1236</v>
      </c>
      <c r="D145" s="99" t="s">
        <v>1178</v>
      </c>
      <c r="E145" s="99" t="s">
        <v>1179</v>
      </c>
      <c r="F145" s="86" t="s">
        <v>1237</v>
      </c>
      <c r="G145" s="99" t="s">
        <v>1184</v>
      </c>
      <c r="H145" s="99" t="s">
        <v>163</v>
      </c>
      <c r="I145" s="96">
        <v>7.8641620000000003</v>
      </c>
      <c r="J145" s="98">
        <v>9034</v>
      </c>
      <c r="K145" s="86"/>
      <c r="L145" s="96">
        <v>2.6627606190000002</v>
      </c>
      <c r="M145" s="97">
        <v>1.6265209617397162E-7</v>
      </c>
      <c r="N145" s="97">
        <f t="shared" si="3"/>
        <v>3.074750169305016E-3</v>
      </c>
      <c r="O145" s="97">
        <f>L145/'סכום נכסי הקרן'!$C$42</f>
        <v>1.963274926392738E-4</v>
      </c>
    </row>
    <row r="146" spans="2:15" s="131" customFormat="1">
      <c r="B146" s="85"/>
      <c r="C146" s="86"/>
      <c r="D146" s="86"/>
      <c r="E146" s="86"/>
      <c r="F146" s="86"/>
      <c r="G146" s="86"/>
      <c r="H146" s="86"/>
      <c r="I146" s="96"/>
      <c r="J146" s="98"/>
      <c r="K146" s="86"/>
      <c r="L146" s="86"/>
      <c r="M146" s="86"/>
      <c r="N146" s="97"/>
      <c r="O146" s="86"/>
    </row>
    <row r="147" spans="2:15" s="131" customFormat="1">
      <c r="B147" s="104" t="s">
        <v>58</v>
      </c>
      <c r="C147" s="84"/>
      <c r="D147" s="84"/>
      <c r="E147" s="84"/>
      <c r="F147" s="84"/>
      <c r="G147" s="84"/>
      <c r="H147" s="84"/>
      <c r="I147" s="93"/>
      <c r="J147" s="95"/>
      <c r="K147" s="84"/>
      <c r="L147" s="93">
        <f>SUM(L148:L154)</f>
        <v>30.152204626000007</v>
      </c>
      <c r="M147" s="84"/>
      <c r="N147" s="94">
        <f t="shared" ref="N147:N154" si="4">L147/$L$11</f>
        <v>3.4817435565623785E-2</v>
      </c>
      <c r="O147" s="94">
        <f>L147/'סכום נכסי הקרן'!$C$42</f>
        <v>2.223146417867649E-3</v>
      </c>
    </row>
    <row r="148" spans="2:15" s="131" customFormat="1">
      <c r="B148" s="89" t="s">
        <v>1238</v>
      </c>
      <c r="C148" s="86" t="s">
        <v>1239</v>
      </c>
      <c r="D148" s="99" t="s">
        <v>123</v>
      </c>
      <c r="E148" s="99" t="s">
        <v>1179</v>
      </c>
      <c r="F148" s="86"/>
      <c r="G148" s="99" t="s">
        <v>1240</v>
      </c>
      <c r="H148" s="99" t="s">
        <v>166</v>
      </c>
      <c r="I148" s="96">
        <v>96.822600000000008</v>
      </c>
      <c r="J148" s="98">
        <v>628.29999999999995</v>
      </c>
      <c r="K148" s="86"/>
      <c r="L148" s="96">
        <v>2.9159996800000001</v>
      </c>
      <c r="M148" s="97">
        <v>6.3219623403072396E-7</v>
      </c>
      <c r="N148" s="97">
        <f t="shared" si="4"/>
        <v>3.3671710651709064E-3</v>
      </c>
      <c r="O148" s="97">
        <f>L148/'סכום נכסי הקרן'!$C$42</f>
        <v>2.1499901328957003E-4</v>
      </c>
    </row>
    <row r="149" spans="2:15" s="131" customFormat="1">
      <c r="B149" s="89" t="s">
        <v>1241</v>
      </c>
      <c r="C149" s="86" t="s">
        <v>1242</v>
      </c>
      <c r="D149" s="99" t="s">
        <v>1178</v>
      </c>
      <c r="E149" s="99" t="s">
        <v>1179</v>
      </c>
      <c r="F149" s="86"/>
      <c r="G149" s="99" t="s">
        <v>1243</v>
      </c>
      <c r="H149" s="99" t="s">
        <v>163</v>
      </c>
      <c r="I149" s="96">
        <v>61.782040000000009</v>
      </c>
      <c r="J149" s="98">
        <v>2740</v>
      </c>
      <c r="K149" s="86"/>
      <c r="L149" s="96">
        <v>6.3447189540000002</v>
      </c>
      <c r="M149" s="97">
        <v>1.1981820559520483E-7</v>
      </c>
      <c r="N149" s="97">
        <f t="shared" si="4"/>
        <v>7.3263910915621977E-3</v>
      </c>
      <c r="O149" s="97">
        <f>L149/'סכום נכסי הקרן'!$C$42</f>
        <v>4.6780125665501885E-4</v>
      </c>
    </row>
    <row r="150" spans="2:15" s="131" customFormat="1">
      <c r="B150" s="89" t="s">
        <v>1212</v>
      </c>
      <c r="C150" s="86" t="s">
        <v>1213</v>
      </c>
      <c r="D150" s="99" t="s">
        <v>1182</v>
      </c>
      <c r="E150" s="99" t="s">
        <v>1179</v>
      </c>
      <c r="F150" s="86"/>
      <c r="G150" s="99" t="s">
        <v>190</v>
      </c>
      <c r="H150" s="99" t="s">
        <v>163</v>
      </c>
      <c r="I150" s="96">
        <v>46.998500000000007</v>
      </c>
      <c r="J150" s="98">
        <v>5230</v>
      </c>
      <c r="K150" s="86"/>
      <c r="L150" s="96">
        <v>9.2126647930000001</v>
      </c>
      <c r="M150" s="97">
        <v>9.274948236243235E-7</v>
      </c>
      <c r="N150" s="97">
        <f t="shared" si="4"/>
        <v>1.0638073295024612E-2</v>
      </c>
      <c r="O150" s="97">
        <f>L150/'סכום נכסי הקרן'!$C$42</f>
        <v>6.7925722140770636E-4</v>
      </c>
    </row>
    <row r="151" spans="2:15" s="131" customFormat="1">
      <c r="B151" s="89" t="s">
        <v>1244</v>
      </c>
      <c r="C151" s="86" t="s">
        <v>1245</v>
      </c>
      <c r="D151" s="99" t="s">
        <v>1182</v>
      </c>
      <c r="E151" s="99" t="s">
        <v>1179</v>
      </c>
      <c r="F151" s="86"/>
      <c r="G151" s="99" t="s">
        <v>1246</v>
      </c>
      <c r="H151" s="99" t="s">
        <v>163</v>
      </c>
      <c r="I151" s="96">
        <v>2.8862359999999994</v>
      </c>
      <c r="J151" s="98">
        <v>18835</v>
      </c>
      <c r="K151" s="86"/>
      <c r="L151" s="96">
        <v>2.0374970370000001</v>
      </c>
      <c r="M151" s="97">
        <v>3.0419577729420051E-8</v>
      </c>
      <c r="N151" s="97">
        <f t="shared" si="4"/>
        <v>2.3527441087914849E-3</v>
      </c>
      <c r="O151" s="97">
        <f>L151/'סכום נכסי הקרן'!$C$42</f>
        <v>1.5022630336345666E-4</v>
      </c>
    </row>
    <row r="152" spans="2:15" s="131" customFormat="1">
      <c r="B152" s="89" t="s">
        <v>1216</v>
      </c>
      <c r="C152" s="86" t="s">
        <v>1217</v>
      </c>
      <c r="D152" s="99" t="s">
        <v>1178</v>
      </c>
      <c r="E152" s="99" t="s">
        <v>1179</v>
      </c>
      <c r="F152" s="86"/>
      <c r="G152" s="99" t="s">
        <v>473</v>
      </c>
      <c r="H152" s="99" t="s">
        <v>163</v>
      </c>
      <c r="I152" s="96">
        <v>34.859316999999997</v>
      </c>
      <c r="J152" s="98">
        <v>3875</v>
      </c>
      <c r="K152" s="86"/>
      <c r="L152" s="96">
        <v>5.0627929500000004</v>
      </c>
      <c r="M152" s="97">
        <v>2.5658916364014084E-7</v>
      </c>
      <c r="N152" s="97">
        <f t="shared" si="4"/>
        <v>5.8461220167867972E-3</v>
      </c>
      <c r="O152" s="97">
        <f>L152/'סכום נכסי הקרן'!$C$42</f>
        <v>3.7328381625178765E-4</v>
      </c>
    </row>
    <row r="153" spans="2:15" s="131" customFormat="1">
      <c r="B153" s="89" t="s">
        <v>1222</v>
      </c>
      <c r="C153" s="86" t="s">
        <v>1223</v>
      </c>
      <c r="D153" s="99" t="s">
        <v>1178</v>
      </c>
      <c r="E153" s="99" t="s">
        <v>1179</v>
      </c>
      <c r="F153" s="86"/>
      <c r="G153" s="99" t="s">
        <v>192</v>
      </c>
      <c r="H153" s="99" t="s">
        <v>163</v>
      </c>
      <c r="I153" s="96">
        <v>47.067909</v>
      </c>
      <c r="J153" s="98">
        <v>1103</v>
      </c>
      <c r="K153" s="86"/>
      <c r="L153" s="96">
        <v>1.9458080879999999</v>
      </c>
      <c r="M153" s="97">
        <v>9.4520867658580766E-7</v>
      </c>
      <c r="N153" s="97">
        <f t="shared" si="4"/>
        <v>2.2468687967377022E-3</v>
      </c>
      <c r="O153" s="97">
        <f>L153/'סכום נכסי הקרן'!$C$42</f>
        <v>1.4346600304526264E-4</v>
      </c>
    </row>
    <row r="154" spans="2:15" s="131" customFormat="1">
      <c r="B154" s="89" t="s">
        <v>1247</v>
      </c>
      <c r="C154" s="86" t="s">
        <v>1248</v>
      </c>
      <c r="D154" s="99" t="s">
        <v>1178</v>
      </c>
      <c r="E154" s="99" t="s">
        <v>1179</v>
      </c>
      <c r="F154" s="86"/>
      <c r="G154" s="99" t="s">
        <v>1184</v>
      </c>
      <c r="H154" s="99" t="s">
        <v>163</v>
      </c>
      <c r="I154" s="96">
        <v>13.278528</v>
      </c>
      <c r="J154" s="98">
        <v>5290</v>
      </c>
      <c r="K154" s="86"/>
      <c r="L154" s="96">
        <v>2.632723124</v>
      </c>
      <c r="M154" s="97">
        <v>4.5065865735736165E-7</v>
      </c>
      <c r="N154" s="97">
        <f t="shared" si="4"/>
        <v>3.0400651915500746E-3</v>
      </c>
      <c r="O154" s="97">
        <f>L154/'סכום נכסי הקרן'!$C$42</f>
        <v>1.9411280385484621E-4</v>
      </c>
    </row>
    <row r="155" spans="2:15" s="131" customFormat="1">
      <c r="B155" s="142"/>
      <c r="C155" s="142"/>
      <c r="D155" s="142"/>
    </row>
    <row r="156" spans="2:15" s="131" customFormat="1">
      <c r="B156" s="142"/>
      <c r="C156" s="142"/>
      <c r="D156" s="142"/>
    </row>
    <row r="157" spans="2:15" s="131" customFormat="1">
      <c r="B157" s="142"/>
      <c r="C157" s="142"/>
      <c r="D157" s="142"/>
    </row>
    <row r="158" spans="2:15" s="131" customFormat="1">
      <c r="B158" s="143" t="s">
        <v>246</v>
      </c>
      <c r="C158" s="142"/>
      <c r="D158" s="142"/>
    </row>
    <row r="159" spans="2:15" s="131" customFormat="1">
      <c r="B159" s="143" t="s">
        <v>111</v>
      </c>
      <c r="C159" s="142"/>
      <c r="D159" s="142"/>
    </row>
    <row r="160" spans="2:15" s="131" customFormat="1">
      <c r="B160" s="143" t="s">
        <v>229</v>
      </c>
      <c r="C160" s="142"/>
      <c r="D160" s="142"/>
    </row>
    <row r="161" spans="2:7" s="131" customFormat="1">
      <c r="B161" s="143" t="s">
        <v>237</v>
      </c>
      <c r="C161" s="142"/>
      <c r="D161" s="142"/>
    </row>
    <row r="162" spans="2:7" s="131" customFormat="1">
      <c r="B162" s="143" t="s">
        <v>243</v>
      </c>
      <c r="C162" s="142"/>
      <c r="D162" s="142"/>
    </row>
    <row r="163" spans="2:7">
      <c r="E163" s="1"/>
      <c r="F163" s="1"/>
      <c r="G163" s="1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60 B162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4"/>
  <sheetViews>
    <sheetView rightToLeft="1" zoomScale="90" zoomScaleNormal="90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51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179</v>
      </c>
      <c r="C1" s="80" t="s" vm="1">
        <v>247</v>
      </c>
    </row>
    <row r="2" spans="2:63">
      <c r="B2" s="58" t="s">
        <v>178</v>
      </c>
      <c r="C2" s="80" t="s">
        <v>248</v>
      </c>
    </row>
    <row r="3" spans="2:63">
      <c r="B3" s="58" t="s">
        <v>180</v>
      </c>
      <c r="C3" s="80" t="s">
        <v>249</v>
      </c>
    </row>
    <row r="4" spans="2:63">
      <c r="B4" s="58" t="s">
        <v>181</v>
      </c>
      <c r="C4" s="80">
        <v>12152</v>
      </c>
    </row>
    <row r="6" spans="2:63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BK6" s="3"/>
    </row>
    <row r="7" spans="2:63" ht="26.25" customHeight="1">
      <c r="B7" s="160" t="s">
        <v>88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2"/>
      <c r="BH7" s="3"/>
      <c r="BK7" s="3"/>
    </row>
    <row r="8" spans="2:63" s="3" customFormat="1" ht="74.25" customHeight="1">
      <c r="B8" s="23" t="s">
        <v>114</v>
      </c>
      <c r="C8" s="31" t="s">
        <v>39</v>
      </c>
      <c r="D8" s="31" t="s">
        <v>119</v>
      </c>
      <c r="E8" s="31" t="s">
        <v>116</v>
      </c>
      <c r="F8" s="31" t="s">
        <v>60</v>
      </c>
      <c r="G8" s="31" t="s">
        <v>99</v>
      </c>
      <c r="H8" s="31" t="s">
        <v>231</v>
      </c>
      <c r="I8" s="31" t="s">
        <v>230</v>
      </c>
      <c r="J8" s="31" t="s">
        <v>245</v>
      </c>
      <c r="K8" s="31" t="s">
        <v>57</v>
      </c>
      <c r="L8" s="31" t="s">
        <v>55</v>
      </c>
      <c r="M8" s="31" t="s">
        <v>182</v>
      </c>
      <c r="N8" s="15" t="s">
        <v>184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238</v>
      </c>
      <c r="I9" s="33"/>
      <c r="J9" s="17" t="s">
        <v>234</v>
      </c>
      <c r="K9" s="33" t="s">
        <v>234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4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90">
        <v>1.35633</v>
      </c>
      <c r="K11" s="90">
        <v>3100.190551182</v>
      </c>
      <c r="L11" s="82"/>
      <c r="M11" s="91">
        <v>1</v>
      </c>
      <c r="N11" s="91">
        <f>K11/'סכום נכסי הקרן'!$C$42</f>
        <v>0.22857955509575992</v>
      </c>
      <c r="O11" s="136"/>
      <c r="BH11" s="131"/>
      <c r="BI11" s="137"/>
      <c r="BK11" s="131"/>
    </row>
    <row r="12" spans="2:63" s="131" customFormat="1" ht="20.25">
      <c r="B12" s="83" t="s">
        <v>228</v>
      </c>
      <c r="C12" s="84"/>
      <c r="D12" s="84"/>
      <c r="E12" s="84"/>
      <c r="F12" s="84"/>
      <c r="G12" s="84"/>
      <c r="H12" s="93"/>
      <c r="I12" s="95"/>
      <c r="J12" s="84"/>
      <c r="K12" s="93">
        <v>1337.5475111819999</v>
      </c>
      <c r="L12" s="84"/>
      <c r="M12" s="94">
        <v>0.43144041925811216</v>
      </c>
      <c r="N12" s="94">
        <f>K12/'סכום נכסי הקרן'!$C$42</f>
        <v>9.8618459084347396E-2</v>
      </c>
      <c r="BI12" s="134"/>
    </row>
    <row r="13" spans="2:63" s="131" customFormat="1">
      <c r="B13" s="104" t="s">
        <v>62</v>
      </c>
      <c r="C13" s="84"/>
      <c r="D13" s="84"/>
      <c r="E13" s="84"/>
      <c r="F13" s="84"/>
      <c r="G13" s="84"/>
      <c r="H13" s="93"/>
      <c r="I13" s="95"/>
      <c r="J13" s="84"/>
      <c r="K13" s="93">
        <v>3.6822120000000002E-3</v>
      </c>
      <c r="L13" s="84"/>
      <c r="M13" s="94">
        <v>1.1877373145970317E-6</v>
      </c>
      <c r="N13" s="94">
        <f>K13/'סכום נכסי הקרן'!$C$42</f>
        <v>2.7149246694122211E-7</v>
      </c>
    </row>
    <row r="14" spans="2:63" s="131" customFormat="1">
      <c r="B14" s="89" t="s">
        <v>1249</v>
      </c>
      <c r="C14" s="86" t="s">
        <v>1250</v>
      </c>
      <c r="D14" s="99" t="s">
        <v>120</v>
      </c>
      <c r="E14" s="86" t="s">
        <v>1251</v>
      </c>
      <c r="F14" s="99" t="s">
        <v>1252</v>
      </c>
      <c r="G14" s="99" t="s">
        <v>164</v>
      </c>
      <c r="H14" s="96">
        <v>0.36884800000000001</v>
      </c>
      <c r="I14" s="98">
        <v>995.6</v>
      </c>
      <c r="J14" s="86"/>
      <c r="K14" s="96">
        <v>3.6722510000000001E-3</v>
      </c>
      <c r="L14" s="97">
        <v>3.1022011996756906E-7</v>
      </c>
      <c r="M14" s="97">
        <v>1.1845242862893999E-6</v>
      </c>
      <c r="N14" s="97">
        <f>K14/'סכום נכסי הקרן'!$C$42</f>
        <v>2.7075803436015358E-7</v>
      </c>
    </row>
    <row r="15" spans="2:63" s="131" customFormat="1">
      <c r="B15" s="89" t="s">
        <v>1253</v>
      </c>
      <c r="C15" s="86" t="s">
        <v>1254</v>
      </c>
      <c r="D15" s="99" t="s">
        <v>120</v>
      </c>
      <c r="E15" s="86" t="s">
        <v>1255</v>
      </c>
      <c r="F15" s="99" t="s">
        <v>1252</v>
      </c>
      <c r="G15" s="99" t="s">
        <v>164</v>
      </c>
      <c r="H15" s="96">
        <v>5.7000000000000003E-5</v>
      </c>
      <c r="I15" s="98">
        <v>14640</v>
      </c>
      <c r="J15" s="86"/>
      <c r="K15" s="96">
        <v>8.3700000000000012E-6</v>
      </c>
      <c r="L15" s="97">
        <v>6.424631631910537E-12</v>
      </c>
      <c r="M15" s="97">
        <v>2.699834046268155E-9</v>
      </c>
      <c r="N15" s="97">
        <f>K15/'סכום נכסי הקרן'!$C$42</f>
        <v>6.1712686512836014E-10</v>
      </c>
    </row>
    <row r="16" spans="2:63" s="131" customFormat="1" ht="20.25">
      <c r="B16" s="89" t="s">
        <v>1256</v>
      </c>
      <c r="C16" s="86" t="s">
        <v>1257</v>
      </c>
      <c r="D16" s="99" t="s">
        <v>120</v>
      </c>
      <c r="E16" s="86" t="s">
        <v>1258</v>
      </c>
      <c r="F16" s="99" t="s">
        <v>1252</v>
      </c>
      <c r="G16" s="99" t="s">
        <v>164</v>
      </c>
      <c r="H16" s="96">
        <v>1.0899999999999999E-4</v>
      </c>
      <c r="I16" s="98">
        <v>1462</v>
      </c>
      <c r="J16" s="86"/>
      <c r="K16" s="96">
        <v>1.5909999999999999E-6</v>
      </c>
      <c r="L16" s="97">
        <v>1.3966171753802017E-12</v>
      </c>
      <c r="M16" s="97">
        <v>5.1319426136351658E-10</v>
      </c>
      <c r="N16" s="97">
        <f>K16/'סכום נכסי הקרן'!$C$42</f>
        <v>1.1730571594016976E-10</v>
      </c>
      <c r="BH16" s="134"/>
    </row>
    <row r="17" spans="2:14" s="131" customFormat="1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86"/>
      <c r="M17" s="97"/>
      <c r="N17" s="86"/>
    </row>
    <row r="18" spans="2:14" s="131" customFormat="1">
      <c r="B18" s="104" t="s">
        <v>63</v>
      </c>
      <c r="C18" s="84"/>
      <c r="D18" s="84"/>
      <c r="E18" s="84"/>
      <c r="F18" s="84"/>
      <c r="G18" s="84"/>
      <c r="H18" s="93"/>
      <c r="I18" s="95"/>
      <c r="J18" s="84"/>
      <c r="K18" s="93">
        <v>1337.5438289699998</v>
      </c>
      <c r="L18" s="84"/>
      <c r="M18" s="94">
        <v>0.43143923152079755</v>
      </c>
      <c r="N18" s="94">
        <f>K18/'סכום נכסי הקרן'!$C$42</f>
        <v>9.8618187591880457E-2</v>
      </c>
    </row>
    <row r="19" spans="2:14" s="131" customFormat="1">
      <c r="B19" s="89" t="s">
        <v>1259</v>
      </c>
      <c r="C19" s="86" t="s">
        <v>1260</v>
      </c>
      <c r="D19" s="99" t="s">
        <v>120</v>
      </c>
      <c r="E19" s="86" t="s">
        <v>1261</v>
      </c>
      <c r="F19" s="99" t="s">
        <v>1262</v>
      </c>
      <c r="G19" s="99" t="s">
        <v>164</v>
      </c>
      <c r="H19" s="96">
        <v>338.22669999999999</v>
      </c>
      <c r="I19" s="98">
        <v>332.84</v>
      </c>
      <c r="J19" s="86"/>
      <c r="K19" s="96">
        <v>1.1257537480000002</v>
      </c>
      <c r="L19" s="97">
        <v>2.0930281790630027E-6</v>
      </c>
      <c r="M19" s="97">
        <v>3.6312404976874326E-4</v>
      </c>
      <c r="N19" s="97">
        <f>K19/'סכום נכסי הקרן'!$C$42</f>
        <v>8.3002733740709917E-5</v>
      </c>
    </row>
    <row r="20" spans="2:14" s="131" customFormat="1">
      <c r="B20" s="89" t="s">
        <v>1263</v>
      </c>
      <c r="C20" s="86" t="s">
        <v>1264</v>
      </c>
      <c r="D20" s="99" t="s">
        <v>120</v>
      </c>
      <c r="E20" s="86" t="s">
        <v>1261</v>
      </c>
      <c r="F20" s="99" t="s">
        <v>1262</v>
      </c>
      <c r="G20" s="99" t="s">
        <v>164</v>
      </c>
      <c r="H20" s="96">
        <v>1343.6690309999999</v>
      </c>
      <c r="I20" s="98">
        <v>311.19</v>
      </c>
      <c r="J20" s="86"/>
      <c r="K20" s="96">
        <v>4.1813636580000004</v>
      </c>
      <c r="L20" s="97">
        <v>6.3439394860058306E-5</v>
      </c>
      <c r="M20" s="97">
        <v>1.3487440816842E-3</v>
      </c>
      <c r="N20" s="97">
        <f>K20/'סכום נכסי הקרן'!$C$42</f>
        <v>3.0829532212941368E-4</v>
      </c>
    </row>
    <row r="21" spans="2:14" s="131" customFormat="1">
      <c r="B21" s="89" t="s">
        <v>1265</v>
      </c>
      <c r="C21" s="86" t="s">
        <v>1266</v>
      </c>
      <c r="D21" s="99" t="s">
        <v>120</v>
      </c>
      <c r="E21" s="86" t="s">
        <v>1261</v>
      </c>
      <c r="F21" s="99" t="s">
        <v>1262</v>
      </c>
      <c r="G21" s="99" t="s">
        <v>164</v>
      </c>
      <c r="H21" s="96">
        <v>6760.0843920000007</v>
      </c>
      <c r="I21" s="98">
        <v>322.60000000000002</v>
      </c>
      <c r="J21" s="86"/>
      <c r="K21" s="96">
        <v>21.808032247000003</v>
      </c>
      <c r="L21" s="97">
        <v>3.2124835667003227E-5</v>
      </c>
      <c r="M21" s="97">
        <v>7.0344167195417464E-3</v>
      </c>
      <c r="N21" s="97">
        <f>K21/'סכום נכסי הקרן'!$C$42</f>
        <v>1.6079238441110274E-3</v>
      </c>
    </row>
    <row r="22" spans="2:14" s="131" customFormat="1">
      <c r="B22" s="89" t="s">
        <v>1267</v>
      </c>
      <c r="C22" s="86" t="s">
        <v>1268</v>
      </c>
      <c r="D22" s="99" t="s">
        <v>120</v>
      </c>
      <c r="E22" s="86" t="s">
        <v>1261</v>
      </c>
      <c r="F22" s="99" t="s">
        <v>1262</v>
      </c>
      <c r="G22" s="99" t="s">
        <v>164</v>
      </c>
      <c r="H22" s="96">
        <v>135.24507600000001</v>
      </c>
      <c r="I22" s="98">
        <v>353.47</v>
      </c>
      <c r="J22" s="86"/>
      <c r="K22" s="96">
        <v>0.47805077099999999</v>
      </c>
      <c r="L22" s="97">
        <v>1.0667399022431569E-6</v>
      </c>
      <c r="M22" s="97">
        <v>1.5420044771691051E-4</v>
      </c>
      <c r="N22" s="97">
        <f>K22/'סכום נכסי הקרן'!$C$42</f>
        <v>3.5247069734698393E-5</v>
      </c>
    </row>
    <row r="23" spans="2:14" s="131" customFormat="1">
      <c r="B23" s="89" t="s">
        <v>1269</v>
      </c>
      <c r="C23" s="86" t="s">
        <v>1270</v>
      </c>
      <c r="D23" s="99" t="s">
        <v>120</v>
      </c>
      <c r="E23" s="86" t="s">
        <v>1251</v>
      </c>
      <c r="F23" s="99" t="s">
        <v>1262</v>
      </c>
      <c r="G23" s="99" t="s">
        <v>164</v>
      </c>
      <c r="H23" s="96">
        <v>5208.3863659999997</v>
      </c>
      <c r="I23" s="98">
        <v>323.2</v>
      </c>
      <c r="J23" s="86"/>
      <c r="K23" s="96">
        <v>16.833504733999998</v>
      </c>
      <c r="L23" s="97">
        <v>1.2005598015433771E-5</v>
      </c>
      <c r="M23" s="97">
        <v>5.4298290560178437E-3</v>
      </c>
      <c r="N23" s="97">
        <f>K23/'סכום נכסי הקרן'!$C$42</f>
        <v>1.2411479098705888E-3</v>
      </c>
    </row>
    <row r="24" spans="2:14" s="131" customFormat="1">
      <c r="B24" s="89" t="s">
        <v>1271</v>
      </c>
      <c r="C24" s="86" t="s">
        <v>1272</v>
      </c>
      <c r="D24" s="99" t="s">
        <v>120</v>
      </c>
      <c r="E24" s="86" t="s">
        <v>1251</v>
      </c>
      <c r="F24" s="99" t="s">
        <v>1262</v>
      </c>
      <c r="G24" s="99" t="s">
        <v>164</v>
      </c>
      <c r="H24" s="96">
        <v>733.04363899999998</v>
      </c>
      <c r="I24" s="98">
        <v>329.42</v>
      </c>
      <c r="J24" s="86"/>
      <c r="K24" s="96">
        <v>2.4147923569999996</v>
      </c>
      <c r="L24" s="97">
        <v>2.406696776514168E-6</v>
      </c>
      <c r="M24" s="97">
        <v>7.7891739786101828E-4</v>
      </c>
      <c r="N24" s="97">
        <f>K24/'סכום נכסי הקרן'!$C$42</f>
        <v>1.7804459225941857E-4</v>
      </c>
    </row>
    <row r="25" spans="2:14" s="131" customFormat="1">
      <c r="B25" s="89" t="s">
        <v>1273</v>
      </c>
      <c r="C25" s="86" t="s">
        <v>1274</v>
      </c>
      <c r="D25" s="99" t="s">
        <v>120</v>
      </c>
      <c r="E25" s="86" t="s">
        <v>1251</v>
      </c>
      <c r="F25" s="99" t="s">
        <v>1262</v>
      </c>
      <c r="G25" s="99" t="s">
        <v>164</v>
      </c>
      <c r="H25" s="96">
        <v>687.52108999999996</v>
      </c>
      <c r="I25" s="98">
        <v>312.22000000000003</v>
      </c>
      <c r="J25" s="86"/>
      <c r="K25" s="96">
        <v>2.1465783489999999</v>
      </c>
      <c r="L25" s="97">
        <v>1.0202146928845836E-5</v>
      </c>
      <c r="M25" s="97">
        <v>6.9240206805403642E-4</v>
      </c>
      <c r="N25" s="97">
        <f>K25/'סכום נכסי הקרן'!$C$42</f>
        <v>1.5826895666317572E-4</v>
      </c>
    </row>
    <row r="26" spans="2:14" s="131" customFormat="1">
      <c r="B26" s="89" t="s">
        <v>1275</v>
      </c>
      <c r="C26" s="86" t="s">
        <v>1276</v>
      </c>
      <c r="D26" s="99" t="s">
        <v>120</v>
      </c>
      <c r="E26" s="86" t="s">
        <v>1251</v>
      </c>
      <c r="F26" s="99" t="s">
        <v>1262</v>
      </c>
      <c r="G26" s="99" t="s">
        <v>164</v>
      </c>
      <c r="H26" s="96">
        <v>3220.5318609999999</v>
      </c>
      <c r="I26" s="98">
        <v>350.57</v>
      </c>
      <c r="J26" s="86"/>
      <c r="K26" s="96">
        <v>11.290218543000002</v>
      </c>
      <c r="L26" s="97">
        <v>1.1045439989831643E-5</v>
      </c>
      <c r="M26" s="97">
        <v>3.6417821281002922E-3</v>
      </c>
      <c r="N26" s="97">
        <f>K26/'סכום נכסי הקרן'!$C$42</f>
        <v>8.3243693859685452E-4</v>
      </c>
    </row>
    <row r="27" spans="2:14" s="131" customFormat="1">
      <c r="B27" s="89" t="s">
        <v>1277</v>
      </c>
      <c r="C27" s="86" t="s">
        <v>1278</v>
      </c>
      <c r="D27" s="99" t="s">
        <v>120</v>
      </c>
      <c r="E27" s="86" t="s">
        <v>1255</v>
      </c>
      <c r="F27" s="99" t="s">
        <v>1262</v>
      </c>
      <c r="G27" s="99" t="s">
        <v>164</v>
      </c>
      <c r="H27" s="96">
        <v>6.7636649999999996</v>
      </c>
      <c r="I27" s="98">
        <v>3300.73</v>
      </c>
      <c r="J27" s="86"/>
      <c r="K27" s="96">
        <v>0.22325033300000005</v>
      </c>
      <c r="L27" s="97">
        <v>2.7860555544090585E-7</v>
      </c>
      <c r="M27" s="97">
        <v>7.201181002080084E-5</v>
      </c>
      <c r="N27" s="97">
        <f>K27/'סכום נכסי הקרן'!$C$42</f>
        <v>1.6460427496195044E-5</v>
      </c>
    </row>
    <row r="28" spans="2:14" s="131" customFormat="1">
      <c r="B28" s="89" t="s">
        <v>1279</v>
      </c>
      <c r="C28" s="86" t="s">
        <v>1280</v>
      </c>
      <c r="D28" s="99" t="s">
        <v>120</v>
      </c>
      <c r="E28" s="86" t="s">
        <v>1255</v>
      </c>
      <c r="F28" s="99" t="s">
        <v>1262</v>
      </c>
      <c r="G28" s="99" t="s">
        <v>164</v>
      </c>
      <c r="H28" s="96">
        <v>29.96808</v>
      </c>
      <c r="I28" s="98">
        <v>3103.38</v>
      </c>
      <c r="J28" s="86"/>
      <c r="K28" s="96">
        <v>0.93002340100000003</v>
      </c>
      <c r="L28" s="97">
        <v>4.7498505373365021E-6</v>
      </c>
      <c r="M28" s="97">
        <v>2.9998910894216255E-4</v>
      </c>
      <c r="N28" s="97">
        <f>K28/'סכום נכסי הקרן'!$C$42</f>
        <v>6.8571377055572967E-5</v>
      </c>
    </row>
    <row r="29" spans="2:14" s="131" customFormat="1">
      <c r="B29" s="89" t="s">
        <v>1281</v>
      </c>
      <c r="C29" s="86" t="s">
        <v>1282</v>
      </c>
      <c r="D29" s="99" t="s">
        <v>120</v>
      </c>
      <c r="E29" s="86" t="s">
        <v>1255</v>
      </c>
      <c r="F29" s="99" t="s">
        <v>1262</v>
      </c>
      <c r="G29" s="99" t="s">
        <v>164</v>
      </c>
      <c r="H29" s="96">
        <v>471.00722800000005</v>
      </c>
      <c r="I29" s="98">
        <v>3214.41</v>
      </c>
      <c r="J29" s="86"/>
      <c r="K29" s="96">
        <v>15.140103423999999</v>
      </c>
      <c r="L29" s="97">
        <v>1.2337151522726887E-5</v>
      </c>
      <c r="M29" s="97">
        <v>4.8836041443412496E-3</v>
      </c>
      <c r="N29" s="97">
        <f>K29/'סכום נכסי הקרן'!$C$42</f>
        <v>1.1162920625773323E-3</v>
      </c>
    </row>
    <row r="30" spans="2:14" s="131" customFormat="1">
      <c r="B30" s="89" t="s">
        <v>1283</v>
      </c>
      <c r="C30" s="86" t="s">
        <v>1284</v>
      </c>
      <c r="D30" s="99" t="s">
        <v>120</v>
      </c>
      <c r="E30" s="86" t="s">
        <v>1255</v>
      </c>
      <c r="F30" s="99" t="s">
        <v>1262</v>
      </c>
      <c r="G30" s="99" t="s">
        <v>164</v>
      </c>
      <c r="H30" s="96">
        <v>20471.227854000001</v>
      </c>
      <c r="I30" s="98">
        <v>3525</v>
      </c>
      <c r="J30" s="86"/>
      <c r="K30" s="96">
        <v>721.61078184399992</v>
      </c>
      <c r="L30" s="97">
        <v>1.2196470345855544E-3</v>
      </c>
      <c r="M30" s="97">
        <v>0.23276336403543763</v>
      </c>
      <c r="N30" s="97">
        <f>K30/'סכום נכסי הקרן'!$C$42</f>
        <v>5.320494619381274E-2</v>
      </c>
    </row>
    <row r="31" spans="2:14" s="131" customFormat="1">
      <c r="B31" s="89" t="s">
        <v>1285</v>
      </c>
      <c r="C31" s="86" t="s">
        <v>1286</v>
      </c>
      <c r="D31" s="99" t="s">
        <v>120</v>
      </c>
      <c r="E31" s="86" t="s">
        <v>1258</v>
      </c>
      <c r="F31" s="99" t="s">
        <v>1262</v>
      </c>
      <c r="G31" s="99" t="s">
        <v>164</v>
      </c>
      <c r="H31" s="96">
        <v>945.54664300000002</v>
      </c>
      <c r="I31" s="98">
        <v>330.38</v>
      </c>
      <c r="J31" s="86"/>
      <c r="K31" s="96">
        <v>3.1238970009999996</v>
      </c>
      <c r="L31" s="97">
        <v>2.6568594108613985E-6</v>
      </c>
      <c r="M31" s="97">
        <v>1.0076467718440601E-3</v>
      </c>
      <c r="N31" s="97">
        <f>K31/'סכום נכסי הקרן'!$C$42</f>
        <v>2.3032745080179393E-4</v>
      </c>
    </row>
    <row r="32" spans="2:14" s="131" customFormat="1">
      <c r="B32" s="89" t="s">
        <v>1287</v>
      </c>
      <c r="C32" s="86" t="s">
        <v>1288</v>
      </c>
      <c r="D32" s="99" t="s">
        <v>120</v>
      </c>
      <c r="E32" s="86" t="s">
        <v>1258</v>
      </c>
      <c r="F32" s="99" t="s">
        <v>1262</v>
      </c>
      <c r="G32" s="99" t="s">
        <v>164</v>
      </c>
      <c r="H32" s="96">
        <v>607.14613199999997</v>
      </c>
      <c r="I32" s="98">
        <v>311.27</v>
      </c>
      <c r="J32" s="86"/>
      <c r="K32" s="96">
        <v>1.8898637630000001</v>
      </c>
      <c r="L32" s="97">
        <v>1.2959508529786632E-5</v>
      </c>
      <c r="M32" s="97">
        <v>6.095960012133634E-4</v>
      </c>
      <c r="N32" s="97">
        <f>K32/'סכום נכסי הקרן'!$C$42</f>
        <v>1.3934118274550492E-4</v>
      </c>
    </row>
    <row r="33" spans="2:14" s="131" customFormat="1">
      <c r="B33" s="89" t="s">
        <v>1289</v>
      </c>
      <c r="C33" s="86" t="s">
        <v>1290</v>
      </c>
      <c r="D33" s="99" t="s">
        <v>120</v>
      </c>
      <c r="E33" s="86" t="s">
        <v>1258</v>
      </c>
      <c r="F33" s="99" t="s">
        <v>1262</v>
      </c>
      <c r="G33" s="99" t="s">
        <v>164</v>
      </c>
      <c r="H33" s="96">
        <v>163940.416799</v>
      </c>
      <c r="I33" s="98">
        <v>322.45</v>
      </c>
      <c r="J33" s="86"/>
      <c r="K33" s="96">
        <v>528.62586561799992</v>
      </c>
      <c r="L33" s="97">
        <v>4.0467567114316861E-4</v>
      </c>
      <c r="M33" s="97">
        <v>0.17051399160495229</v>
      </c>
      <c r="N33" s="97">
        <f>K33/'סכום נכסי הקרן'!$C$42</f>
        <v>3.897601233866213E-2</v>
      </c>
    </row>
    <row r="34" spans="2:14" s="131" customFormat="1">
      <c r="B34" s="89" t="s">
        <v>1291</v>
      </c>
      <c r="C34" s="86" t="s">
        <v>1292</v>
      </c>
      <c r="D34" s="99" t="s">
        <v>120</v>
      </c>
      <c r="E34" s="86" t="s">
        <v>1258</v>
      </c>
      <c r="F34" s="99" t="s">
        <v>1262</v>
      </c>
      <c r="G34" s="99" t="s">
        <v>164</v>
      </c>
      <c r="H34" s="96">
        <v>1618.920063</v>
      </c>
      <c r="I34" s="98">
        <v>353.43</v>
      </c>
      <c r="J34" s="86"/>
      <c r="K34" s="96">
        <v>5.7217491790000006</v>
      </c>
      <c r="L34" s="97">
        <v>7.3048844511462383E-6</v>
      </c>
      <c r="M34" s="97">
        <v>1.8456120953012024E-3</v>
      </c>
      <c r="N34" s="97">
        <f>K34/'סכום נכסי הקרן'!$C$42</f>
        <v>4.2186919162330209E-4</v>
      </c>
    </row>
    <row r="35" spans="2:14" s="131" customFormat="1">
      <c r="B35" s="85"/>
      <c r="C35" s="86"/>
      <c r="D35" s="86"/>
      <c r="E35" s="86"/>
      <c r="F35" s="86"/>
      <c r="G35" s="86"/>
      <c r="H35" s="96"/>
      <c r="I35" s="98"/>
      <c r="J35" s="86"/>
      <c r="K35" s="86"/>
      <c r="L35" s="86"/>
      <c r="M35" s="97"/>
      <c r="N35" s="86"/>
    </row>
    <row r="36" spans="2:14" s="131" customFormat="1">
      <c r="B36" s="83" t="s">
        <v>227</v>
      </c>
      <c r="C36" s="84"/>
      <c r="D36" s="84"/>
      <c r="E36" s="84"/>
      <c r="F36" s="84"/>
      <c r="G36" s="84"/>
      <c r="H36" s="93"/>
      <c r="I36" s="95"/>
      <c r="J36" s="93">
        <v>1.35633</v>
      </c>
      <c r="K36" s="93">
        <v>1762.6430400000004</v>
      </c>
      <c r="L36" s="84"/>
      <c r="M36" s="94">
        <v>0.56855958074188795</v>
      </c>
      <c r="N36" s="94">
        <f>K36/'סכום נכסי הקרן'!$C$42</f>
        <v>0.12996109601141254</v>
      </c>
    </row>
    <row r="37" spans="2:14" s="131" customFormat="1">
      <c r="B37" s="104" t="s">
        <v>64</v>
      </c>
      <c r="C37" s="84"/>
      <c r="D37" s="84"/>
      <c r="E37" s="84"/>
      <c r="F37" s="84"/>
      <c r="G37" s="84"/>
      <c r="H37" s="93"/>
      <c r="I37" s="95"/>
      <c r="J37" s="93">
        <v>1.35633</v>
      </c>
      <c r="K37" s="93">
        <v>1762.6430400000004</v>
      </c>
      <c r="L37" s="84"/>
      <c r="M37" s="94">
        <v>0.56855958074188795</v>
      </c>
      <c r="N37" s="94">
        <f>K37/'סכום נכסי הקרן'!$C$42</f>
        <v>0.12996109601141254</v>
      </c>
    </row>
    <row r="38" spans="2:14" s="131" customFormat="1">
      <c r="B38" s="89" t="s">
        <v>1293</v>
      </c>
      <c r="C38" s="86" t="s">
        <v>1294</v>
      </c>
      <c r="D38" s="99" t="s">
        <v>124</v>
      </c>
      <c r="E38" s="86"/>
      <c r="F38" s="99" t="s">
        <v>1252</v>
      </c>
      <c r="G38" s="99" t="s">
        <v>173</v>
      </c>
      <c r="H38" s="96">
        <v>1536</v>
      </c>
      <c r="I38" s="98">
        <v>1565</v>
      </c>
      <c r="J38" s="86"/>
      <c r="K38" s="96">
        <v>82.002200000000002</v>
      </c>
      <c r="L38" s="97">
        <v>6.4156536576135828E-7</v>
      </c>
      <c r="M38" s="97">
        <v>2.6450696705960633E-2</v>
      </c>
      <c r="N38" s="97">
        <f>K38/'סכום נכסי הקרן'!$C$42</f>
        <v>6.0460884850213632E-3</v>
      </c>
    </row>
    <row r="39" spans="2:14" s="131" customFormat="1">
      <c r="B39" s="89" t="s">
        <v>1295</v>
      </c>
      <c r="C39" s="86" t="s">
        <v>1296</v>
      </c>
      <c r="D39" s="99" t="s">
        <v>28</v>
      </c>
      <c r="E39" s="86"/>
      <c r="F39" s="99" t="s">
        <v>1252</v>
      </c>
      <c r="G39" s="99" t="s">
        <v>172</v>
      </c>
      <c r="H39" s="96">
        <v>159</v>
      </c>
      <c r="I39" s="98">
        <v>3084</v>
      </c>
      <c r="J39" s="86"/>
      <c r="K39" s="96">
        <v>13.493129999999999</v>
      </c>
      <c r="L39" s="97">
        <v>2.7937226422733564E-6</v>
      </c>
      <c r="M39" s="97">
        <v>4.352355049548653E-3</v>
      </c>
      <c r="N39" s="97">
        <f>K39/'סכום נכסי הקרן'!$C$42</f>
        <v>9.9485938084461524E-4</v>
      </c>
    </row>
    <row r="40" spans="2:14" s="131" customFormat="1">
      <c r="B40" s="89" t="s">
        <v>1297</v>
      </c>
      <c r="C40" s="86" t="s">
        <v>1298</v>
      </c>
      <c r="D40" s="99" t="s">
        <v>1182</v>
      </c>
      <c r="E40" s="86"/>
      <c r="F40" s="99" t="s">
        <v>1252</v>
      </c>
      <c r="G40" s="99" t="s">
        <v>163</v>
      </c>
      <c r="H40" s="96">
        <v>872</v>
      </c>
      <c r="I40" s="98">
        <v>2303</v>
      </c>
      <c r="J40" s="96">
        <v>1.18055</v>
      </c>
      <c r="K40" s="96">
        <v>76.448490000000007</v>
      </c>
      <c r="L40" s="97">
        <v>7.452991452991453E-5</v>
      </c>
      <c r="M40" s="97">
        <v>2.4659287465685853E-2</v>
      </c>
      <c r="N40" s="97">
        <f>K40/'סכום נכסי הקרן'!$C$42</f>
        <v>5.6366089578849211E-3</v>
      </c>
    </row>
    <row r="41" spans="2:14" s="131" customFormat="1">
      <c r="B41" s="89" t="s">
        <v>1299</v>
      </c>
      <c r="C41" s="86" t="s">
        <v>1300</v>
      </c>
      <c r="D41" s="99" t="s">
        <v>1182</v>
      </c>
      <c r="E41" s="86"/>
      <c r="F41" s="99" t="s">
        <v>1252</v>
      </c>
      <c r="G41" s="99" t="s">
        <v>163</v>
      </c>
      <c r="H41" s="96">
        <v>401</v>
      </c>
      <c r="I41" s="98">
        <v>2809</v>
      </c>
      <c r="J41" s="96">
        <v>0.17577999999999999</v>
      </c>
      <c r="K41" s="96">
        <v>42.393589999999996</v>
      </c>
      <c r="L41" s="97">
        <v>1.4169611307420495E-5</v>
      </c>
      <c r="M41" s="97">
        <v>1.3674511066371945E-2</v>
      </c>
      <c r="N41" s="97">
        <f>K41/'סכום נכסי הקרן'!$C$42</f>
        <v>3.1257136557033445E-3</v>
      </c>
    </row>
    <row r="42" spans="2:14" s="131" customFormat="1">
      <c r="B42" s="89" t="s">
        <v>1301</v>
      </c>
      <c r="C42" s="86" t="s">
        <v>1302</v>
      </c>
      <c r="D42" s="99" t="s">
        <v>123</v>
      </c>
      <c r="E42" s="86"/>
      <c r="F42" s="99" t="s">
        <v>1252</v>
      </c>
      <c r="G42" s="99" t="s">
        <v>163</v>
      </c>
      <c r="H42" s="96">
        <v>1246</v>
      </c>
      <c r="I42" s="98">
        <v>2554.5</v>
      </c>
      <c r="J42" s="86"/>
      <c r="K42" s="96">
        <v>119.29535</v>
      </c>
      <c r="L42" s="97">
        <v>1.1086419458257042E-5</v>
      </c>
      <c r="M42" s="97">
        <v>3.8480005674011435E-2</v>
      </c>
      <c r="N42" s="97">
        <f>K42/'סכום נכסי הקרן'!$C$42</f>
        <v>8.795742577047851E-3</v>
      </c>
    </row>
    <row r="43" spans="2:14" s="131" customFormat="1">
      <c r="B43" s="89" t="s">
        <v>1303</v>
      </c>
      <c r="C43" s="86" t="s">
        <v>1304</v>
      </c>
      <c r="D43" s="99" t="s">
        <v>123</v>
      </c>
      <c r="E43" s="86"/>
      <c r="F43" s="99" t="s">
        <v>1252</v>
      </c>
      <c r="G43" s="99" t="s">
        <v>163</v>
      </c>
      <c r="H43" s="96">
        <v>575</v>
      </c>
      <c r="I43" s="98">
        <v>45006</v>
      </c>
      <c r="J43" s="86"/>
      <c r="K43" s="96">
        <v>969.92430000000002</v>
      </c>
      <c r="L43" s="97">
        <v>6.9966054903762608E-5</v>
      </c>
      <c r="M43" s="97">
        <v>0.31285957556066996</v>
      </c>
      <c r="N43" s="97">
        <f>K43/'סכום נכסי הקרן'!$C$42</f>
        <v>7.1513302589106223E-2</v>
      </c>
    </row>
    <row r="44" spans="2:14" s="131" customFormat="1">
      <c r="B44" s="89" t="s">
        <v>1305</v>
      </c>
      <c r="C44" s="86" t="s">
        <v>1306</v>
      </c>
      <c r="D44" s="99" t="s">
        <v>28</v>
      </c>
      <c r="E44" s="86"/>
      <c r="F44" s="99" t="s">
        <v>1252</v>
      </c>
      <c r="G44" s="99" t="s">
        <v>165</v>
      </c>
      <c r="H44" s="96">
        <v>541.00000000000011</v>
      </c>
      <c r="I44" s="98">
        <v>6994</v>
      </c>
      <c r="J44" s="86"/>
      <c r="K44" s="96">
        <v>162.38359000000005</v>
      </c>
      <c r="L44" s="97">
        <v>1.5742518738980603E-4</v>
      </c>
      <c r="M44" s="97">
        <v>5.2378583612574581E-2</v>
      </c>
      <c r="N44" s="97">
        <f>K44/'סכום נכסי הקרן'!$C$42</f>
        <v>1.1972673338708358E-2</v>
      </c>
    </row>
    <row r="45" spans="2:14" s="131" customFormat="1">
      <c r="B45" s="89" t="s">
        <v>1307</v>
      </c>
      <c r="C45" s="86" t="s">
        <v>1308</v>
      </c>
      <c r="D45" s="99" t="s">
        <v>135</v>
      </c>
      <c r="E45" s="86"/>
      <c r="F45" s="99" t="s">
        <v>1252</v>
      </c>
      <c r="G45" s="99" t="s">
        <v>167</v>
      </c>
      <c r="H45" s="96">
        <v>74</v>
      </c>
      <c r="I45" s="98">
        <v>7213</v>
      </c>
      <c r="J45" s="86"/>
      <c r="K45" s="96">
        <v>14.11908</v>
      </c>
      <c r="L45" s="97">
        <v>1.7666075553412496E-6</v>
      </c>
      <c r="M45" s="97">
        <v>4.5542619935464487E-3</v>
      </c>
      <c r="N45" s="97">
        <f>K45/'סכום נכסי הקרן'!$C$42</f>
        <v>1.0410111802743758E-3</v>
      </c>
    </row>
    <row r="46" spans="2:14" s="131" customFormat="1">
      <c r="B46" s="89" t="s">
        <v>1309</v>
      </c>
      <c r="C46" s="86" t="s">
        <v>1310</v>
      </c>
      <c r="D46" s="99" t="s">
        <v>1182</v>
      </c>
      <c r="E46" s="86"/>
      <c r="F46" s="99" t="s">
        <v>1252</v>
      </c>
      <c r="G46" s="99" t="s">
        <v>163</v>
      </c>
      <c r="H46" s="96">
        <v>1128.0000000000002</v>
      </c>
      <c r="I46" s="98">
        <v>3810</v>
      </c>
      <c r="J46" s="86"/>
      <c r="K46" s="96">
        <v>161.07704999999999</v>
      </c>
      <c r="L46" s="97">
        <v>7.7946535612981957E-7</v>
      </c>
      <c r="M46" s="97">
        <v>5.1957145001486002E-2</v>
      </c>
      <c r="N46" s="97">
        <f>K46/'סכום נכסי הקרן'!$C$42</f>
        <v>1.1876341088485556E-2</v>
      </c>
    </row>
    <row r="47" spans="2:14" s="131" customFormat="1">
      <c r="B47" s="89" t="s">
        <v>1311</v>
      </c>
      <c r="C47" s="86" t="s">
        <v>1312</v>
      </c>
      <c r="D47" s="99" t="s">
        <v>1182</v>
      </c>
      <c r="E47" s="86"/>
      <c r="F47" s="99" t="s">
        <v>1252</v>
      </c>
      <c r="G47" s="99" t="s">
        <v>163</v>
      </c>
      <c r="H47" s="96">
        <v>1288</v>
      </c>
      <c r="I47" s="98">
        <v>2517</v>
      </c>
      <c r="J47" s="86"/>
      <c r="K47" s="96">
        <v>121.50626</v>
      </c>
      <c r="L47" s="97">
        <v>3.8971254494061889E-5</v>
      </c>
      <c r="M47" s="97">
        <v>3.9193158612032312E-2</v>
      </c>
      <c r="N47" s="97">
        <f>K47/'סכום נכסי הקרן'!$C$42</f>
        <v>8.9587547583358969E-3</v>
      </c>
    </row>
    <row r="48" spans="2:14" s="131" customFormat="1">
      <c r="B48" s="142"/>
      <c r="C48" s="142"/>
    </row>
    <row r="49" spans="2:3" s="131" customFormat="1">
      <c r="B49" s="142"/>
      <c r="C49" s="142"/>
    </row>
    <row r="50" spans="2:3" s="131" customFormat="1">
      <c r="B50" s="142"/>
      <c r="C50" s="142"/>
    </row>
    <row r="51" spans="2:3" s="131" customFormat="1">
      <c r="B51" s="143" t="s">
        <v>246</v>
      </c>
      <c r="C51" s="142"/>
    </row>
    <row r="52" spans="2:3" s="131" customFormat="1">
      <c r="B52" s="143" t="s">
        <v>111</v>
      </c>
      <c r="C52" s="142"/>
    </row>
    <row r="53" spans="2:3" s="131" customFormat="1">
      <c r="B53" s="143" t="s">
        <v>229</v>
      </c>
      <c r="C53" s="142"/>
    </row>
    <row r="54" spans="2:3" s="131" customFormat="1">
      <c r="B54" s="143" t="s">
        <v>237</v>
      </c>
      <c r="C54" s="142"/>
    </row>
    <row r="55" spans="2:3" s="131" customFormat="1">
      <c r="B55" s="143" t="s">
        <v>244</v>
      </c>
      <c r="C55" s="142"/>
    </row>
    <row r="56" spans="2:3" s="131" customFormat="1">
      <c r="B56" s="142"/>
      <c r="C56" s="142"/>
    </row>
    <row r="57" spans="2:3" s="131" customFormat="1">
      <c r="B57" s="142"/>
      <c r="C57" s="142"/>
    </row>
    <row r="58" spans="2:3" s="131" customFormat="1">
      <c r="B58" s="142"/>
      <c r="C58" s="142"/>
    </row>
    <row r="59" spans="2:3" s="131" customFormat="1">
      <c r="B59" s="142"/>
      <c r="C59" s="142"/>
    </row>
    <row r="60" spans="2:3" s="131" customFormat="1">
      <c r="B60" s="142"/>
      <c r="C60" s="142"/>
    </row>
    <row r="61" spans="2:3" s="131" customFormat="1">
      <c r="B61" s="142"/>
      <c r="C61" s="142"/>
    </row>
    <row r="62" spans="2:3" s="131" customFormat="1">
      <c r="B62" s="142"/>
      <c r="C62" s="142"/>
    </row>
    <row r="63" spans="2:3" s="131" customFormat="1">
      <c r="B63" s="142"/>
      <c r="C63" s="142"/>
    </row>
    <row r="64" spans="2:3" s="131" customFormat="1">
      <c r="B64" s="142"/>
      <c r="C64" s="142"/>
    </row>
    <row r="65" spans="2:3" s="131" customFormat="1">
      <c r="B65" s="142"/>
      <c r="C65" s="142"/>
    </row>
    <row r="66" spans="2:3" s="131" customFormat="1">
      <c r="B66" s="142"/>
      <c r="C66" s="142"/>
    </row>
    <row r="67" spans="2:3" s="131" customFormat="1">
      <c r="B67" s="142"/>
      <c r="C67" s="142"/>
    </row>
    <row r="68" spans="2:3" s="131" customFormat="1">
      <c r="B68" s="142"/>
      <c r="C68" s="142"/>
    </row>
    <row r="69" spans="2:3" s="131" customFormat="1">
      <c r="B69" s="142"/>
      <c r="C69" s="142"/>
    </row>
    <row r="70" spans="2:3" s="131" customFormat="1">
      <c r="B70" s="142"/>
      <c r="C70" s="142"/>
    </row>
    <row r="71" spans="2:3" s="131" customFormat="1">
      <c r="B71" s="142"/>
      <c r="C71" s="142"/>
    </row>
    <row r="72" spans="2:3" s="131" customFormat="1">
      <c r="B72" s="142"/>
      <c r="C72" s="142"/>
    </row>
    <row r="73" spans="2:3" s="131" customFormat="1">
      <c r="B73" s="142"/>
      <c r="C73" s="142"/>
    </row>
    <row r="74" spans="2:3" s="131" customFormat="1">
      <c r="B74" s="142"/>
      <c r="C74" s="142"/>
    </row>
    <row r="75" spans="2:3" s="131" customFormat="1">
      <c r="B75" s="142"/>
      <c r="C75" s="142"/>
    </row>
    <row r="76" spans="2:3" s="131" customFormat="1">
      <c r="B76" s="142"/>
      <c r="C76" s="142"/>
    </row>
    <row r="77" spans="2:3" s="131" customFormat="1">
      <c r="B77" s="142"/>
      <c r="C77" s="142"/>
    </row>
    <row r="78" spans="2:3" s="131" customFormat="1">
      <c r="B78" s="142"/>
      <c r="C78" s="142"/>
    </row>
    <row r="79" spans="2:3" s="131" customFormat="1">
      <c r="B79" s="142"/>
      <c r="C79" s="142"/>
    </row>
    <row r="80" spans="2:3" s="131" customFormat="1">
      <c r="B80" s="142"/>
      <c r="C80" s="142"/>
    </row>
    <row r="81" spans="2:7" s="131" customFormat="1">
      <c r="B81" s="142"/>
      <c r="C81" s="142"/>
    </row>
    <row r="82" spans="2:7" s="131" customFormat="1">
      <c r="B82" s="142"/>
      <c r="C82" s="142"/>
    </row>
    <row r="83" spans="2:7" s="131" customFormat="1">
      <c r="B83" s="142"/>
      <c r="C83" s="142"/>
    </row>
    <row r="84" spans="2:7" s="131" customFormat="1">
      <c r="B84" s="142"/>
      <c r="C84" s="142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B249" s="45"/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3"/>
      <c r="D251" s="1"/>
      <c r="E251" s="1"/>
      <c r="F251" s="1"/>
      <c r="G251" s="1"/>
    </row>
    <row r="252" spans="2:7"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1:B43 AG1:AG43 B52:B1048576 AG48:AG1048576 B45:B50 AH1:XFD1048576 K1:AF1048576 J9:J1048576 A1:A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179</v>
      </c>
      <c r="C1" s="80" t="s" vm="1">
        <v>247</v>
      </c>
    </row>
    <row r="2" spans="2:65">
      <c r="B2" s="58" t="s">
        <v>178</v>
      </c>
      <c r="C2" s="80" t="s">
        <v>248</v>
      </c>
    </row>
    <row r="3" spans="2:65">
      <c r="B3" s="58" t="s">
        <v>180</v>
      </c>
      <c r="C3" s="80" t="s">
        <v>249</v>
      </c>
    </row>
    <row r="4" spans="2:65">
      <c r="B4" s="58" t="s">
        <v>181</v>
      </c>
      <c r="C4" s="80">
        <v>12152</v>
      </c>
    </row>
    <row r="6" spans="2:65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5" ht="26.25" customHeight="1">
      <c r="B7" s="160" t="s">
        <v>89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M7" s="3"/>
    </row>
    <row r="8" spans="2:65" s="3" customFormat="1" ht="78.75">
      <c r="B8" s="23" t="s">
        <v>114</v>
      </c>
      <c r="C8" s="31" t="s">
        <v>39</v>
      </c>
      <c r="D8" s="31" t="s">
        <v>119</v>
      </c>
      <c r="E8" s="31" t="s">
        <v>116</v>
      </c>
      <c r="F8" s="31" t="s">
        <v>60</v>
      </c>
      <c r="G8" s="31" t="s">
        <v>15</v>
      </c>
      <c r="H8" s="31" t="s">
        <v>61</v>
      </c>
      <c r="I8" s="31" t="s">
        <v>99</v>
      </c>
      <c r="J8" s="31" t="s">
        <v>231</v>
      </c>
      <c r="K8" s="31" t="s">
        <v>230</v>
      </c>
      <c r="L8" s="31" t="s">
        <v>57</v>
      </c>
      <c r="M8" s="31" t="s">
        <v>55</v>
      </c>
      <c r="N8" s="31" t="s">
        <v>182</v>
      </c>
      <c r="O8" s="21" t="s">
        <v>184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238</v>
      </c>
      <c r="K9" s="33"/>
      <c r="L9" s="33" t="s">
        <v>234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246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111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D240518-4756-46C3-B5D5-35A9912B96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