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5" hidden="1">'אג"ח קונצרני'!$A$273:$AQ$352</definedName>
    <definedName name="_xlnm._FilterDatabase" localSheetId="27" hidden="1">'יתרת התחייבות להשקעה'!$A$47:$D$147</definedName>
    <definedName name="_xlnm._FilterDatabase" localSheetId="17" hidden="1">'לא סחיר - קרנות השקעה'!$B$92:$AS$160</definedName>
    <definedName name="_xlnm._FilterDatabase" localSheetId="6" hidden="1">מניות!$B$128:$BB$148</definedName>
    <definedName name="_xlnm._FilterDatabase" localSheetId="7" hidden="1">'תעודות סל'!$B$38:$AM$80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להשקעה'!$B$6:$D$9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Q253" i="78" l="1"/>
  <c r="Q252" i="78"/>
  <c r="Q251" i="78"/>
  <c r="Q250" i="78"/>
  <c r="Q249" i="78"/>
  <c r="Q248" i="78"/>
  <c r="Q247" i="78"/>
  <c r="Q246" i="78"/>
  <c r="Q245" i="78"/>
  <c r="Q244" i="78"/>
  <c r="Q243" i="78"/>
  <c r="Q242" i="78"/>
  <c r="Q241" i="78"/>
  <c r="Q240" i="78"/>
  <c r="Q239" i="78"/>
  <c r="Q238" i="78"/>
  <c r="Q237" i="78"/>
  <c r="Q236" i="78"/>
  <c r="Q235" i="78"/>
  <c r="Q234" i="78"/>
  <c r="Q233" i="78"/>
  <c r="Q232" i="78"/>
  <c r="Q231" i="78"/>
  <c r="Q230" i="78"/>
  <c r="Q229" i="78"/>
  <c r="Q228" i="78"/>
  <c r="Q227" i="78"/>
  <c r="Q226" i="78"/>
  <c r="Q225" i="78"/>
  <c r="Q224" i="78"/>
  <c r="Q223" i="78"/>
  <c r="Q222" i="78"/>
  <c r="Q221" i="78"/>
  <c r="Q220" i="78"/>
  <c r="Q219" i="78"/>
  <c r="Q218" i="78"/>
  <c r="Q217" i="78"/>
  <c r="Q216" i="78"/>
  <c r="Q215" i="78"/>
  <c r="Q214" i="78"/>
  <c r="Q213" i="78"/>
  <c r="Q212" i="78"/>
  <c r="Q211" i="78"/>
  <c r="Q210" i="78"/>
  <c r="O210" i="78"/>
  <c r="O209" i="78"/>
  <c r="Q207" i="78"/>
  <c r="Q206" i="78"/>
  <c r="O205" i="78"/>
  <c r="Q203" i="78"/>
  <c r="Q202" i="78"/>
  <c r="Q201" i="78"/>
  <c r="Q200" i="78"/>
  <c r="Q199" i="78"/>
  <c r="Q198" i="78"/>
  <c r="Q197" i="78"/>
  <c r="Q196" i="78"/>
  <c r="Q195" i="78"/>
  <c r="Q194" i="78"/>
  <c r="Q193" i="78"/>
  <c r="Q192" i="78"/>
  <c r="Q191" i="78"/>
  <c r="Q190" i="78"/>
  <c r="Q189" i="78"/>
  <c r="Q188" i="78"/>
  <c r="Q187" i="78"/>
  <c r="Q186" i="78"/>
  <c r="Q185" i="78"/>
  <c r="Q184" i="78"/>
  <c r="Q183" i="78"/>
  <c r="Q182" i="78"/>
  <c r="Q181" i="78"/>
  <c r="Q180" i="78"/>
  <c r="Q179" i="78"/>
  <c r="Q178" i="78"/>
  <c r="Q177" i="78"/>
  <c r="Q176" i="78"/>
  <c r="Q175" i="78"/>
  <c r="Q174" i="78"/>
  <c r="Q173" i="78"/>
  <c r="Q172" i="78"/>
  <c r="Q171" i="78"/>
  <c r="Q170" i="78"/>
  <c r="Q169" i="78"/>
  <c r="Q168" i="78"/>
  <c r="Q167" i="78"/>
  <c r="Q166" i="78"/>
  <c r="Q165" i="78"/>
  <c r="Q164" i="78"/>
  <c r="Q163" i="78"/>
  <c r="Q162" i="78"/>
  <c r="Q161" i="78"/>
  <c r="Q160" i="78"/>
  <c r="Q159" i="78"/>
  <c r="Q158" i="78"/>
  <c r="Q157" i="78"/>
  <c r="Q156" i="78"/>
  <c r="Q155" i="78"/>
  <c r="Q154" i="78"/>
  <c r="Q153" i="78"/>
  <c r="Q152" i="78"/>
  <c r="Q151" i="78"/>
  <c r="Q150" i="78"/>
  <c r="Q149" i="78"/>
  <c r="Q148" i="78"/>
  <c r="Q147" i="78"/>
  <c r="Q146" i="78"/>
  <c r="Q145" i="78"/>
  <c r="Q144" i="78"/>
  <c r="Q143" i="78"/>
  <c r="Q142" i="78"/>
  <c r="Q141" i="78"/>
  <c r="Q140" i="78"/>
  <c r="Q139" i="78"/>
  <c r="Q138" i="78"/>
  <c r="Q137" i="78"/>
  <c r="Q136" i="78"/>
  <c r="Q135" i="78"/>
  <c r="Q134" i="78"/>
  <c r="Q133" i="78"/>
  <c r="Q132" i="78"/>
  <c r="Q131" i="78"/>
  <c r="Q130" i="78"/>
  <c r="Q129" i="78"/>
  <c r="Q128" i="78"/>
  <c r="Q127" i="78"/>
  <c r="Q126" i="78"/>
  <c r="Q125" i="78"/>
  <c r="Q124" i="78"/>
  <c r="Q123" i="78"/>
  <c r="Q122" i="78"/>
  <c r="Q121" i="78"/>
  <c r="Q120" i="78"/>
  <c r="Q119" i="78"/>
  <c r="Q118" i="78"/>
  <c r="Q117" i="78"/>
  <c r="Q116" i="78"/>
  <c r="Q115" i="78"/>
  <c r="Q114" i="78"/>
  <c r="Q113" i="78"/>
  <c r="Q112" i="78"/>
  <c r="Q111" i="78"/>
  <c r="Q110" i="78"/>
  <c r="Q109" i="78"/>
  <c r="Q108" i="78"/>
  <c r="Q107" i="78"/>
  <c r="Q106" i="78"/>
  <c r="Q105" i="78"/>
  <c r="Q104" i="78"/>
  <c r="Q103" i="78"/>
  <c r="Q102" i="78"/>
  <c r="Q101" i="78"/>
  <c r="Q100" i="78"/>
  <c r="Q99" i="78"/>
  <c r="Q98" i="78"/>
  <c r="Q97" i="78"/>
  <c r="Q96" i="78"/>
  <c r="Q95" i="78"/>
  <c r="Q94" i="78"/>
  <c r="Q93" i="78"/>
  <c r="Q92" i="78"/>
  <c r="Q91" i="78"/>
  <c r="Q90" i="78"/>
  <c r="Q89" i="78"/>
  <c r="Q88" i="78"/>
  <c r="Q87" i="78"/>
  <c r="Q86" i="78"/>
  <c r="Q85" i="78"/>
  <c r="Q84" i="78"/>
  <c r="Q83" i="78"/>
  <c r="Q82" i="78"/>
  <c r="Q81" i="78"/>
  <c r="Q80" i="78"/>
  <c r="Q79" i="78"/>
  <c r="Q78" i="78"/>
  <c r="Q77" i="78"/>
  <c r="Q76" i="78"/>
  <c r="Q75" i="78"/>
  <c r="Q74" i="78"/>
  <c r="Q73" i="78"/>
  <c r="Q72" i="78"/>
  <c r="Q71" i="78"/>
  <c r="Q70" i="78"/>
  <c r="Q69" i="78"/>
  <c r="Q68" i="78"/>
  <c r="Q67" i="78"/>
  <c r="Q66" i="78"/>
  <c r="Q65" i="78"/>
  <c r="Q64" i="78"/>
  <c r="Q63" i="78"/>
  <c r="Q62" i="78"/>
  <c r="Q61" i="78"/>
  <c r="Q60" i="78"/>
  <c r="Q59" i="78"/>
  <c r="Q58" i="78"/>
  <c r="Q57" i="78"/>
  <c r="Q56" i="78"/>
  <c r="Q55" i="78"/>
  <c r="Q54" i="78"/>
  <c r="Q53" i="78"/>
  <c r="Q52" i="78"/>
  <c r="Q51" i="78"/>
  <c r="Q50" i="78"/>
  <c r="Q49" i="78"/>
  <c r="Q48" i="78"/>
  <c r="Q47" i="78"/>
  <c r="Q46" i="78"/>
  <c r="Q45" i="78"/>
  <c r="Q44" i="78"/>
  <c r="Q43" i="78"/>
  <c r="Q42" i="78"/>
  <c r="Q41" i="78"/>
  <c r="Q40" i="78"/>
  <c r="Q39" i="78"/>
  <c r="Q38" i="78"/>
  <c r="Q37" i="78"/>
  <c r="Q36" i="78"/>
  <c r="Q35" i="78"/>
  <c r="Q34" i="78"/>
  <c r="Q33" i="78"/>
  <c r="Q32" i="78"/>
  <c r="O31" i="78"/>
  <c r="Q29" i="78"/>
  <c r="O28" i="78"/>
  <c r="Q28" i="78" s="1"/>
  <c r="O27" i="78"/>
  <c r="Q26" i="78"/>
  <c r="O26" i="78"/>
  <c r="Q25" i="78"/>
  <c r="O24" i="78"/>
  <c r="Q23" i="78"/>
  <c r="Q22" i="78"/>
  <c r="Q21" i="78"/>
  <c r="O21" i="78"/>
  <c r="Q20" i="78"/>
  <c r="O20" i="78"/>
  <c r="Q19" i="78"/>
  <c r="Q18" i="78"/>
  <c r="Q17" i="78"/>
  <c r="Q14" i="78"/>
  <c r="Q13" i="78"/>
  <c r="Q12" i="78"/>
  <c r="O12" i="78"/>
  <c r="Q24" i="78" l="1"/>
  <c r="O16" i="78"/>
  <c r="Q31" i="78"/>
  <c r="Q209" i="78"/>
  <c r="Q205" i="78"/>
  <c r="Q27" i="78"/>
  <c r="J46" i="58"/>
  <c r="Q16" i="78" l="1"/>
  <c r="O11" i="78"/>
  <c r="C11" i="84"/>
  <c r="C47" i="84"/>
  <c r="Q11" i="78" l="1"/>
  <c r="P11" i="78"/>
  <c r="O10" i="78"/>
  <c r="C10" i="84"/>
  <c r="L13" i="62"/>
  <c r="L12" i="62" s="1"/>
  <c r="L42" i="62"/>
  <c r="P203" i="78" l="1"/>
  <c r="P201" i="78"/>
  <c r="P199" i="78"/>
  <c r="P197" i="78"/>
  <c r="P195" i="78"/>
  <c r="P193" i="78"/>
  <c r="P191" i="78"/>
  <c r="P189" i="78"/>
  <c r="P187" i="78"/>
  <c r="P185" i="78"/>
  <c r="P183" i="78"/>
  <c r="P181" i="78"/>
  <c r="P179" i="78"/>
  <c r="P177" i="78"/>
  <c r="P175" i="78"/>
  <c r="P173" i="78"/>
  <c r="P171" i="78"/>
  <c r="P169" i="78"/>
  <c r="P167" i="78"/>
  <c r="P165" i="78"/>
  <c r="P163" i="78"/>
  <c r="P161" i="78"/>
  <c r="P159" i="78"/>
  <c r="P157" i="78"/>
  <c r="P155" i="78"/>
  <c r="P153" i="78"/>
  <c r="P151" i="78"/>
  <c r="P149" i="78"/>
  <c r="P147" i="78"/>
  <c r="P145" i="78"/>
  <c r="P143" i="78"/>
  <c r="P141" i="78"/>
  <c r="P139" i="78"/>
  <c r="P137" i="78"/>
  <c r="P135" i="78"/>
  <c r="P133" i="78"/>
  <c r="P131" i="78"/>
  <c r="P129" i="78"/>
  <c r="P127" i="78"/>
  <c r="P125" i="78"/>
  <c r="P123" i="78"/>
  <c r="P121" i="78"/>
  <c r="P119" i="78"/>
  <c r="P117" i="78"/>
  <c r="P115" i="78"/>
  <c r="P113" i="78"/>
  <c r="P111" i="78"/>
  <c r="P109" i="78"/>
  <c r="P107" i="78"/>
  <c r="P105" i="78"/>
  <c r="P103" i="78"/>
  <c r="P101" i="78"/>
  <c r="P99" i="78"/>
  <c r="P97" i="78"/>
  <c r="P95" i="78"/>
  <c r="P93" i="78"/>
  <c r="P91" i="78"/>
  <c r="P89" i="78"/>
  <c r="P87" i="78"/>
  <c r="P85" i="78"/>
  <c r="P83" i="78"/>
  <c r="P81" i="78"/>
  <c r="P79" i="78"/>
  <c r="P77" i="78"/>
  <c r="P75" i="78"/>
  <c r="P73" i="78"/>
  <c r="P71" i="78"/>
  <c r="P69" i="78"/>
  <c r="P67" i="78"/>
  <c r="P65" i="78"/>
  <c r="P63" i="78"/>
  <c r="P61" i="78"/>
  <c r="P59" i="78"/>
  <c r="P57" i="78"/>
  <c r="P55" i="78"/>
  <c r="P53" i="78"/>
  <c r="P51" i="78"/>
  <c r="P49" i="78"/>
  <c r="P47" i="78"/>
  <c r="P45" i="78"/>
  <c r="P43" i="78"/>
  <c r="P41" i="78"/>
  <c r="P39" i="78"/>
  <c r="P37" i="78"/>
  <c r="P253" i="78"/>
  <c r="P251" i="78"/>
  <c r="P249" i="78"/>
  <c r="P247" i="78"/>
  <c r="P245" i="78"/>
  <c r="P243" i="78"/>
  <c r="P241" i="78"/>
  <c r="P239" i="78"/>
  <c r="P237" i="78"/>
  <c r="P235" i="78"/>
  <c r="P233" i="78"/>
  <c r="P231" i="78"/>
  <c r="P229" i="78"/>
  <c r="P227" i="78"/>
  <c r="P225" i="78"/>
  <c r="P223" i="78"/>
  <c r="P221" i="78"/>
  <c r="P219" i="78"/>
  <c r="P217" i="78"/>
  <c r="P215" i="78"/>
  <c r="P213" i="78"/>
  <c r="P211" i="78"/>
  <c r="P207" i="78"/>
  <c r="P250" i="78"/>
  <c r="P242" i="78"/>
  <c r="P234" i="78"/>
  <c r="P226" i="78"/>
  <c r="P218" i="78"/>
  <c r="P210" i="78"/>
  <c r="P198" i="78"/>
  <c r="P190" i="78"/>
  <c r="P182" i="78"/>
  <c r="P174" i="78"/>
  <c r="P166" i="78"/>
  <c r="P158" i="78"/>
  <c r="P150" i="78"/>
  <c r="P142" i="78"/>
  <c r="P134" i="78"/>
  <c r="P126" i="78"/>
  <c r="P118" i="78"/>
  <c r="P110" i="78"/>
  <c r="P102" i="78"/>
  <c r="P94" i="78"/>
  <c r="P86" i="78"/>
  <c r="P78" i="78"/>
  <c r="P70" i="78"/>
  <c r="P62" i="78"/>
  <c r="P54" i="78"/>
  <c r="P46" i="78"/>
  <c r="P38" i="78"/>
  <c r="P29" i="78"/>
  <c r="P23" i="78"/>
  <c r="P18" i="78"/>
  <c r="Q10" i="78"/>
  <c r="P252" i="78"/>
  <c r="P244" i="78"/>
  <c r="P236" i="78"/>
  <c r="P228" i="78"/>
  <c r="P220" i="78"/>
  <c r="P212" i="78"/>
  <c r="P200" i="78"/>
  <c r="P192" i="78"/>
  <c r="P184" i="78"/>
  <c r="P176" i="78"/>
  <c r="P168" i="78"/>
  <c r="P160" i="78"/>
  <c r="P152" i="78"/>
  <c r="P144" i="78"/>
  <c r="P136" i="78"/>
  <c r="P128" i="78"/>
  <c r="P120" i="78"/>
  <c r="P112" i="78"/>
  <c r="P104" i="78"/>
  <c r="P96" i="78"/>
  <c r="P88" i="78"/>
  <c r="P80" i="78"/>
  <c r="P72" i="78"/>
  <c r="P64" i="78"/>
  <c r="P56" i="78"/>
  <c r="P48" i="78"/>
  <c r="P40" i="78"/>
  <c r="P35" i="78"/>
  <c r="P33" i="78"/>
  <c r="P13" i="78"/>
  <c r="P10" i="78"/>
  <c r="P246" i="78"/>
  <c r="P238" i="78"/>
  <c r="P230" i="78"/>
  <c r="P222" i="78"/>
  <c r="P214" i="78"/>
  <c r="P206" i="78"/>
  <c r="P202" i="78"/>
  <c r="P194" i="78"/>
  <c r="P186" i="78"/>
  <c r="P178" i="78"/>
  <c r="P232" i="78"/>
  <c r="P180" i="78"/>
  <c r="P170" i="78"/>
  <c r="P154" i="78"/>
  <c r="P138" i="78"/>
  <c r="P122" i="78"/>
  <c r="P106" i="78"/>
  <c r="P90" i="78"/>
  <c r="P74" i="78"/>
  <c r="P58" i="78"/>
  <c r="P42" i="78"/>
  <c r="P17" i="78"/>
  <c r="P44" i="78"/>
  <c r="P32" i="78"/>
  <c r="P114" i="78"/>
  <c r="P98" i="78"/>
  <c r="P66" i="78"/>
  <c r="P50" i="78"/>
  <c r="P34" i="78"/>
  <c r="P25" i="78"/>
  <c r="P22" i="78"/>
  <c r="P20" i="78"/>
  <c r="P12" i="78"/>
  <c r="P240" i="78"/>
  <c r="P188" i="78"/>
  <c r="P100" i="78"/>
  <c r="P84" i="78"/>
  <c r="P68" i="78"/>
  <c r="P36" i="78"/>
  <c r="P224" i="78"/>
  <c r="P172" i="78"/>
  <c r="P156" i="78"/>
  <c r="P140" i="78"/>
  <c r="P124" i="78"/>
  <c r="P108" i="78"/>
  <c r="P92" i="78"/>
  <c r="P76" i="78"/>
  <c r="P60" i="78"/>
  <c r="P19" i="78"/>
  <c r="P248" i="78"/>
  <c r="P216" i="78"/>
  <c r="P196" i="78"/>
  <c r="P162" i="78"/>
  <c r="P146" i="78"/>
  <c r="P130" i="78"/>
  <c r="P82" i="78"/>
  <c r="P164" i="78"/>
  <c r="P148" i="78"/>
  <c r="P132" i="78"/>
  <c r="P116" i="78"/>
  <c r="P52" i="78"/>
  <c r="P14" i="78"/>
  <c r="P31" i="78"/>
  <c r="P205" i="78"/>
  <c r="P26" i="78"/>
  <c r="P24" i="78"/>
  <c r="P28" i="78"/>
  <c r="P209" i="78"/>
  <c r="P27" i="78"/>
  <c r="P21" i="78"/>
  <c r="P16" i="78"/>
  <c r="C43" i="88"/>
  <c r="J65" i="58" l="1"/>
  <c r="L127" i="62" l="1"/>
  <c r="L150" i="62"/>
  <c r="Q13" i="61"/>
  <c r="Q170" i="61"/>
  <c r="L126" i="62" l="1"/>
  <c r="Q12" i="61"/>
  <c r="Q11" i="61" s="1"/>
  <c r="O222" i="61"/>
  <c r="S222" i="61"/>
  <c r="O194" i="61"/>
  <c r="S130" i="61"/>
  <c r="S129" i="61"/>
  <c r="S128" i="61"/>
  <c r="O130" i="61"/>
  <c r="O129" i="61"/>
  <c r="O128" i="61"/>
  <c r="S194" i="61"/>
  <c r="O120" i="61" l="1"/>
  <c r="O119" i="61"/>
  <c r="S120" i="61"/>
  <c r="S119" i="61"/>
  <c r="S110" i="61"/>
  <c r="S109" i="61"/>
  <c r="O110" i="61"/>
  <c r="O109" i="61"/>
  <c r="O67" i="61"/>
  <c r="O66" i="61"/>
  <c r="S67" i="61"/>
  <c r="S66" i="61"/>
  <c r="N221" i="62" l="1"/>
  <c r="N220" i="62"/>
  <c r="N219" i="62"/>
  <c r="N218" i="62"/>
  <c r="N217" i="62"/>
  <c r="N216" i="62"/>
  <c r="N215" i="62"/>
  <c r="N214" i="62"/>
  <c r="N213" i="62"/>
  <c r="N212" i="62"/>
  <c r="N211" i="62"/>
  <c r="N210" i="62"/>
  <c r="N209" i="62"/>
  <c r="N207" i="62"/>
  <c r="N206" i="62"/>
  <c r="N205" i="62"/>
  <c r="N204" i="62"/>
  <c r="N203" i="62"/>
  <c r="N202" i="62"/>
  <c r="N201" i="62"/>
  <c r="N199" i="62"/>
  <c r="N198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8" i="62"/>
  <c r="N147" i="62"/>
  <c r="N146" i="62"/>
  <c r="N145" i="62"/>
  <c r="N144" i="62"/>
  <c r="N208" i="62"/>
  <c r="N143" i="62"/>
  <c r="N142" i="62"/>
  <c r="N200" i="62"/>
  <c r="N141" i="62"/>
  <c r="N197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M85" i="63"/>
  <c r="M84" i="63"/>
  <c r="M83" i="63"/>
  <c r="M82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N49" i="64"/>
  <c r="N48" i="64"/>
  <c r="N47" i="64"/>
  <c r="N46" i="64"/>
  <c r="N45" i="64"/>
  <c r="N44" i="64"/>
  <c r="N43" i="64"/>
  <c r="N42" i="64"/>
  <c r="N41" i="64"/>
  <c r="N40" i="64"/>
  <c r="N39" i="64"/>
  <c r="N38" i="64"/>
  <c r="N37" i="64"/>
  <c r="N35" i="64"/>
  <c r="N34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K15" i="65"/>
  <c r="K14" i="65"/>
  <c r="K13" i="65"/>
  <c r="K12" i="65"/>
  <c r="K11" i="65"/>
  <c r="J20" i="67"/>
  <c r="J19" i="67"/>
  <c r="J18" i="67"/>
  <c r="J17" i="67"/>
  <c r="J16" i="67"/>
  <c r="J15" i="67"/>
  <c r="J14" i="67"/>
  <c r="J13" i="67"/>
  <c r="J12" i="67"/>
  <c r="J11" i="67"/>
  <c r="P14" i="68"/>
  <c r="P13" i="68"/>
  <c r="P12" i="68"/>
  <c r="P11" i="68"/>
  <c r="O133" i="69"/>
  <c r="O132" i="69"/>
  <c r="O131" i="69"/>
  <c r="O130" i="69"/>
  <c r="O129" i="69"/>
  <c r="O128" i="69"/>
  <c r="O127" i="69"/>
  <c r="O126" i="69"/>
  <c r="O125" i="69"/>
  <c r="O124" i="69"/>
  <c r="O123" i="69"/>
  <c r="O122" i="69"/>
  <c r="O121" i="69"/>
  <c r="O120" i="69"/>
  <c r="O119" i="69"/>
  <c r="O118" i="69"/>
  <c r="O117" i="69"/>
  <c r="O116" i="69"/>
  <c r="O115" i="69"/>
  <c r="O114" i="69"/>
  <c r="O113" i="69"/>
  <c r="O112" i="69"/>
  <c r="O111" i="69"/>
  <c r="O110" i="69"/>
  <c r="O109" i="69"/>
  <c r="O108" i="69"/>
  <c r="O107" i="69"/>
  <c r="O106" i="69"/>
  <c r="O105" i="69"/>
  <c r="O104" i="69"/>
  <c r="O103" i="69"/>
  <c r="O102" i="69"/>
  <c r="O101" i="69"/>
  <c r="O100" i="69"/>
  <c r="O99" i="69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R50" i="71"/>
  <c r="R49" i="71"/>
  <c r="R48" i="71"/>
  <c r="R47" i="71"/>
  <c r="R46" i="71"/>
  <c r="R44" i="71"/>
  <c r="R43" i="71"/>
  <c r="R42" i="71"/>
  <c r="R41" i="71"/>
  <c r="R40" i="71"/>
  <c r="R38" i="71"/>
  <c r="R37" i="71"/>
  <c r="R36" i="71"/>
  <c r="R35" i="71"/>
  <c r="R34" i="71"/>
  <c r="R33" i="71"/>
  <c r="R31" i="71"/>
  <c r="R30" i="71"/>
  <c r="R29" i="71"/>
  <c r="R28" i="71"/>
  <c r="R27" i="71"/>
  <c r="R26" i="71"/>
  <c r="R25" i="71"/>
  <c r="R24" i="71"/>
  <c r="R23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7" i="72"/>
  <c r="L16" i="72"/>
  <c r="L15" i="72"/>
  <c r="L14" i="72"/>
  <c r="L13" i="72"/>
  <c r="L12" i="72"/>
  <c r="L11" i="72"/>
  <c r="J160" i="73"/>
  <c r="J159" i="73"/>
  <c r="J158" i="73"/>
  <c r="J157" i="73"/>
  <c r="J156" i="73"/>
  <c r="J155" i="73"/>
  <c r="J154" i="73"/>
  <c r="J153" i="73"/>
  <c r="J152" i="73"/>
  <c r="J151" i="73"/>
  <c r="J150" i="73"/>
  <c r="J149" i="73"/>
  <c r="J148" i="73"/>
  <c r="J147" i="73"/>
  <c r="J146" i="73"/>
  <c r="J145" i="73"/>
  <c r="J144" i="73"/>
  <c r="J143" i="73"/>
  <c r="J142" i="73"/>
  <c r="J141" i="73"/>
  <c r="J140" i="73"/>
  <c r="J139" i="73"/>
  <c r="J138" i="73"/>
  <c r="J137" i="73"/>
  <c r="J136" i="73"/>
  <c r="J135" i="73"/>
  <c r="J134" i="73"/>
  <c r="J133" i="73"/>
  <c r="J132" i="73"/>
  <c r="J131" i="73"/>
  <c r="J130" i="73"/>
  <c r="J129" i="73"/>
  <c r="J128" i="73"/>
  <c r="J127" i="73"/>
  <c r="J126" i="73"/>
  <c r="J125" i="73"/>
  <c r="J124" i="73"/>
  <c r="J123" i="73"/>
  <c r="J122" i="73"/>
  <c r="J121" i="73"/>
  <c r="J120" i="73"/>
  <c r="J119" i="73"/>
  <c r="J118" i="73"/>
  <c r="J117" i="73"/>
  <c r="J116" i="73"/>
  <c r="J115" i="73"/>
  <c r="J114" i="73"/>
  <c r="J113" i="73"/>
  <c r="J112" i="73"/>
  <c r="J111" i="73"/>
  <c r="J110" i="73"/>
  <c r="J109" i="73"/>
  <c r="J108" i="73"/>
  <c r="J107" i="73"/>
  <c r="J106" i="73"/>
  <c r="J105" i="73"/>
  <c r="J104" i="73"/>
  <c r="J103" i="73"/>
  <c r="J102" i="73"/>
  <c r="J101" i="73"/>
  <c r="J100" i="73"/>
  <c r="J99" i="73"/>
  <c r="J98" i="73"/>
  <c r="J97" i="73"/>
  <c r="J96" i="73"/>
  <c r="J95" i="73"/>
  <c r="J94" i="73"/>
  <c r="J93" i="73"/>
  <c r="J92" i="73"/>
  <c r="J91" i="73"/>
  <c r="J90" i="73"/>
  <c r="J89" i="73"/>
  <c r="J88" i="73"/>
  <c r="J87" i="73"/>
  <c r="J86" i="73"/>
  <c r="J85" i="73"/>
  <c r="J84" i="73"/>
  <c r="J83" i="73"/>
  <c r="J82" i="73"/>
  <c r="J81" i="73"/>
  <c r="J79" i="73"/>
  <c r="J78" i="73"/>
  <c r="J77" i="73"/>
  <c r="J76" i="73"/>
  <c r="J75" i="73"/>
  <c r="J74" i="73"/>
  <c r="J73" i="73"/>
  <c r="J72" i="73"/>
  <c r="J70" i="73"/>
  <c r="J69" i="73"/>
  <c r="J68" i="73"/>
  <c r="J67" i="73"/>
  <c r="J66" i="73"/>
  <c r="J65" i="73"/>
  <c r="J63" i="73"/>
  <c r="J62" i="73"/>
  <c r="J61" i="73"/>
  <c r="J60" i="73"/>
  <c r="J59" i="73"/>
  <c r="J58" i="73"/>
  <c r="J57" i="73"/>
  <c r="J56" i="73"/>
  <c r="J55" i="73"/>
  <c r="J54" i="73"/>
  <c r="J53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5" i="73"/>
  <c r="J24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K14" i="74"/>
  <c r="K13" i="74"/>
  <c r="K12" i="74"/>
  <c r="K11" i="74"/>
  <c r="J199" i="76"/>
  <c r="J198" i="76"/>
  <c r="J196" i="76"/>
  <c r="J195" i="76"/>
  <c r="J194" i="76"/>
  <c r="J193" i="76"/>
  <c r="J192" i="76"/>
  <c r="J191" i="76"/>
  <c r="J190" i="76"/>
  <c r="J189" i="76"/>
  <c r="J188" i="76"/>
  <c r="J187" i="76"/>
  <c r="J186" i="76"/>
  <c r="J185" i="76"/>
  <c r="J184" i="76"/>
  <c r="J183" i="76"/>
  <c r="J182" i="76"/>
  <c r="J181" i="76"/>
  <c r="J180" i="76"/>
  <c r="J179" i="76"/>
  <c r="J178" i="76"/>
  <c r="J177" i="76"/>
  <c r="J176" i="76"/>
  <c r="J175" i="76"/>
  <c r="J174" i="76"/>
  <c r="J173" i="76"/>
  <c r="J172" i="76"/>
  <c r="J171" i="76"/>
  <c r="J170" i="76"/>
  <c r="J169" i="76"/>
  <c r="J168" i="76"/>
  <c r="J167" i="76"/>
  <c r="J166" i="76"/>
  <c r="J165" i="76"/>
  <c r="J164" i="76"/>
  <c r="J163" i="76"/>
  <c r="J162" i="76"/>
  <c r="J161" i="76"/>
  <c r="J160" i="76"/>
  <c r="J159" i="76"/>
  <c r="J158" i="76"/>
  <c r="J157" i="76"/>
  <c r="J156" i="76"/>
  <c r="J155" i="76"/>
  <c r="J154" i="76"/>
  <c r="J153" i="76"/>
  <c r="J152" i="76"/>
  <c r="J151" i="76"/>
  <c r="J150" i="76"/>
  <c r="J149" i="76"/>
  <c r="J148" i="76"/>
  <c r="J147" i="76"/>
  <c r="J146" i="76"/>
  <c r="J145" i="76"/>
  <c r="J144" i="76"/>
  <c r="J143" i="76"/>
  <c r="J142" i="76"/>
  <c r="J141" i="76"/>
  <c r="J140" i="76"/>
  <c r="J139" i="76"/>
  <c r="J138" i="76"/>
  <c r="J137" i="76"/>
  <c r="J136" i="76"/>
  <c r="J135" i="76"/>
  <c r="J134" i="76"/>
  <c r="J133" i="76"/>
  <c r="J132" i="76"/>
  <c r="J131" i="76"/>
  <c r="J130" i="76"/>
  <c r="J129" i="76"/>
  <c r="J127" i="76"/>
  <c r="J126" i="76"/>
  <c r="J125" i="76"/>
  <c r="J124" i="76"/>
  <c r="J123" i="76"/>
  <c r="J122" i="76"/>
  <c r="J121" i="76"/>
  <c r="J120" i="76"/>
  <c r="J119" i="76"/>
  <c r="J118" i="76"/>
  <c r="J117" i="76"/>
  <c r="J116" i="76"/>
  <c r="J115" i="76"/>
  <c r="J114" i="76"/>
  <c r="J113" i="76"/>
  <c r="J112" i="76"/>
  <c r="J111" i="76"/>
  <c r="J110" i="76"/>
  <c r="J109" i="76"/>
  <c r="J108" i="76"/>
  <c r="J107" i="76"/>
  <c r="J106" i="76"/>
  <c r="J105" i="76"/>
  <c r="J104" i="76"/>
  <c r="J103" i="76"/>
  <c r="J102" i="76"/>
  <c r="J101" i="76"/>
  <c r="J100" i="76"/>
  <c r="J99" i="76"/>
  <c r="J98" i="76"/>
  <c r="J97" i="76"/>
  <c r="J96" i="76"/>
  <c r="J95" i="76"/>
  <c r="J94" i="76"/>
  <c r="J93" i="76"/>
  <c r="J92" i="76"/>
  <c r="J91" i="76"/>
  <c r="J90" i="76"/>
  <c r="J89" i="76"/>
  <c r="J88" i="76"/>
  <c r="J87" i="76"/>
  <c r="J86" i="76"/>
  <c r="J85" i="76"/>
  <c r="J84" i="76"/>
  <c r="J83" i="76"/>
  <c r="J82" i="76"/>
  <c r="J81" i="76"/>
  <c r="J80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P16" i="77"/>
  <c r="P15" i="77"/>
  <c r="P14" i="77"/>
  <c r="P13" i="77"/>
  <c r="P12" i="77"/>
  <c r="P11" i="77"/>
  <c r="N34" i="79"/>
  <c r="N33" i="79"/>
  <c r="N32" i="79"/>
  <c r="N31" i="79"/>
  <c r="N30" i="79"/>
  <c r="N28" i="79"/>
  <c r="N27" i="79"/>
  <c r="N26" i="79"/>
  <c r="N25" i="79"/>
  <c r="N24" i="79"/>
  <c r="N23" i="79"/>
  <c r="N22" i="79"/>
  <c r="N21" i="79"/>
  <c r="N20" i="79"/>
  <c r="N19" i="79"/>
  <c r="N18" i="79"/>
  <c r="N17" i="79"/>
  <c r="N16" i="79"/>
  <c r="N15" i="79"/>
  <c r="N14" i="79"/>
  <c r="N13" i="79"/>
  <c r="N12" i="79"/>
  <c r="N11" i="79"/>
  <c r="N10" i="79"/>
  <c r="H45" i="80"/>
  <c r="H44" i="80"/>
  <c r="H43" i="80"/>
  <c r="H42" i="80"/>
  <c r="H40" i="80"/>
  <c r="H39" i="80"/>
  <c r="H38" i="80"/>
  <c r="H37" i="80"/>
  <c r="H36" i="80"/>
  <c r="H35" i="80"/>
  <c r="H34" i="80"/>
  <c r="H33" i="80"/>
  <c r="H32" i="80"/>
  <c r="H31" i="80"/>
  <c r="H30" i="80"/>
  <c r="H29" i="80"/>
  <c r="H28" i="80"/>
  <c r="H27" i="80"/>
  <c r="H26" i="80"/>
  <c r="H25" i="80"/>
  <c r="H24" i="80"/>
  <c r="H23" i="80"/>
  <c r="H22" i="80"/>
  <c r="H21" i="80"/>
  <c r="H20" i="80"/>
  <c r="H19" i="80"/>
  <c r="H18" i="80"/>
  <c r="H17" i="80"/>
  <c r="H16" i="80"/>
  <c r="H15" i="80"/>
  <c r="H14" i="80"/>
  <c r="H13" i="80"/>
  <c r="H12" i="80"/>
  <c r="H11" i="80"/>
  <c r="H10" i="80"/>
  <c r="J12" i="81"/>
  <c r="J11" i="81"/>
  <c r="J10" i="81"/>
  <c r="O16" i="92"/>
  <c r="O15" i="92"/>
  <c r="O14" i="92"/>
  <c r="O13" i="92"/>
  <c r="O12" i="92"/>
  <c r="O11" i="92"/>
  <c r="O10" i="92"/>
  <c r="O13" i="93"/>
  <c r="O12" i="93"/>
  <c r="O11" i="93"/>
  <c r="O10" i="93"/>
  <c r="T352" i="61"/>
  <c r="T351" i="61"/>
  <c r="T350" i="61"/>
  <c r="T349" i="61"/>
  <c r="T348" i="61"/>
  <c r="T347" i="61"/>
  <c r="T346" i="61"/>
  <c r="T345" i="61"/>
  <c r="T344" i="61"/>
  <c r="T343" i="61"/>
  <c r="T342" i="61"/>
  <c r="T341" i="61"/>
  <c r="T340" i="61"/>
  <c r="T339" i="61"/>
  <c r="T338" i="61"/>
  <c r="T337" i="61"/>
  <c r="T336" i="61"/>
  <c r="T335" i="61"/>
  <c r="T334" i="61"/>
  <c r="T333" i="61"/>
  <c r="T332" i="61"/>
  <c r="T331" i="61"/>
  <c r="T330" i="61"/>
  <c r="T329" i="61"/>
  <c r="T328" i="61"/>
  <c r="T327" i="61"/>
  <c r="T326" i="61"/>
  <c r="T325" i="61"/>
  <c r="T324" i="61"/>
  <c r="T323" i="61"/>
  <c r="T322" i="61"/>
  <c r="T321" i="61"/>
  <c r="T320" i="61"/>
  <c r="T319" i="61"/>
  <c r="T318" i="61"/>
  <c r="T317" i="61"/>
  <c r="T316" i="61"/>
  <c r="T315" i="61"/>
  <c r="T314" i="61"/>
  <c r="T313" i="61"/>
  <c r="T312" i="61"/>
  <c r="T311" i="61"/>
  <c r="T310" i="61"/>
  <c r="T309" i="61"/>
  <c r="T308" i="61"/>
  <c r="T307" i="61"/>
  <c r="T306" i="61"/>
  <c r="T305" i="61"/>
  <c r="T304" i="61"/>
  <c r="T303" i="61"/>
  <c r="T302" i="61"/>
  <c r="T301" i="61"/>
  <c r="T300" i="61"/>
  <c r="T299" i="61"/>
  <c r="T298" i="61"/>
  <c r="T297" i="61"/>
  <c r="T296" i="61"/>
  <c r="T295" i="61"/>
  <c r="T294" i="61"/>
  <c r="T293" i="61"/>
  <c r="T292" i="61"/>
  <c r="T291" i="61"/>
  <c r="T290" i="61"/>
  <c r="T289" i="61"/>
  <c r="T288" i="61"/>
  <c r="T287" i="61"/>
  <c r="T286" i="61"/>
  <c r="T285" i="61"/>
  <c r="T284" i="61"/>
  <c r="T283" i="61"/>
  <c r="T282" i="61"/>
  <c r="T281" i="61"/>
  <c r="T280" i="61"/>
  <c r="T279" i="61"/>
  <c r="T278" i="61"/>
  <c r="T277" i="61"/>
  <c r="T276" i="61"/>
  <c r="T275" i="61"/>
  <c r="T274" i="61"/>
  <c r="T273" i="61"/>
  <c r="T271" i="61"/>
  <c r="T270" i="61"/>
  <c r="T269" i="61"/>
  <c r="T268" i="61"/>
  <c r="T267" i="61"/>
  <c r="T266" i="61"/>
  <c r="T265" i="61"/>
  <c r="T263" i="61"/>
  <c r="T262" i="61"/>
  <c r="T261" i="61"/>
  <c r="T260" i="61"/>
  <c r="T259" i="61"/>
  <c r="T257" i="61"/>
  <c r="T256" i="61"/>
  <c r="T255" i="61"/>
  <c r="T254" i="61"/>
  <c r="T253" i="61"/>
  <c r="T252" i="61"/>
  <c r="T251" i="61"/>
  <c r="T250" i="61"/>
  <c r="T249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8" i="61"/>
  <c r="T167" i="61"/>
  <c r="T166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50" i="58"/>
  <c r="J49" i="58" s="1"/>
  <c r="J21" i="58"/>
  <c r="J12" i="58"/>
  <c r="J11" i="58" s="1"/>
  <c r="C41" i="88"/>
  <c r="C38" i="88" s="1"/>
  <c r="C40" i="88"/>
  <c r="C37" i="88"/>
  <c r="C35" i="88"/>
  <c r="C34" i="88"/>
  <c r="C33" i="88"/>
  <c r="C32" i="88"/>
  <c r="C31" i="88"/>
  <c r="C29" i="88"/>
  <c r="C28" i="88"/>
  <c r="C27" i="88"/>
  <c r="C26" i="88"/>
  <c r="C24" i="88"/>
  <c r="C22" i="88"/>
  <c r="C21" i="88"/>
  <c r="C19" i="88"/>
  <c r="C18" i="88"/>
  <c r="C17" i="88"/>
  <c r="C16" i="88"/>
  <c r="C15" i="88"/>
  <c r="C13" i="88"/>
  <c r="C12" i="88" l="1"/>
  <c r="C23" i="88"/>
  <c r="J10" i="58"/>
  <c r="K66" i="58" s="1"/>
  <c r="K58" i="58"/>
  <c r="K23" i="58" l="1"/>
  <c r="K57" i="58"/>
  <c r="K17" i="58"/>
  <c r="K33" i="58"/>
  <c r="K16" i="58"/>
  <c r="K29" i="58"/>
  <c r="K62" i="58"/>
  <c r="K63" i="58"/>
  <c r="K21" i="58"/>
  <c r="K15" i="58"/>
  <c r="K54" i="58"/>
  <c r="C11" i="88"/>
  <c r="K53" i="58"/>
  <c r="K52" i="58"/>
  <c r="K14" i="58"/>
  <c r="K31" i="58"/>
  <c r="K25" i="58"/>
  <c r="K13" i="58"/>
  <c r="K44" i="58"/>
  <c r="K30" i="58"/>
  <c r="K41" i="58"/>
  <c r="K42" i="58"/>
  <c r="K10" i="58"/>
  <c r="K65" i="58"/>
  <c r="K34" i="58"/>
  <c r="K28" i="58"/>
  <c r="K51" i="58"/>
  <c r="K22" i="58"/>
  <c r="K37" i="58"/>
  <c r="K59" i="58"/>
  <c r="K36" i="58"/>
  <c r="K38" i="58"/>
  <c r="K18" i="58"/>
  <c r="K49" i="58"/>
  <c r="K19" i="58"/>
  <c r="K35" i="58"/>
  <c r="K56" i="58"/>
  <c r="K32" i="58"/>
  <c r="K50" i="58"/>
  <c r="K43" i="58"/>
  <c r="K11" i="58"/>
  <c r="K26" i="58"/>
  <c r="K40" i="58"/>
  <c r="K12" i="58"/>
  <c r="K55" i="58"/>
  <c r="K39" i="58"/>
  <c r="K27" i="58"/>
  <c r="K60" i="58"/>
  <c r="K24" i="58"/>
  <c r="K61" i="58"/>
  <c r="K67" i="58"/>
  <c r="C10" i="88" l="1"/>
  <c r="C42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O207" i="62" l="1"/>
  <c r="O189" i="62"/>
  <c r="O173" i="62"/>
  <c r="O157" i="62"/>
  <c r="O200" i="62"/>
  <c r="O127" i="62"/>
  <c r="O110" i="62"/>
  <c r="O94" i="62"/>
  <c r="O77" i="62"/>
  <c r="O59" i="62"/>
  <c r="O43" i="62"/>
  <c r="O28" i="62"/>
  <c r="O12" i="62"/>
  <c r="N70" i="63"/>
  <c r="N54" i="63"/>
  <c r="N38" i="63"/>
  <c r="N21" i="63"/>
  <c r="O44" i="64"/>
  <c r="O26" i="64"/>
  <c r="L12" i="65"/>
  <c r="Q12" i="68"/>
  <c r="O206" i="62"/>
  <c r="O188" i="62"/>
  <c r="O172" i="62"/>
  <c r="O156" i="62"/>
  <c r="O141" i="62"/>
  <c r="O126" i="62"/>
  <c r="O109" i="62"/>
  <c r="O93" i="62"/>
  <c r="O76" i="62"/>
  <c r="O58" i="62"/>
  <c r="O42" i="62"/>
  <c r="O27" i="62"/>
  <c r="O11" i="62"/>
  <c r="N69" i="63"/>
  <c r="N53" i="63"/>
  <c r="N37" i="63"/>
  <c r="N20" i="63"/>
  <c r="O43" i="64"/>
  <c r="O25" i="64"/>
  <c r="L15" i="65"/>
  <c r="K11" i="67"/>
  <c r="O213" i="62"/>
  <c r="O194" i="62"/>
  <c r="O178" i="62"/>
  <c r="O162" i="62"/>
  <c r="O145" i="62"/>
  <c r="O132" i="62"/>
  <c r="O115" i="62"/>
  <c r="O99" i="62"/>
  <c r="O83" i="62"/>
  <c r="O64" i="62"/>
  <c r="O48" i="62"/>
  <c r="O33" i="62"/>
  <c r="O17" i="62"/>
  <c r="N75" i="63"/>
  <c r="N59" i="63"/>
  <c r="N43" i="63"/>
  <c r="N26" i="63"/>
  <c r="O49" i="64"/>
  <c r="O31" i="64"/>
  <c r="O15" i="64"/>
  <c r="K13" i="67"/>
  <c r="O179" i="62"/>
  <c r="O116" i="62"/>
  <c r="O49" i="62"/>
  <c r="N60" i="63"/>
  <c r="O16" i="64"/>
  <c r="P125" i="69"/>
  <c r="P109" i="69"/>
  <c r="P93" i="69"/>
  <c r="P77" i="69"/>
  <c r="P61" i="69"/>
  <c r="P45" i="69"/>
  <c r="P29" i="69"/>
  <c r="P13" i="69"/>
  <c r="S36" i="71"/>
  <c r="S19" i="71"/>
  <c r="M43" i="72"/>
  <c r="M27" i="72"/>
  <c r="M11" i="72"/>
  <c r="K145" i="73"/>
  <c r="K129" i="73"/>
  <c r="K113" i="73"/>
  <c r="O216" i="62"/>
  <c r="O193" i="62"/>
  <c r="O169" i="62"/>
  <c r="O148" i="62"/>
  <c r="O131" i="62"/>
  <c r="O106" i="62"/>
  <c r="O86" i="62"/>
  <c r="O63" i="62"/>
  <c r="O38" i="62"/>
  <c r="O20" i="62"/>
  <c r="N74" i="63"/>
  <c r="N50" i="63"/>
  <c r="N29" i="63"/>
  <c r="O48" i="64"/>
  <c r="O22" i="64"/>
  <c r="K16" i="67"/>
  <c r="O211" i="62"/>
  <c r="O184" i="62"/>
  <c r="O164" i="62"/>
  <c r="O208" i="62"/>
  <c r="O121" i="62"/>
  <c r="O101" i="62"/>
  <c r="O80" i="62"/>
  <c r="O54" i="62"/>
  <c r="O69" i="62"/>
  <c r="O15" i="62"/>
  <c r="N65" i="63"/>
  <c r="N45" i="63"/>
  <c r="N24" i="63"/>
  <c r="O39" i="64"/>
  <c r="O17" i="64"/>
  <c r="K15" i="67"/>
  <c r="O209" i="62"/>
  <c r="O186" i="62"/>
  <c r="O166" i="62"/>
  <c r="O142" i="62"/>
  <c r="O123" i="62"/>
  <c r="O103" i="62"/>
  <c r="O78" i="62"/>
  <c r="O56" i="62"/>
  <c r="O36" i="62"/>
  <c r="O13" i="62"/>
  <c r="N67" i="63"/>
  <c r="N47" i="63"/>
  <c r="N22" i="63"/>
  <c r="O41" i="64"/>
  <c r="O19" i="64"/>
  <c r="Q13" i="68"/>
  <c r="O146" i="62"/>
  <c r="O65" i="62"/>
  <c r="N44" i="63"/>
  <c r="P133" i="69"/>
  <c r="P113" i="69"/>
  <c r="P89" i="69"/>
  <c r="P69" i="69"/>
  <c r="P49" i="69"/>
  <c r="P25" i="69"/>
  <c r="S46" i="71"/>
  <c r="S23" i="71"/>
  <c r="M39" i="72"/>
  <c r="M19" i="72"/>
  <c r="K149" i="73"/>
  <c r="K125" i="73"/>
  <c r="O210" i="62"/>
  <c r="O143" i="62"/>
  <c r="O79" i="62"/>
  <c r="O14" i="62"/>
  <c r="N23" i="63"/>
  <c r="P132" i="69"/>
  <c r="P116" i="69"/>
  <c r="P100" i="69"/>
  <c r="P84" i="69"/>
  <c r="P68" i="69"/>
  <c r="P52" i="69"/>
  <c r="P36" i="69"/>
  <c r="P20" i="69"/>
  <c r="S44" i="71"/>
  <c r="S26" i="71"/>
  <c r="M46" i="72"/>
  <c r="M30" i="72"/>
  <c r="M14" i="72"/>
  <c r="K148" i="73"/>
  <c r="O218" i="62"/>
  <c r="O151" i="62"/>
  <c r="O88" i="62"/>
  <c r="O220" i="62"/>
  <c r="O185" i="62"/>
  <c r="O161" i="62"/>
  <c r="O135" i="62"/>
  <c r="O102" i="62"/>
  <c r="O73" i="62"/>
  <c r="O47" i="62"/>
  <c r="O16" i="62"/>
  <c r="N62" i="63"/>
  <c r="N33" i="63"/>
  <c r="O40" i="64"/>
  <c r="O14" i="64"/>
  <c r="O215" i="62"/>
  <c r="O180" i="62"/>
  <c r="O152" i="62"/>
  <c r="O130" i="62"/>
  <c r="O97" i="62"/>
  <c r="O66" i="62"/>
  <c r="O37" i="62"/>
  <c r="N82" i="63"/>
  <c r="N57" i="63"/>
  <c r="N28" i="63"/>
  <c r="O34" i="64"/>
  <c r="L11" i="65"/>
  <c r="O217" i="62"/>
  <c r="O182" i="62"/>
  <c r="O154" i="62"/>
  <c r="O128" i="62"/>
  <c r="O95" i="62"/>
  <c r="O68" i="62"/>
  <c r="O39" i="62"/>
  <c r="N84" i="63"/>
  <c r="N55" i="63"/>
  <c r="N30" i="63"/>
  <c r="O37" i="64"/>
  <c r="L13" i="65"/>
  <c r="O163" i="62"/>
  <c r="O34" i="62"/>
  <c r="O32" i="64"/>
  <c r="P117" i="69"/>
  <c r="P85" i="69"/>
  <c r="P57" i="69"/>
  <c r="P33" i="69"/>
  <c r="S41" i="71"/>
  <c r="S11" i="71"/>
  <c r="M23" i="72"/>
  <c r="K141" i="73"/>
  <c r="K117" i="73"/>
  <c r="O159" i="62"/>
  <c r="O61" i="62"/>
  <c r="N56" i="63"/>
  <c r="O12" i="64"/>
  <c r="P112" i="69"/>
  <c r="P92" i="69"/>
  <c r="P72" i="69"/>
  <c r="P48" i="69"/>
  <c r="P28" i="69"/>
  <c r="S49" i="71"/>
  <c r="S22" i="71"/>
  <c r="M38" i="72"/>
  <c r="M17" i="72"/>
  <c r="K144" i="73"/>
  <c r="O183" i="62"/>
  <c r="O104" i="62"/>
  <c r="O22" i="62"/>
  <c r="N31" i="63"/>
  <c r="L14" i="65"/>
  <c r="P122" i="69"/>
  <c r="P106" i="69"/>
  <c r="P90" i="69"/>
  <c r="P74" i="69"/>
  <c r="P58" i="69"/>
  <c r="P42" i="69"/>
  <c r="P26" i="69"/>
  <c r="S47" i="71"/>
  <c r="S28" i="71"/>
  <c r="S12" i="71"/>
  <c r="M36" i="72"/>
  <c r="M20" i="72"/>
  <c r="K150" i="73"/>
  <c r="K134" i="73"/>
  <c r="K118" i="73"/>
  <c r="O187" i="62"/>
  <c r="P123" i="69"/>
  <c r="P59" i="69"/>
  <c r="S38" i="71"/>
  <c r="K151" i="73"/>
  <c r="K111" i="73"/>
  <c r="K92" i="73"/>
  <c r="K75" i="73"/>
  <c r="K57" i="73"/>
  <c r="K40" i="73"/>
  <c r="K22" i="73"/>
  <c r="K195" i="76"/>
  <c r="K179" i="76"/>
  <c r="K163" i="76"/>
  <c r="K147" i="76"/>
  <c r="K131" i="76"/>
  <c r="K114" i="76"/>
  <c r="K98" i="76"/>
  <c r="K82" i="76"/>
  <c r="K66" i="76"/>
  <c r="K50" i="76"/>
  <c r="O171" i="62"/>
  <c r="O42" i="64"/>
  <c r="P71" i="69"/>
  <c r="S34" i="71"/>
  <c r="M13" i="72"/>
  <c r="K116" i="73"/>
  <c r="K95" i="73"/>
  <c r="K78" i="73"/>
  <c r="K60" i="73"/>
  <c r="K43" i="73"/>
  <c r="K27" i="73"/>
  <c r="L13" i="74"/>
  <c r="O75" i="62"/>
  <c r="P111" i="69"/>
  <c r="P47" i="69"/>
  <c r="S25" i="71"/>
  <c r="K139" i="73"/>
  <c r="K105" i="73"/>
  <c r="K89" i="73"/>
  <c r="K72" i="73"/>
  <c r="K54" i="73"/>
  <c r="K37" i="73"/>
  <c r="K19" i="73"/>
  <c r="K196" i="76"/>
  <c r="K180" i="76"/>
  <c r="K164" i="76"/>
  <c r="K148" i="76"/>
  <c r="K132" i="76"/>
  <c r="K115" i="76"/>
  <c r="K99" i="76"/>
  <c r="K83" i="76"/>
  <c r="K67" i="76"/>
  <c r="K51" i="76"/>
  <c r="K35" i="76"/>
  <c r="P131" i="69"/>
  <c r="K94" i="73"/>
  <c r="K25" i="73"/>
  <c r="K174" i="76"/>
  <c r="K142" i="76"/>
  <c r="K109" i="76"/>
  <c r="K77" i="76"/>
  <c r="K45" i="76"/>
  <c r="K24" i="76"/>
  <c r="Q16" i="77"/>
  <c r="O21" i="79"/>
  <c r="I39" i="80"/>
  <c r="I23" i="80"/>
  <c r="P14" i="92"/>
  <c r="U342" i="61"/>
  <c r="U326" i="61"/>
  <c r="U310" i="61"/>
  <c r="O203" i="62"/>
  <c r="O165" i="62"/>
  <c r="O122" i="62"/>
  <c r="O90" i="62"/>
  <c r="O51" i="62"/>
  <c r="N83" i="63"/>
  <c r="N46" i="63"/>
  <c r="N12" i="63"/>
  <c r="K20" i="67"/>
  <c r="O196" i="62"/>
  <c r="O160" i="62"/>
  <c r="O117" i="62"/>
  <c r="O85" i="62"/>
  <c r="O46" i="62"/>
  <c r="N77" i="63"/>
  <c r="N41" i="63"/>
  <c r="O47" i="64"/>
  <c r="K19" i="67"/>
  <c r="O199" i="62"/>
  <c r="O158" i="62"/>
  <c r="O119" i="62"/>
  <c r="O87" i="62"/>
  <c r="O44" i="62"/>
  <c r="N79" i="63"/>
  <c r="N39" i="63"/>
  <c r="O45" i="64"/>
  <c r="K17" i="67"/>
  <c r="O100" i="62"/>
  <c r="N27" i="63"/>
  <c r="P105" i="69"/>
  <c r="P73" i="69"/>
  <c r="P37" i="69"/>
  <c r="S31" i="71"/>
  <c r="M35" i="72"/>
  <c r="K153" i="73"/>
  <c r="K109" i="73"/>
  <c r="O112" i="62"/>
  <c r="N72" i="63"/>
  <c r="P128" i="69"/>
  <c r="P104" i="69"/>
  <c r="P76" i="69"/>
  <c r="P44" i="69"/>
  <c r="P16" i="69"/>
  <c r="S30" i="71"/>
  <c r="M34" i="72"/>
  <c r="K156" i="73"/>
  <c r="O201" i="62"/>
  <c r="O70" i="62"/>
  <c r="N64" i="63"/>
  <c r="O20" i="64"/>
  <c r="P118" i="69"/>
  <c r="P98" i="69"/>
  <c r="P78" i="69"/>
  <c r="P54" i="69"/>
  <c r="P34" i="69"/>
  <c r="P14" i="69"/>
  <c r="S24" i="71"/>
  <c r="M44" i="72"/>
  <c r="M24" i="72"/>
  <c r="K146" i="73"/>
  <c r="K126" i="73"/>
  <c r="K106" i="73"/>
  <c r="P107" i="69"/>
  <c r="P27" i="69"/>
  <c r="M16" i="72"/>
  <c r="K104" i="73"/>
  <c r="K84" i="73"/>
  <c r="K61" i="73"/>
  <c r="K36" i="73"/>
  <c r="K14" i="73"/>
  <c r="K183" i="76"/>
  <c r="K159" i="76"/>
  <c r="K139" i="76"/>
  <c r="K118" i="76"/>
  <c r="K94" i="76"/>
  <c r="K74" i="76"/>
  <c r="K54" i="76"/>
  <c r="O108" i="62"/>
  <c r="P103" i="69"/>
  <c r="P23" i="69"/>
  <c r="K147" i="73"/>
  <c r="K103" i="73"/>
  <c r="K83" i="73"/>
  <c r="K56" i="73"/>
  <c r="K35" i="73"/>
  <c r="K13" i="73"/>
  <c r="N85" i="63"/>
  <c r="P79" i="69"/>
  <c r="S43" i="71"/>
  <c r="K128" i="73"/>
  <c r="K97" i="73"/>
  <c r="K76" i="73"/>
  <c r="K49" i="73"/>
  <c r="K29" i="73"/>
  <c r="L11" i="74"/>
  <c r="K176" i="76"/>
  <c r="K156" i="76"/>
  <c r="K136" i="76"/>
  <c r="K111" i="76"/>
  <c r="K91" i="76"/>
  <c r="K71" i="76"/>
  <c r="K47" i="76"/>
  <c r="O24" i="64"/>
  <c r="K115" i="73"/>
  <c r="L12" i="74"/>
  <c r="K158" i="76"/>
  <c r="K117" i="76"/>
  <c r="K69" i="76"/>
  <c r="K32" i="76"/>
  <c r="K12" i="76"/>
  <c r="O17" i="79"/>
  <c r="I31" i="80"/>
  <c r="I11" i="80"/>
  <c r="U338" i="61"/>
  <c r="U318" i="61"/>
  <c r="U298" i="61"/>
  <c r="U282" i="61"/>
  <c r="U265" i="61"/>
  <c r="U247" i="61"/>
  <c r="U231" i="61"/>
  <c r="U215" i="61"/>
  <c r="U199" i="61"/>
  <c r="U183" i="61"/>
  <c r="U166" i="61"/>
  <c r="P51" i="69"/>
  <c r="K90" i="73"/>
  <c r="K20" i="73"/>
  <c r="K173" i="76"/>
  <c r="K141" i="76"/>
  <c r="K108" i="76"/>
  <c r="K76" i="76"/>
  <c r="K44" i="76"/>
  <c r="K23" i="76"/>
  <c r="Q15" i="77"/>
  <c r="O24" i="79"/>
  <c r="I43" i="80"/>
  <c r="I26" i="80"/>
  <c r="I10" i="80"/>
  <c r="U349" i="61"/>
  <c r="U333" i="61"/>
  <c r="U317" i="61"/>
  <c r="O155" i="62"/>
  <c r="O212" i="62"/>
  <c r="O177" i="62"/>
  <c r="O139" i="62"/>
  <c r="O98" i="62"/>
  <c r="O55" i="62"/>
  <c r="O24" i="62"/>
  <c r="N58" i="63"/>
  <c r="N16" i="63"/>
  <c r="O18" i="64"/>
  <c r="O202" i="62"/>
  <c r="O168" i="62"/>
  <c r="O134" i="62"/>
  <c r="O89" i="62"/>
  <c r="O50" i="62"/>
  <c r="O19" i="62"/>
  <c r="N49" i="63"/>
  <c r="N11" i="63"/>
  <c r="O13" i="64"/>
  <c r="O204" i="62"/>
  <c r="O170" i="62"/>
  <c r="O136" i="62"/>
  <c r="O91" i="62"/>
  <c r="O52" i="62"/>
  <c r="O21" i="62"/>
  <c r="N51" i="63"/>
  <c r="N13" i="63"/>
  <c r="O11" i="64"/>
  <c r="O133" i="62"/>
  <c r="N76" i="63"/>
  <c r="P121" i="69"/>
  <c r="P81" i="69"/>
  <c r="P41" i="69"/>
  <c r="S50" i="71"/>
  <c r="M47" i="72"/>
  <c r="K157" i="73"/>
  <c r="K121" i="73"/>
  <c r="O129" i="62"/>
  <c r="O30" i="62"/>
  <c r="O28" i="64"/>
  <c r="P108" i="69"/>
  <c r="P80" i="69"/>
  <c r="P56" i="69"/>
  <c r="P24" i="69"/>
  <c r="S35" i="71"/>
  <c r="M42" i="72"/>
  <c r="K160" i="73"/>
  <c r="K136" i="73"/>
  <c r="O120" i="62"/>
  <c r="N80" i="63"/>
  <c r="O38" i="64"/>
  <c r="P126" i="69"/>
  <c r="P102" i="69"/>
  <c r="P82" i="69"/>
  <c r="P62" i="69"/>
  <c r="P38" i="69"/>
  <c r="P18" i="69"/>
  <c r="S33" i="71"/>
  <c r="M48" i="72"/>
  <c r="M28" i="72"/>
  <c r="K154" i="73"/>
  <c r="K130" i="73"/>
  <c r="K110" i="73"/>
  <c r="N68" i="63"/>
  <c r="P43" i="69"/>
  <c r="M33" i="72"/>
  <c r="K119" i="73"/>
  <c r="K88" i="73"/>
  <c r="K66" i="73"/>
  <c r="K44" i="73"/>
  <c r="K18" i="73"/>
  <c r="K187" i="76"/>
  <c r="K167" i="76"/>
  <c r="K143" i="76"/>
  <c r="K122" i="76"/>
  <c r="K102" i="76"/>
  <c r="K78" i="76"/>
  <c r="K58" i="76"/>
  <c r="K38" i="76"/>
  <c r="P119" i="69"/>
  <c r="P39" i="69"/>
  <c r="M29" i="72"/>
  <c r="K108" i="73"/>
  <c r="K87" i="73"/>
  <c r="K65" i="73"/>
  <c r="K39" i="73"/>
  <c r="K17" i="73"/>
  <c r="O197" i="62"/>
  <c r="P95" i="69"/>
  <c r="P15" i="69"/>
  <c r="K155" i="73"/>
  <c r="K101" i="73"/>
  <c r="K81" i="73"/>
  <c r="K58" i="73"/>
  <c r="K33" i="73"/>
  <c r="K11" i="73"/>
  <c r="K184" i="76"/>
  <c r="K160" i="76"/>
  <c r="K140" i="76"/>
  <c r="K119" i="76"/>
  <c r="K95" i="76"/>
  <c r="K75" i="76"/>
  <c r="K55" i="76"/>
  <c r="O92" i="62"/>
  <c r="K159" i="73"/>
  <c r="K42" i="73"/>
  <c r="K166" i="76"/>
  <c r="K125" i="76"/>
  <c r="K85" i="76"/>
  <c r="K37" i="76"/>
  <c r="K16" i="76"/>
  <c r="O25" i="79"/>
  <c r="I35" i="80"/>
  <c r="I15" i="80"/>
  <c r="U346" i="61"/>
  <c r="U322" i="61"/>
  <c r="U302" i="61"/>
  <c r="U286" i="61"/>
  <c r="U269" i="61"/>
  <c r="U251" i="61"/>
  <c r="U235" i="61"/>
  <c r="U219" i="61"/>
  <c r="U203" i="61"/>
  <c r="U187" i="61"/>
  <c r="U171" i="61"/>
  <c r="P115" i="69"/>
  <c r="K107" i="73"/>
  <c r="K38" i="73"/>
  <c r="K181" i="76"/>
  <c r="K149" i="76"/>
  <c r="K116" i="76"/>
  <c r="K84" i="76"/>
  <c r="K52" i="76"/>
  <c r="K27" i="76"/>
  <c r="K11" i="76"/>
  <c r="L66" i="58"/>
  <c r="O144" i="62"/>
  <c r="O67" i="62"/>
  <c r="N66" i="63"/>
  <c r="O30" i="64"/>
  <c r="O176" i="62"/>
  <c r="O105" i="62"/>
  <c r="O23" i="62"/>
  <c r="N15" i="63"/>
  <c r="O221" i="62"/>
  <c r="O140" i="62"/>
  <c r="O60" i="62"/>
  <c r="N63" i="63"/>
  <c r="O23" i="64"/>
  <c r="O18" i="62"/>
  <c r="P97" i="69"/>
  <c r="P17" i="69"/>
  <c r="M15" i="72"/>
  <c r="O175" i="62"/>
  <c r="O46" i="64"/>
  <c r="P88" i="69"/>
  <c r="P32" i="69"/>
  <c r="S14" i="71"/>
  <c r="K140" i="73"/>
  <c r="O72" i="62"/>
  <c r="P130" i="69"/>
  <c r="P86" i="69"/>
  <c r="P46" i="69"/>
  <c r="S37" i="71"/>
  <c r="M32" i="72"/>
  <c r="K138" i="73"/>
  <c r="O57" i="62"/>
  <c r="S21" i="71"/>
  <c r="K96" i="73"/>
  <c r="K48" i="73"/>
  <c r="K191" i="76"/>
  <c r="K151" i="76"/>
  <c r="K106" i="76"/>
  <c r="K62" i="76"/>
  <c r="N52" i="63"/>
  <c r="M45" i="72"/>
  <c r="K91" i="73"/>
  <c r="K47" i="73"/>
  <c r="O205" i="62"/>
  <c r="P31" i="69"/>
  <c r="K112" i="73"/>
  <c r="K62" i="73"/>
  <c r="K15" i="73"/>
  <c r="K168" i="76"/>
  <c r="K123" i="76"/>
  <c r="K79" i="76"/>
  <c r="K39" i="76"/>
  <c r="K59" i="73"/>
  <c r="K134" i="76"/>
  <c r="K53" i="76"/>
  <c r="O30" i="79"/>
  <c r="I19" i="80"/>
  <c r="U330" i="61"/>
  <c r="U290" i="61"/>
  <c r="U255" i="61"/>
  <c r="U223" i="61"/>
  <c r="U191" i="61"/>
  <c r="O26" i="62"/>
  <c r="K55" i="73"/>
  <c r="K157" i="76"/>
  <c r="K92" i="76"/>
  <c r="K31" i="76"/>
  <c r="O153" i="62"/>
  <c r="O35" i="62"/>
  <c r="N25" i="63"/>
  <c r="O192" i="62"/>
  <c r="O71" i="62"/>
  <c r="N61" i="63"/>
  <c r="Q11" i="68"/>
  <c r="O111" i="62"/>
  <c r="O25" i="62"/>
  <c r="O27" i="64"/>
  <c r="Q14" i="68"/>
  <c r="P53" i="69"/>
  <c r="M31" i="72"/>
  <c r="O96" i="62"/>
  <c r="P120" i="69"/>
  <c r="P40" i="69"/>
  <c r="M26" i="72"/>
  <c r="O137" i="62"/>
  <c r="K14" i="67"/>
  <c r="P70" i="69"/>
  <c r="P22" i="69"/>
  <c r="M40" i="72"/>
  <c r="K122" i="73"/>
  <c r="P75" i="69"/>
  <c r="K100" i="73"/>
  <c r="K32" i="73"/>
  <c r="K171" i="76"/>
  <c r="K110" i="76"/>
  <c r="K46" i="76"/>
  <c r="P55" i="69"/>
  <c r="K99" i="73"/>
  <c r="K31" i="73"/>
  <c r="P127" i="69"/>
  <c r="K120" i="73"/>
  <c r="K45" i="73"/>
  <c r="K188" i="76"/>
  <c r="K127" i="76"/>
  <c r="K63" i="76"/>
  <c r="P67" i="69"/>
  <c r="K150" i="76"/>
  <c r="K28" i="76"/>
  <c r="O34" i="79"/>
  <c r="P13" i="93"/>
  <c r="U306" i="61"/>
  <c r="U260" i="61"/>
  <c r="U211" i="61"/>
  <c r="U175" i="61"/>
  <c r="K73" i="73"/>
  <c r="K133" i="76"/>
  <c r="K60" i="76"/>
  <c r="Q11" i="77"/>
  <c r="O20" i="79"/>
  <c r="I34" i="80"/>
  <c r="I14" i="80"/>
  <c r="U345" i="61"/>
  <c r="U325" i="61"/>
  <c r="U305" i="61"/>
  <c r="M25" i="72"/>
  <c r="K63" i="73"/>
  <c r="K193" i="76"/>
  <c r="K161" i="76"/>
  <c r="K129" i="76"/>
  <c r="K96" i="76"/>
  <c r="K64" i="76"/>
  <c r="K33" i="76"/>
  <c r="K17" i="76"/>
  <c r="O26" i="79"/>
  <c r="O10" i="79"/>
  <c r="I32" i="80"/>
  <c r="I16" i="80"/>
  <c r="P10" i="92"/>
  <c r="U343" i="61"/>
  <c r="U327" i="61"/>
  <c r="U311" i="61"/>
  <c r="U295" i="61"/>
  <c r="U279" i="61"/>
  <c r="U261" i="61"/>
  <c r="U244" i="61"/>
  <c r="U228" i="61"/>
  <c r="U212" i="61"/>
  <c r="U196" i="61"/>
  <c r="U180" i="61"/>
  <c r="U163" i="61"/>
  <c r="K170" i="76"/>
  <c r="K41" i="76"/>
  <c r="I17" i="80"/>
  <c r="U297" i="61"/>
  <c r="U263" i="61"/>
  <c r="U230" i="61"/>
  <c r="U198" i="61"/>
  <c r="U165" i="61"/>
  <c r="U147" i="61"/>
  <c r="U131" i="61"/>
  <c r="U115" i="61"/>
  <c r="U99" i="61"/>
  <c r="U83" i="61"/>
  <c r="U67" i="61"/>
  <c r="U51" i="61"/>
  <c r="U35" i="61"/>
  <c r="U19" i="61"/>
  <c r="R38" i="59"/>
  <c r="R21" i="59"/>
  <c r="U38" i="61"/>
  <c r="R24" i="59"/>
  <c r="U285" i="61"/>
  <c r="U194" i="61"/>
  <c r="D10" i="88"/>
  <c r="O118" i="62"/>
  <c r="O32" i="62"/>
  <c r="O35" i="64"/>
  <c r="O147" i="62"/>
  <c r="O62" i="62"/>
  <c r="N32" i="63"/>
  <c r="O190" i="62"/>
  <c r="O107" i="62"/>
  <c r="N71" i="63"/>
  <c r="O214" i="62"/>
  <c r="P129" i="69"/>
  <c r="P21" i="69"/>
  <c r="K137" i="73"/>
  <c r="O45" i="62"/>
  <c r="P96" i="69"/>
  <c r="P12" i="69"/>
  <c r="M22" i="72"/>
  <c r="O53" i="62"/>
  <c r="P114" i="69"/>
  <c r="P66" i="69"/>
  <c r="S42" i="71"/>
  <c r="M12" i="72"/>
  <c r="K114" i="73"/>
  <c r="P11" i="69"/>
  <c r="K79" i="73"/>
  <c r="K28" i="73"/>
  <c r="K155" i="76"/>
  <c r="K90" i="76"/>
  <c r="K42" i="76"/>
  <c r="S17" i="71"/>
  <c r="K74" i="73"/>
  <c r="K21" i="73"/>
  <c r="P63" i="69"/>
  <c r="K93" i="73"/>
  <c r="K41" i="73"/>
  <c r="K172" i="76"/>
  <c r="K107" i="76"/>
  <c r="K59" i="76"/>
  <c r="K77" i="73"/>
  <c r="K101" i="76"/>
  <c r="K20" i="76"/>
  <c r="O13" i="79"/>
  <c r="U350" i="61"/>
  <c r="U294" i="61"/>
  <c r="U243" i="61"/>
  <c r="U207" i="61"/>
  <c r="U162" i="61"/>
  <c r="K198" i="76"/>
  <c r="K124" i="76"/>
  <c r="K36" i="76"/>
  <c r="O16" i="79"/>
  <c r="I30" i="80"/>
  <c r="K12" i="81"/>
  <c r="U341" i="61"/>
  <c r="U321" i="61"/>
  <c r="P83" i="69"/>
  <c r="K123" i="73"/>
  <c r="K46" i="73"/>
  <c r="K185" i="76"/>
  <c r="K153" i="76"/>
  <c r="K120" i="76"/>
  <c r="K88" i="76"/>
  <c r="K56" i="76"/>
  <c r="K29" i="76"/>
  <c r="K13" i="76"/>
  <c r="O181" i="62"/>
  <c r="O81" i="62"/>
  <c r="N42" i="63"/>
  <c r="O219" i="62"/>
  <c r="O113" i="62"/>
  <c r="N73" i="63"/>
  <c r="O21" i="64"/>
  <c r="O150" i="62"/>
  <c r="O29" i="62"/>
  <c r="N18" i="63"/>
  <c r="O84" i="62"/>
  <c r="P65" i="69"/>
  <c r="S15" i="71"/>
  <c r="O191" i="62"/>
  <c r="P124" i="69"/>
  <c r="P60" i="69"/>
  <c r="S18" i="71"/>
  <c r="O167" i="62"/>
  <c r="N14" i="63"/>
  <c r="P94" i="69"/>
  <c r="P30" i="69"/>
  <c r="S16" i="71"/>
  <c r="K142" i="73"/>
  <c r="P91" i="69"/>
  <c r="K127" i="73"/>
  <c r="K53" i="73"/>
  <c r="K175" i="76"/>
  <c r="K126" i="76"/>
  <c r="K70" i="76"/>
  <c r="P87" i="69"/>
  <c r="K124" i="73"/>
  <c r="K51" i="73"/>
  <c r="N19" i="63"/>
  <c r="M21" i="72"/>
  <c r="K67" i="73"/>
  <c r="K192" i="76"/>
  <c r="K144" i="76"/>
  <c r="K87" i="76"/>
  <c r="K18" i="67"/>
  <c r="K182" i="76"/>
  <c r="K61" i="76"/>
  <c r="I27" i="80"/>
  <c r="U314" i="61"/>
  <c r="U274" i="61"/>
  <c r="U227" i="61"/>
  <c r="U179" i="61"/>
  <c r="K143" i="73"/>
  <c r="K165" i="76"/>
  <c r="K68" i="76"/>
  <c r="K15" i="76"/>
  <c r="O28" i="79"/>
  <c r="I38" i="80"/>
  <c r="I18" i="80"/>
  <c r="P12" i="93"/>
  <c r="U329" i="61"/>
  <c r="U309" i="61"/>
  <c r="S13" i="71"/>
  <c r="K82" i="73"/>
  <c r="K12" i="73"/>
  <c r="K169" i="76"/>
  <c r="K137" i="76"/>
  <c r="K104" i="76"/>
  <c r="K72" i="76"/>
  <c r="K40" i="76"/>
  <c r="K21" i="76"/>
  <c r="O31" i="79"/>
  <c r="O14" i="79"/>
  <c r="I36" i="80"/>
  <c r="I20" i="80"/>
  <c r="P16" i="92"/>
  <c r="U347" i="61"/>
  <c r="U331" i="61"/>
  <c r="U315" i="61"/>
  <c r="U299" i="61"/>
  <c r="U283" i="61"/>
  <c r="U266" i="61"/>
  <c r="U248" i="61"/>
  <c r="U232" i="61"/>
  <c r="U216" i="61"/>
  <c r="U200" i="61"/>
  <c r="U184" i="61"/>
  <c r="U167" i="61"/>
  <c r="K16" i="73"/>
  <c r="K73" i="76"/>
  <c r="I33" i="80"/>
  <c r="U308" i="61"/>
  <c r="U273" i="61"/>
  <c r="U238" i="61"/>
  <c r="U206" i="61"/>
  <c r="U174" i="61"/>
  <c r="U151" i="61"/>
  <c r="U135" i="61"/>
  <c r="U119" i="61"/>
  <c r="U103" i="61"/>
  <c r="U87" i="61"/>
  <c r="U71" i="61"/>
  <c r="U55" i="61"/>
  <c r="U39" i="61"/>
  <c r="U23" i="61"/>
  <c r="R42" i="59"/>
  <c r="R25" i="59"/>
  <c r="U54" i="61"/>
  <c r="R37" i="59"/>
  <c r="K30" i="76"/>
  <c r="U316" i="61"/>
  <c r="U210" i="61"/>
  <c r="U137" i="61"/>
  <c r="U85" i="61"/>
  <c r="U37" i="61"/>
  <c r="R23" i="59"/>
  <c r="K194" i="76"/>
  <c r="K65" i="76"/>
  <c r="O32" i="79"/>
  <c r="K11" i="81"/>
  <c r="U320" i="61"/>
  <c r="U280" i="61"/>
  <c r="U245" i="61"/>
  <c r="U213" i="61"/>
  <c r="U181" i="61"/>
  <c r="U154" i="61"/>
  <c r="U138" i="61"/>
  <c r="U122" i="61"/>
  <c r="U106" i="61"/>
  <c r="U90" i="61"/>
  <c r="U70" i="61"/>
  <c r="U18" i="61"/>
  <c r="K50" i="73"/>
  <c r="U348" i="61"/>
  <c r="U226" i="61"/>
  <c r="U145" i="61"/>
  <c r="U97" i="61"/>
  <c r="K12" i="67"/>
  <c r="O174" i="62"/>
  <c r="P101" i="69"/>
  <c r="P64" i="69"/>
  <c r="P110" i="69"/>
  <c r="O124" i="62"/>
  <c r="K135" i="76"/>
  <c r="K69" i="73"/>
  <c r="K24" i="73"/>
  <c r="K190" i="76"/>
  <c r="U334" i="61"/>
  <c r="S48" i="71"/>
  <c r="O33" i="79"/>
  <c r="U337" i="61"/>
  <c r="K30" i="73"/>
  <c r="K80" i="76"/>
  <c r="I45" i="80"/>
  <c r="I12" i="80"/>
  <c r="U339" i="61"/>
  <c r="U307" i="61"/>
  <c r="U275" i="61"/>
  <c r="U240" i="61"/>
  <c r="U208" i="61"/>
  <c r="U176" i="61"/>
  <c r="K138" i="76"/>
  <c r="U340" i="61"/>
  <c r="U254" i="61"/>
  <c r="U190" i="61"/>
  <c r="U143" i="61"/>
  <c r="U111" i="61"/>
  <c r="U79" i="61"/>
  <c r="U47" i="61"/>
  <c r="U15" i="61"/>
  <c r="R17" i="59"/>
  <c r="R16" i="59"/>
  <c r="O27" i="79"/>
  <c r="U161" i="61"/>
  <c r="U101" i="61"/>
  <c r="U29" i="61"/>
  <c r="M41" i="72"/>
  <c r="K97" i="76"/>
  <c r="O15" i="79"/>
  <c r="U352" i="61"/>
  <c r="U288" i="61"/>
  <c r="U237" i="61"/>
  <c r="U197" i="61"/>
  <c r="U158" i="61"/>
  <c r="U134" i="61"/>
  <c r="U114" i="61"/>
  <c r="U94" i="61"/>
  <c r="U62" i="61"/>
  <c r="R12" i="59"/>
  <c r="K14" i="76"/>
  <c r="U277" i="61"/>
  <c r="U157" i="61"/>
  <c r="U93" i="61"/>
  <c r="U41" i="61"/>
  <c r="R32" i="59"/>
  <c r="K102" i="73"/>
  <c r="K113" i="76"/>
  <c r="O23" i="79"/>
  <c r="U328" i="61"/>
  <c r="U284" i="61"/>
  <c r="U249" i="61"/>
  <c r="U217" i="61"/>
  <c r="U185" i="61"/>
  <c r="U156" i="61"/>
  <c r="U140" i="61"/>
  <c r="U124" i="61"/>
  <c r="U108" i="61"/>
  <c r="U92" i="61"/>
  <c r="U76" i="61"/>
  <c r="U60" i="61"/>
  <c r="U44" i="61"/>
  <c r="U28" i="61"/>
  <c r="U12" i="61"/>
  <c r="R31" i="59"/>
  <c r="R14" i="59"/>
  <c r="U50" i="61"/>
  <c r="R41" i="59"/>
  <c r="K121" i="76"/>
  <c r="U332" i="61"/>
  <c r="U218" i="61"/>
  <c r="U141" i="61"/>
  <c r="U89" i="61"/>
  <c r="U45" i="61"/>
  <c r="R28" i="59"/>
  <c r="D38" i="88"/>
  <c r="D18" i="88"/>
  <c r="L54" i="58"/>
  <c r="L35" i="58"/>
  <c r="L19" i="58"/>
  <c r="L51" i="58"/>
  <c r="D42" i="88"/>
  <c r="D22" i="88"/>
  <c r="L61" i="58"/>
  <c r="L41" i="58"/>
  <c r="L27" i="58"/>
  <c r="L12" i="58"/>
  <c r="L36" i="58"/>
  <c r="D35" i="88"/>
  <c r="D16" i="88"/>
  <c r="L52" i="58"/>
  <c r="L33" i="58"/>
  <c r="L17" i="58"/>
  <c r="D34" i="88"/>
  <c r="D15" i="88"/>
  <c r="L44" i="58"/>
  <c r="L13" i="58"/>
  <c r="L63" i="58"/>
  <c r="L21" i="58"/>
  <c r="P12" i="92"/>
  <c r="U319" i="61"/>
  <c r="U188" i="61"/>
  <c r="O19" i="79"/>
  <c r="U155" i="61"/>
  <c r="U59" i="61"/>
  <c r="U234" i="61"/>
  <c r="Q14" i="77"/>
  <c r="P11" i="92"/>
  <c r="U253" i="61"/>
  <c r="U118" i="61"/>
  <c r="R33" i="59"/>
  <c r="U301" i="61"/>
  <c r="O198" i="62"/>
  <c r="O138" i="62"/>
  <c r="O74" i="62"/>
  <c r="S27" i="71"/>
  <c r="S40" i="71"/>
  <c r="P50" i="69"/>
  <c r="K135" i="73"/>
  <c r="K86" i="76"/>
  <c r="K199" i="76"/>
  <c r="K152" i="76"/>
  <c r="K93" i="76"/>
  <c r="U278" i="61"/>
  <c r="K189" i="76"/>
  <c r="O12" i="79"/>
  <c r="U313" i="61"/>
  <c r="K177" i="76"/>
  <c r="K48" i="76"/>
  <c r="I40" i="80"/>
  <c r="K10" i="81"/>
  <c r="U335" i="61"/>
  <c r="U303" i="61"/>
  <c r="U270" i="61"/>
  <c r="U236" i="61"/>
  <c r="U204" i="61"/>
  <c r="U172" i="61"/>
  <c r="K105" i="76"/>
  <c r="U324" i="61"/>
  <c r="U246" i="61"/>
  <c r="U182" i="61"/>
  <c r="U139" i="61"/>
  <c r="U107" i="61"/>
  <c r="U75" i="61"/>
  <c r="U43" i="61"/>
  <c r="U11" i="61"/>
  <c r="R13" i="59"/>
  <c r="K154" i="76"/>
  <c r="P11" i="93"/>
  <c r="U149" i="61"/>
  <c r="U73" i="61"/>
  <c r="U17" i="61"/>
  <c r="K68" i="73"/>
  <c r="K34" i="76"/>
  <c r="I29" i="80"/>
  <c r="U336" i="61"/>
  <c r="U271" i="61"/>
  <c r="U229" i="61"/>
  <c r="U189" i="61"/>
  <c r="U150" i="61"/>
  <c r="U130" i="61"/>
  <c r="U110" i="61"/>
  <c r="U86" i="61"/>
  <c r="U46" i="61"/>
  <c r="S29" i="71"/>
  <c r="O11" i="79"/>
  <c r="U242" i="61"/>
  <c r="U133" i="61"/>
  <c r="U81" i="61"/>
  <c r="U33" i="61"/>
  <c r="R15" i="59"/>
  <c r="K34" i="73"/>
  <c r="K81" i="76"/>
  <c r="I37" i="80"/>
  <c r="U312" i="61"/>
  <c r="U276" i="61"/>
  <c r="U241" i="61"/>
  <c r="U209" i="61"/>
  <c r="U177" i="61"/>
  <c r="U152" i="61"/>
  <c r="U136" i="61"/>
  <c r="U120" i="61"/>
  <c r="U104" i="61"/>
  <c r="U88" i="61"/>
  <c r="U72" i="61"/>
  <c r="U56" i="61"/>
  <c r="U40" i="61"/>
  <c r="U24" i="61"/>
  <c r="R43" i="59"/>
  <c r="R27" i="59"/>
  <c r="U78" i="61"/>
  <c r="U42" i="61"/>
  <c r="R29" i="59"/>
  <c r="K57" i="76"/>
  <c r="U293" i="61"/>
  <c r="U186" i="61"/>
  <c r="U129" i="61"/>
  <c r="U77" i="61"/>
  <c r="U25" i="61"/>
  <c r="R11" i="59"/>
  <c r="D33" i="88"/>
  <c r="D13" i="88"/>
  <c r="L50" i="58"/>
  <c r="L31" i="58"/>
  <c r="L15" i="58"/>
  <c r="L32" i="58"/>
  <c r="D37" i="88"/>
  <c r="D17" i="88"/>
  <c r="L57" i="58"/>
  <c r="L38" i="58"/>
  <c r="L23" i="58"/>
  <c r="L25" i="58"/>
  <c r="D31" i="88"/>
  <c r="L29" i="58"/>
  <c r="D29" i="88"/>
  <c r="K112" i="76"/>
  <c r="I24" i="80"/>
  <c r="U252" i="61"/>
  <c r="K86" i="73"/>
  <c r="U214" i="61"/>
  <c r="U91" i="61"/>
  <c r="R30" i="59"/>
  <c r="U49" i="61"/>
  <c r="K130" i="76"/>
  <c r="U296" i="61"/>
  <c r="U164" i="61"/>
  <c r="U98" i="61"/>
  <c r="O114" i="62"/>
  <c r="O31" i="62"/>
  <c r="N34" i="63"/>
  <c r="K133" i="73"/>
  <c r="K152" i="73"/>
  <c r="S20" i="71"/>
  <c r="K70" i="73"/>
  <c r="O40" i="62"/>
  <c r="M37" i="72"/>
  <c r="K103" i="76"/>
  <c r="Q12" i="77"/>
  <c r="U239" i="61"/>
  <c r="K100" i="76"/>
  <c r="I22" i="80"/>
  <c r="P19" i="69"/>
  <c r="K145" i="76"/>
  <c r="K25" i="76"/>
  <c r="O22" i="79"/>
  <c r="I28" i="80"/>
  <c r="P10" i="93"/>
  <c r="U323" i="61"/>
  <c r="U291" i="61"/>
  <c r="U256" i="61"/>
  <c r="U224" i="61"/>
  <c r="U192" i="61"/>
  <c r="P35" i="69"/>
  <c r="K22" i="76"/>
  <c r="U289" i="61"/>
  <c r="U222" i="61"/>
  <c r="U159" i="61"/>
  <c r="U127" i="61"/>
  <c r="U95" i="61"/>
  <c r="U63" i="61"/>
  <c r="U31" i="61"/>
  <c r="R34" i="59"/>
  <c r="U26" i="61"/>
  <c r="U259" i="61"/>
  <c r="U125" i="61"/>
  <c r="U61" i="61"/>
  <c r="R36" i="59"/>
  <c r="K162" i="76"/>
  <c r="K18" i="76"/>
  <c r="I13" i="80"/>
  <c r="U304" i="61"/>
  <c r="U262" i="61"/>
  <c r="U221" i="61"/>
  <c r="U173" i="61"/>
  <c r="U146" i="61"/>
  <c r="U126" i="61"/>
  <c r="U102" i="61"/>
  <c r="U82" i="61"/>
  <c r="U30" i="61"/>
  <c r="K186" i="76"/>
  <c r="I25" i="80"/>
  <c r="U202" i="61"/>
  <c r="U121" i="61"/>
  <c r="U69" i="61"/>
  <c r="U21" i="61"/>
  <c r="N36" i="63"/>
  <c r="K178" i="76"/>
  <c r="K49" i="76"/>
  <c r="I21" i="80"/>
  <c r="U300" i="61"/>
  <c r="U267" i="61"/>
  <c r="U233" i="61"/>
  <c r="U201" i="61"/>
  <c r="U168" i="61"/>
  <c r="U148" i="61"/>
  <c r="U132" i="61"/>
  <c r="U116" i="61"/>
  <c r="U100" i="61"/>
  <c r="U84" i="61"/>
  <c r="U68" i="61"/>
  <c r="U52" i="61"/>
  <c r="U36" i="61"/>
  <c r="U20" i="61"/>
  <c r="R39" i="59"/>
  <c r="R22" i="59"/>
  <c r="U66" i="61"/>
  <c r="U34" i="61"/>
  <c r="R20" i="59"/>
  <c r="U268" i="61"/>
  <c r="U170" i="61"/>
  <c r="U117" i="61"/>
  <c r="U65" i="61"/>
  <c r="U13" i="61"/>
  <c r="P13" i="92"/>
  <c r="D28" i="88"/>
  <c r="L62" i="58"/>
  <c r="L42" i="58"/>
  <c r="L28" i="58"/>
  <c r="L16" i="58"/>
  <c r="D32" i="88"/>
  <c r="D12" i="88"/>
  <c r="L53" i="58"/>
  <c r="L34" i="58"/>
  <c r="L18" i="58"/>
  <c r="L59" i="58"/>
  <c r="D26" i="88"/>
  <c r="L60" i="58"/>
  <c r="L40" i="58"/>
  <c r="L26" i="58"/>
  <c r="L11" i="58"/>
  <c r="D24" i="88"/>
  <c r="L55" i="58"/>
  <c r="D11" i="88"/>
  <c r="N78" i="63"/>
  <c r="O29" i="64"/>
  <c r="O195" i="62"/>
  <c r="N40" i="63"/>
  <c r="N48" i="63"/>
  <c r="K158" i="73"/>
  <c r="L14" i="74"/>
  <c r="K132" i="73"/>
  <c r="K85" i="73"/>
  <c r="K43" i="76"/>
  <c r="I44" i="80"/>
  <c r="U195" i="61"/>
  <c r="K19" i="76"/>
  <c r="K98" i="73"/>
  <c r="Q13" i="77"/>
  <c r="O18" i="79"/>
  <c r="U351" i="61"/>
  <c r="U287" i="61"/>
  <c r="U220" i="61"/>
  <c r="U281" i="61"/>
  <c r="U123" i="61"/>
  <c r="U27" i="61"/>
  <c r="U14" i="61"/>
  <c r="U113" i="61"/>
  <c r="R19" i="59"/>
  <c r="U205" i="61"/>
  <c r="U142" i="61"/>
  <c r="U74" i="61"/>
  <c r="K89" i="76"/>
  <c r="R44" i="59"/>
  <c r="U344" i="61"/>
  <c r="U193" i="61"/>
  <c r="U112" i="61"/>
  <c r="U48" i="61"/>
  <c r="R18" i="59"/>
  <c r="U105" i="61"/>
  <c r="D23" i="88"/>
  <c r="L67" i="58"/>
  <c r="L49" i="58"/>
  <c r="D41" i="88"/>
  <c r="L22" i="58"/>
  <c r="U178" i="61"/>
  <c r="P99" i="69"/>
  <c r="U160" i="61"/>
  <c r="U96" i="61"/>
  <c r="U32" i="61"/>
  <c r="U58" i="61"/>
  <c r="I42" i="80"/>
  <c r="U53" i="61"/>
  <c r="L10" i="58"/>
  <c r="L30" i="58"/>
  <c r="D21" i="88"/>
  <c r="U109" i="61"/>
  <c r="U144" i="61"/>
  <c r="U22" i="61"/>
  <c r="R40" i="59"/>
  <c r="L14" i="58"/>
  <c r="U292" i="61"/>
  <c r="L58" i="58"/>
  <c r="U80" i="61"/>
  <c r="U250" i="61"/>
  <c r="L56" i="58"/>
  <c r="U57" i="61"/>
  <c r="K26" i="76"/>
  <c r="U225" i="61"/>
  <c r="U128" i="61"/>
  <c r="U64" i="61"/>
  <c r="R35" i="59"/>
  <c r="K131" i="73"/>
  <c r="U153" i="61"/>
  <c r="P15" i="92"/>
  <c r="L24" i="58"/>
  <c r="L65" i="58"/>
  <c r="L43" i="58"/>
  <c r="L37" i="58"/>
  <c r="L39" i="58"/>
  <c r="D40" i="88"/>
  <c r="K146" i="76"/>
  <c r="U257" i="61"/>
  <c r="U16" i="61"/>
  <c r="D27" i="88"/>
  <c r="D19" i="88"/>
</calcChain>
</file>

<file path=xl/comments1.xml><?xml version="1.0" encoding="utf-8"?>
<comments xmlns="http://schemas.openxmlformats.org/spreadsheetml/2006/main">
  <authors>
    <author>גבריאל בלונורוביץ</author>
  </authors>
  <commentList>
    <comment ref="E27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
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
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6">
    <s v="Migdal Hashkaot Neches Boded"/>
    <s v="{[Time].[Hie Time].[Yom].&amp;[20181231]}"/>
    <s v="{[Medida].[Medida].&amp;[2]}"/>
    <s v="{[Keren].[Keren].[All]}"/>
    <s v="{[Cheshbon KM].[Hie Peilut].[Peilut 7].&amp;[Kod_Peilut_L7_30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18">
    <mdx n="0" f="s">
      <ms ns="1" c="0"/>
    </mdx>
    <mdx n="0" f="v">
      <t c="7">
        <n x="1" s="1"/>
        <n x="2" s="1"/>
        <n x="3" s="1"/>
        <n x="4" s="1"/>
        <n x="5" s="1"/>
        <n x="7"/>
        <n x="6"/>
      </t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3" si="15">
        <n x="1" s="1"/>
        <n x="13"/>
        <n x="14"/>
      </t>
    </mdx>
    <mdx n="0" f="v">
      <t c="3" si="15">
        <n x="1" s="1"/>
        <n x="16"/>
        <n x="14"/>
      </t>
    </mdx>
    <mdx n="0" f="v">
      <t c="3" si="15">
        <n x="1" s="1"/>
        <n x="17"/>
        <n x="14"/>
      </t>
    </mdx>
    <mdx n="0" f="v">
      <t c="3" si="15">
        <n x="1" s="1"/>
        <n x="18"/>
        <n x="14"/>
      </t>
    </mdx>
    <mdx n="0" f="v">
      <t c="3" si="15">
        <n x="1" s="1"/>
        <n x="19"/>
        <n x="14"/>
      </t>
    </mdx>
    <mdx n="0" f="v">
      <t c="3" si="15">
        <n x="1" s="1"/>
        <n x="20"/>
        <n x="14"/>
      </t>
    </mdx>
    <mdx n="0" f="v">
      <t c="3" si="15">
        <n x="1" s="1"/>
        <n x="21"/>
        <n x="14"/>
      </t>
    </mdx>
    <mdx n="0" f="v">
      <t c="3" si="15">
        <n x="1" s="1"/>
        <n x="22"/>
        <n x="14"/>
      </t>
    </mdx>
    <mdx n="0" f="v">
      <t c="3" si="15">
        <n x="1" s="1"/>
        <n x="23"/>
        <n x="14"/>
      </t>
    </mdx>
    <mdx n="0" f="v">
      <t c="3" si="15">
        <n x="1" s="1"/>
        <n x="24"/>
        <n x="14"/>
      </t>
    </mdx>
    <mdx n="0" f="v">
      <t c="3" si="15">
        <n x="1" s="1"/>
        <n x="25"/>
        <n x="14"/>
      </t>
    </mdx>
  </mdxMetadata>
  <valueMetadata count="1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</valueMetadata>
</metadata>
</file>

<file path=xl/sharedStrings.xml><?xml version="1.0" encoding="utf-8"?>
<sst xmlns="http://schemas.openxmlformats.org/spreadsheetml/2006/main" count="10576" uniqueCount="3083">
  <si>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</si>
  <si>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</si>
  <si>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</si>
  <si>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</si>
  <si>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</si>
  <si>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</si>
  <si>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</si>
  <si>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</si>
  <si>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</si>
  <si>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</si>
  <si>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</si>
  <si>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</si>
  <si>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</si>
  <si>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</si>
  <si>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</si>
  <si>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</si>
  <si>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</si>
  <si>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</si>
  <si>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</si>
  <si>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</si>
  <si>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</si>
  <si>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</si>
  <si>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</si>
  <si>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</si>
  <si>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</si>
  <si>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</si>
  <si>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</si>
  <si>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</si>
  <si>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</si>
  <si>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</si>
  <si>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</si>
  <si>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</si>
  <si>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</si>
  <si>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</si>
  <si>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</si>
  <si>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</si>
  <si>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</si>
  <si>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</si>
  <si>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</si>
  <si>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</si>
  <si>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</si>
  <si>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</si>
  <si>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</si>
  <si>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</si>
  <si>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</si>
  <si>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</si>
  <si>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</si>
  <si>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</si>
  <si>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</si>
  <si>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</si>
  <si>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</si>
  <si>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</si>
  <si>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</si>
  <si>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</si>
  <si>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</si>
  <si>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</si>
  <si>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</si>
  <si>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</si>
  <si>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</si>
  <si>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</si>
  <si>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</si>
  <si>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</si>
  <si>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</si>
  <si>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</si>
  <si>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</si>
  <si>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</si>
  <si>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</si>
  <si>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</si>
  <si>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</si>
  <si>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</si>
  <si>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</si>
  <si>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</si>
  <si>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</si>
  <si>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</si>
  <si>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</si>
  <si>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</si>
  <si>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</si>
  <si>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</si>
  <si>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</si>
  <si>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</si>
  <si>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</si>
  <si>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</si>
  <si>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</si>
  <si>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</si>
  <si>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</si>
  <si>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</si>
  <si>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</si>
  <si>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</si>
  <si>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</si>
  <si>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</si>
  <si>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</si>
  <si>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</si>
  <si>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</si>
  <si>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</si>
  <si>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</si>
  <si>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</si>
  <si>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</si>
  <si>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</si>
  <si>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</si>
  <si>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</si>
  <si>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</si>
  <si>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</si>
  <si>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</si>
  <si>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</si>
  <si>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</si>
  <si>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</si>
  <si>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</si>
  <si>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</si>
  <si>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</si>
  <si>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</si>
  <si>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</si>
  <si>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</si>
  <si>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</si>
  <si>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</si>
  <si>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</si>
  <si>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</si>
  <si>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</si>
  <si>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</si>
  <si>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</si>
  <si>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</si>
  <si>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</si>
  <si>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</si>
  <si>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</si>
  <si>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</si>
  <si>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</si>
  <si>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</si>
  <si>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</si>
  <si>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</si>
  <si>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</si>
  <si>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</si>
  <si>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</si>
  <si>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</si>
  <si>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</si>
  <si>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</si>
  <si>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</si>
  <si>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</si>
  <si>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</si>
  <si>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</si>
  <si>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</si>
  <si>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</si>
  <si>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</si>
  <si>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</si>
  <si>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</si>
  <si>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</si>
  <si>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</si>
  <si>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</si>
  <si>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</si>
  <si>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</si>
  <si>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</si>
  <si>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</si>
  <si>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</si>
  <si>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</si>
  <si>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</si>
  <si>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</si>
  <si>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</si>
  <si>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</si>
  <si>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</si>
  <si>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</si>
  <si>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</si>
  <si>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</si>
  <si>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</si>
  <si>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</si>
  <si>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</si>
  <si>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</si>
  <si>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</si>
  <si>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</si>
  <si>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</si>
  <si>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</si>
  <si>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</si>
  <si>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</si>
  <si>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</si>
  <si>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</si>
  <si>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</si>
  <si>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</si>
  <si>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</si>
  <si>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</si>
  <si>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</si>
  <si>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</si>
  <si>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</si>
  <si>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</si>
  <si>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</si>
  <si>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</si>
  <si>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</si>
  <si>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</si>
  <si>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</si>
  <si>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</si>
  <si>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</si>
  <si>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</si>
  <si>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</si>
  <si>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</si>
  <si>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</si>
  <si>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</si>
  <si>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</si>
  <si>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</si>
  <si>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</si>
  <si>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</si>
  <si>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</si>
  <si>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</si>
  <si>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</si>
  <si>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</si>
  <si>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</si>
  <si>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</si>
  <si>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</si>
  <si>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</si>
  <si>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</si>
  <si>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</si>
  <si>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</si>
  <si>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</si>
  <si>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</si>
  <si>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</si>
  <si>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</si>
  <si>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</si>
  <si>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</si>
  <si>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</si>
  <si>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</si>
  <si>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</si>
  <si>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</si>
  <si>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</si>
  <si>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</si>
  <si>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</si>
  <si>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</si>
  <si>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</si>
  <si>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</si>
  <si>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</si>
  <si>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</si>
  <si>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</si>
  <si>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</si>
  <si>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</si>
  <si>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</si>
  <si>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</si>
  <si>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</si>
  <si>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</si>
  <si>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</si>
  <si>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</si>
  <si>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</si>
  <si>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</si>
  <si>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</si>
  <si>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</si>
  <si>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</si>
  <si>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</si>
  <si>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</si>
  <si>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</si>
  <si>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</si>
  <si>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</si>
  <si>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</si>
  <si>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</si>
  <si>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</si>
  <si>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</si>
  <si>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</si>
  <si>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</si>
  <si>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</si>
  <si>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</si>
  <si>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</si>
  <si>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</si>
  <si>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</si>
  <si>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</si>
  <si>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</si>
  <si>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</si>
  <si>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</si>
  <si>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</si>
  <si>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</si>
  <si>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</si>
  <si>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</si>
  <si>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</si>
  <si>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</si>
  <si>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</si>
  <si>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</si>
  <si>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</si>
  <si>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</si>
  <si>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</si>
  <si>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</si>
  <si>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</si>
  <si>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</si>
  <si>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</si>
  <si>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</si>
  <si>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</si>
  <si>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</si>
  <si>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אישית - כללי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</si>
  <si>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</si>
  <si>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</si>
  <si>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</si>
  <si>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</si>
  <si>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</si>
  <si>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</si>
  <si>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</si>
  <si>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</si>
  <si>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</si>
  <si>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</si>
  <si>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</si>
  <si>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</si>
  <si>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</si>
  <si>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</si>
  <si>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</si>
  <si>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</si>
  <si>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</si>
  <si>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</si>
  <si>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</si>
  <si>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</si>
  <si>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</si>
  <si>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</si>
  <si>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</si>
  <si>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</si>
  <si>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</si>
  <si>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</si>
  <si>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</si>
  <si>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</si>
  <si>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</si>
  <si>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</si>
  <si>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</si>
  <si>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</si>
  <si>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</si>
  <si>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</si>
  <si>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</si>
  <si>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</si>
  <si>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</si>
  <si>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</si>
  <si>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</si>
  <si>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</si>
  <si>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</si>
  <si>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</si>
  <si>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</si>
  <si>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</si>
  <si>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</si>
  <si>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</si>
  <si>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</si>
  <si>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</si>
  <si>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</si>
  <si>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</si>
  <si>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</si>
  <si>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</si>
  <si>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</si>
  <si>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</si>
  <si>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</si>
  <si>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</si>
  <si>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</si>
  <si>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</si>
  <si>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</si>
  <si>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</si>
  <si>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</si>
  <si>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</si>
  <si>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</si>
  <si>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</si>
  <si>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</si>
  <si>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</si>
  <si>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</si>
  <si>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</si>
  <si>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</si>
  <si>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</si>
  <si>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</si>
  <si>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</si>
  <si>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</si>
  <si>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</si>
  <si>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</si>
  <si>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</si>
  <si>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</si>
  <si>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</si>
  <si>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</si>
  <si>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</si>
  <si>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</si>
  <si>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</si>
  <si>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</si>
  <si>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</si>
  <si>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</si>
  <si>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</si>
  <si>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</si>
  <si>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</si>
  <si>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</si>
  <si>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</si>
  <si>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</si>
  <si>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</si>
  <si>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</si>
  <si>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</si>
  <si>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</si>
  <si>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</si>
  <si>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</si>
  <si>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</si>
  <si>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</si>
  <si>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</si>
  <si>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</si>
  <si>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</si>
  <si>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</si>
  <si>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</si>
  <si>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</si>
  <si>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</si>
  <si>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</si>
  <si>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</si>
  <si>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</si>
  <si>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</si>
  <si>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</si>
  <si>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</si>
  <si>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</si>
  <si>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</si>
  <si>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</si>
  <si>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</si>
  <si>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</si>
  <si>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</si>
  <si>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</si>
  <si>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</si>
  <si>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</si>
  <si>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</si>
  <si>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</si>
  <si>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</si>
  <si>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</si>
  <si>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</si>
  <si>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</si>
  <si>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</si>
  <si>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</si>
  <si>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</si>
  <si>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</si>
  <si>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</si>
  <si>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</si>
  <si>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</si>
  <si>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</si>
  <si>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</si>
  <si>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</si>
  <si>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</si>
  <si>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</si>
  <si>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</si>
  <si>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</si>
  <si>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</si>
  <si>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</si>
  <si>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</si>
  <si>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</si>
  <si>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</si>
  <si>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</si>
  <si>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</si>
  <si>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</si>
  <si>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</si>
  <si>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</si>
  <si>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</si>
  <si>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</si>
  <si>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</si>
  <si>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</si>
  <si>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</si>
  <si>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</si>
  <si>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</si>
  <si>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</si>
  <si>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</si>
  <si>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</si>
  <si>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</si>
  <si>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</si>
  <si>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</si>
  <si>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</si>
  <si>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</si>
  <si>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</si>
  <si>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</si>
  <si>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</si>
  <si>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</si>
  <si>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</si>
  <si>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</si>
  <si>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</si>
  <si>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</si>
  <si>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</si>
  <si>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</si>
  <si>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</si>
  <si>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</si>
  <si>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</si>
  <si>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</si>
  <si>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</si>
  <si>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</si>
  <si>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</si>
  <si>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</si>
  <si>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</si>
  <si>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</si>
  <si>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</si>
  <si>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</si>
  <si>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</si>
  <si>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</si>
  <si>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</si>
  <si>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</si>
  <si>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</si>
  <si>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</si>
  <si>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</si>
  <si>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</si>
  <si>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</si>
  <si>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</si>
  <si>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</si>
  <si>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</si>
  <si>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</si>
  <si>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</si>
  <si>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</si>
  <si>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</si>
  <si>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</si>
  <si>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</si>
  <si>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</si>
  <si>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</si>
  <si>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</si>
  <si>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</si>
  <si>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</si>
  <si>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</si>
  <si>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</si>
  <si>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</si>
  <si>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</si>
  <si>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</si>
  <si>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</si>
  <si>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</si>
  <si>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</si>
  <si>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</si>
  <si>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</si>
  <si>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</si>
  <si>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</si>
  <si>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</si>
  <si>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</si>
  <si>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</si>
  <si>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</si>
  <si>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</si>
  <si>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</si>
  <si>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</si>
  <si>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</si>
  <si>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</si>
  <si>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</si>
  <si>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</si>
  <si>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</si>
  <si>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</si>
  <si>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</si>
  <si>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</si>
  <si>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</si>
  <si>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</si>
  <si>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</si>
  <si>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</si>
  <si>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</si>
  <si>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</si>
  <si>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</si>
  <si>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</si>
  <si>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</si>
  <si>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</si>
  <si>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</si>
  <si>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</si>
  <si>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</si>
  <si>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</si>
  <si>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</si>
  <si>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</si>
  <si>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</si>
  <si>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</si>
  <si>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</si>
  <si>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</si>
  <si>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</si>
  <si>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</si>
  <si>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</si>
  <si>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</si>
  <si>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</si>
  <si>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</si>
  <si>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</si>
  <si>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</si>
  <si>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</si>
  <si>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</si>
  <si>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</si>
  <si>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</si>
  <si>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</si>
  <si>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</si>
  <si>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</si>
  <si>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</si>
  <si>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</si>
  <si>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</si>
  <si>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</si>
  <si>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</si>
  <si>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</si>
  <si>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</si>
  <si>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</si>
  <si>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</si>
  <si>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</si>
  <si>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</si>
  <si>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</si>
  <si>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</si>
  <si>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</si>
  <si>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</si>
  <si>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</si>
  <si>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</si>
  <si>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</si>
  <si>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</si>
  <si>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</si>
  <si>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</si>
  <si>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</si>
  <si>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</si>
  <si>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</si>
  <si>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</si>
  <si>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</si>
  <si>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</si>
  <si>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</si>
  <si>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</si>
  <si>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</si>
  <si>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</si>
  <si>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</si>
  <si>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</si>
  <si>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</si>
  <si>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</si>
  <si>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</si>
  <si>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</si>
  <si>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</si>
  <si>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</si>
  <si>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</si>
  <si>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</si>
  <si>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</si>
  <si>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</si>
  <si>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</si>
  <si>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</si>
  <si>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</si>
  <si>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</si>
  <si>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</si>
  <si>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</si>
  <si>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</si>
  <si>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</si>
  <si>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</si>
  <si>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</si>
  <si>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</si>
  <si>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</si>
  <si>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</si>
  <si>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</si>
  <si>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</si>
  <si>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</si>
  <si>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</si>
  <si>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</si>
  <si>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</si>
  <si>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</si>
  <si>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</si>
  <si>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</si>
  <si>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</si>
  <si>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</si>
  <si>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</si>
  <si>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</si>
  <si>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</si>
  <si>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</si>
  <si>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</si>
  <si>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</si>
  <si>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</si>
  <si>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</si>
  <si>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</si>
  <si>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</si>
  <si>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</si>
  <si>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</si>
  <si>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</si>
  <si>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</si>
  <si>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</si>
  <si>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</si>
  <si>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</si>
  <si>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</si>
  <si>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</si>
  <si>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</si>
  <si>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</si>
  <si>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</si>
  <si>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</si>
  <si>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</si>
  <si>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</si>
  <si>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</si>
  <si>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</si>
  <si>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</si>
  <si>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</si>
  <si>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</si>
  <si>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</si>
  <si>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</si>
  <si>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</si>
  <si>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</si>
  <si>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</si>
  <si>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</si>
  <si>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</si>
  <si>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</si>
  <si>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</si>
  <si>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</si>
  <si>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</si>
  <si>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</si>
  <si>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</si>
  <si>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</si>
  <si>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</si>
  <si>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</si>
  <si>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</si>
  <si>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</si>
  <si>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</si>
  <si>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</si>
  <si>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</si>
  <si>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</si>
  <si>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</si>
  <si>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</si>
  <si>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</si>
  <si>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</si>
  <si>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</si>
  <si>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</si>
  <si>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</si>
  <si>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</si>
  <si>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</si>
  <si>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</si>
  <si>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</si>
  <si>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</si>
  <si>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</si>
  <si>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</si>
  <si>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</si>
  <si>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</si>
  <si>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</si>
  <si>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</si>
  <si>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</si>
  <si>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</si>
  <si>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</si>
  <si>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</si>
  <si>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</si>
  <si>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</si>
  <si>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</si>
  <si>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</si>
  <si>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</si>
  <si>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</si>
  <si>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</si>
  <si>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</si>
  <si>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</si>
  <si>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</si>
  <si>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</si>
  <si>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</si>
  <si>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</si>
  <si>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</si>
  <si>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</si>
  <si>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</si>
  <si>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</si>
  <si>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</si>
  <si>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</si>
  <si>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</si>
  <si>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</si>
  <si>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</si>
  <si>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</si>
  <si>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</si>
  <si>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</si>
  <si>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</si>
  <si>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</si>
  <si>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</si>
  <si>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</si>
  <si>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</si>
  <si>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</si>
  <si>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</si>
  <si>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</si>
  <si>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</si>
  <si>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</si>
  <si>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</si>
  <si>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</si>
  <si>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</si>
  <si>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</si>
  <si>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</si>
  <si>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</si>
  <si>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</si>
  <si>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</si>
  <si>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</si>
  <si>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</si>
  <si>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</si>
  <si>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</si>
  <si>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</si>
  <si>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</si>
  <si>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</si>
  <si>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</si>
  <si>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</si>
  <si>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</si>
  <si>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</si>
  <si>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</si>
  <si>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</si>
  <si>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</si>
  <si>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</si>
  <si>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</si>
  <si>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</si>
  <si>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</si>
  <si>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</si>
  <si>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</si>
  <si>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</si>
  <si>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</si>
  <si>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</si>
  <si>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</si>
  <si>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</si>
  <si>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</si>
  <si>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</si>
  <si>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</si>
  <si>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</si>
  <si>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</si>
  <si>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</si>
  <si>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</si>
  <si>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</si>
  <si>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</si>
  <si>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</si>
  <si>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</si>
  <si>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</si>
  <si>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</si>
  <si>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</si>
  <si>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</si>
  <si>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</si>
  <si>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</si>
  <si>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</si>
  <si>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</si>
  <si>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</si>
  <si>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</si>
  <si>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</si>
  <si>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</si>
  <si>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</si>
  <si>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</si>
  <si>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</si>
  <si>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</si>
  <si>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</si>
  <si>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</si>
  <si>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</si>
  <si>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</si>
  <si>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</si>
  <si>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</si>
  <si>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</si>
  <si>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</si>
  <si>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</si>
  <si>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</si>
  <si>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</si>
  <si>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</si>
  <si>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</si>
  <si>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</si>
  <si>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</si>
  <si>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</si>
  <si>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</si>
  <si>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</si>
  <si>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</si>
  <si>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</si>
  <si>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</si>
  <si>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</si>
  <si>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</si>
  <si>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</si>
  <si>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</si>
  <si>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</si>
  <si>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</si>
  <si>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</si>
  <si>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</si>
  <si>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</si>
  <si>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</si>
  <si>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</si>
  <si>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</si>
  <si>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</si>
  <si>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</si>
  <si>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</si>
  <si>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</si>
  <si>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</si>
  <si>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</si>
  <si>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</si>
  <si>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</si>
  <si>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</si>
  <si>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</si>
  <si>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</si>
  <si>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</si>
  <si>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</si>
  <si>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</si>
  <si>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</si>
  <si>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</si>
  <si>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</si>
  <si>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</si>
  <si>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</si>
  <si>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</si>
  <si>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</si>
  <si>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</si>
  <si>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</si>
  <si>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</si>
  <si>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</si>
  <si>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</si>
  <si>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</si>
  <si>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</si>
  <si>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</si>
  <si>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</si>
  <si>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</si>
  <si>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</si>
  <si>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</si>
  <si>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</si>
  <si>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</si>
  <si>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</si>
  <si>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</si>
  <si>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</si>
  <si>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</si>
  <si>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</si>
  <si>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</si>
  <si>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</si>
  <si>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</si>
  <si>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</si>
  <si>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</si>
  <si>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</si>
  <si>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</si>
  <si>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</si>
  <si>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</si>
  <si>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</si>
  <si>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</si>
  <si>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</si>
  <si>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</si>
  <si>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</si>
  <si>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</si>
  <si>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</si>
  <si>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</si>
  <si>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</si>
  <si>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</si>
  <si>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</si>
  <si>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</si>
  <si>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</si>
  <si>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</si>
  <si>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</si>
  <si>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</si>
  <si>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</si>
  <si>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</si>
  <si>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</si>
  <si>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</si>
  <si>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</si>
  <si>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</si>
  <si>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</si>
  <si>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</si>
  <si>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</si>
  <si>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</si>
  <si>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</si>
  <si>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</si>
  <si>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</si>
  <si>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</si>
  <si>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</si>
  <si>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</si>
  <si>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</si>
  <si>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</si>
  <si>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</si>
  <si>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</si>
  <si>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</si>
  <si>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</si>
  <si>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</si>
  <si>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</si>
  <si>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</si>
  <si>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</si>
  <si>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</si>
  <si>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</si>
  <si>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</si>
  <si>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</si>
  <si>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</si>
  <si>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</si>
  <si>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</si>
  <si>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</si>
  <si>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</si>
  <si>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</si>
  <si>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</si>
  <si>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</si>
  <si>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</si>
  <si>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</si>
  <si>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</si>
  <si>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</si>
  <si>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</si>
  <si>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</si>
  <si>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</si>
  <si>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</si>
  <si>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</si>
  <si>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</si>
  <si>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</si>
  <si>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</si>
  <si>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</si>
  <si>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</si>
  <si>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</si>
  <si>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</si>
  <si>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</si>
  <si>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</si>
  <si>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</si>
  <si>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</si>
  <si>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</si>
  <si>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</si>
  <si>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</si>
  <si>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</si>
  <si>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</si>
  <si>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</si>
  <si>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</si>
  <si>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</si>
  <si>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</si>
  <si>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</si>
  <si>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</si>
  <si>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</si>
  <si>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</si>
  <si>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</si>
  <si>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</si>
  <si>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</si>
  <si>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</si>
  <si>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</si>
  <si>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</si>
  <si>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</si>
  <si>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</si>
  <si>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</si>
  <si>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</si>
  <si>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</si>
  <si>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</si>
  <si>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</si>
  <si>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COMCAST 3.7 04/24</t>
  </si>
  <si>
    <t>US20030NCR08</t>
  </si>
  <si>
    <t>Media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</si>
  <si>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</si>
  <si>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</si>
  <si>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</si>
  <si>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</si>
  <si>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</si>
  <si>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</si>
  <si>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AMERICAN AEPRASS 4.2 11/2025</t>
  </si>
  <si>
    <t>US025816CA56</t>
  </si>
  <si>
    <t>Diversified Financial Services</t>
  </si>
  <si>
    <t>BBB+</t>
  </si>
  <si>
    <t>AQUARIOS 6.375 01/24 01/19</t>
  </si>
  <si>
    <t>XS0901578681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</si>
  <si>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</si>
  <si>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</si>
  <si>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</si>
  <si>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</si>
  <si>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</si>
  <si>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</si>
  <si>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</si>
  <si>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</si>
  <si>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</si>
  <si>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</si>
  <si>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</si>
  <si>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</si>
  <si>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</si>
  <si>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</si>
  <si>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</si>
  <si>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</si>
  <si>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</si>
  <si>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</si>
  <si>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</si>
  <si>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</si>
  <si>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</si>
  <si>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</si>
  <si>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</si>
  <si>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</si>
  <si>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</si>
  <si>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</si>
  <si>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</si>
  <si>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</si>
  <si>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</si>
  <si>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</si>
  <si>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</si>
  <si>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</si>
  <si>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</si>
  <si>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</si>
  <si>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</si>
  <si>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</si>
  <si>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</si>
  <si>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</si>
  <si>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</si>
  <si>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</si>
  <si>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</si>
  <si>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</si>
  <si>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</si>
  <si>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</si>
  <si>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</si>
  <si>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</si>
  <si>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</si>
  <si>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</si>
  <si>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</si>
  <si>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</si>
  <si>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</si>
  <si>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</si>
  <si>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DISCA 2.95 03/23</t>
  </si>
  <si>
    <t>US25470DAQ25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</si>
  <si>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</si>
  <si>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</si>
  <si>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</si>
  <si>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</si>
  <si>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</si>
  <si>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</si>
  <si>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</si>
  <si>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</si>
  <si>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</si>
  <si>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</si>
  <si>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</si>
  <si>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</si>
  <si>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</si>
  <si>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</si>
  <si>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</si>
  <si>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</si>
  <si>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</si>
  <si>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</si>
  <si>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</si>
  <si>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</si>
  <si>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</si>
  <si>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</si>
  <si>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</si>
  <si>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</si>
  <si>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5.3 03/77</t>
  </si>
  <si>
    <t>US89356BAC28</t>
  </si>
  <si>
    <t>VALE 3.75 01/23</t>
  </si>
  <si>
    <t>XS0802953165</t>
  </si>
  <si>
    <t>VODAFONE 6.25 10/78 10/24</t>
  </si>
  <si>
    <t>XS1888180640</t>
  </si>
  <si>
    <t>VW 4.625 PERP 06/28</t>
  </si>
  <si>
    <t>XS1799939027</t>
  </si>
  <si>
    <t>BDX 2.894 06/06/22</t>
  </si>
  <si>
    <t>US075887BT55</t>
  </si>
  <si>
    <t>BB+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</si>
  <si>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</si>
  <si>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</si>
  <si>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</si>
  <si>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</si>
  <si>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</si>
  <si>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</si>
  <si>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</si>
  <si>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</si>
  <si>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</si>
  <si>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</si>
  <si>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</si>
  <si>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</si>
  <si>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</si>
  <si>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</si>
  <si>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</si>
  <si>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</si>
  <si>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</si>
  <si>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</si>
  <si>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</si>
  <si>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</si>
  <si>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</si>
  <si>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</si>
  <si>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</si>
  <si>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</si>
  <si>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</si>
  <si>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</si>
  <si>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</si>
  <si>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</si>
  <si>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</si>
  <si>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</si>
  <si>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</si>
  <si>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</si>
  <si>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</si>
  <si>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</si>
  <si>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</si>
  <si>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</si>
  <si>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</si>
  <si>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</si>
  <si>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</si>
  <si>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</si>
  <si>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</si>
  <si>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</si>
  <si>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IRM 4.875 09/27</t>
  </si>
  <si>
    <t>US46284VAC54</t>
  </si>
  <si>
    <t>IRM 5.25 03/28</t>
  </si>
  <si>
    <t>US46284VAE11</t>
  </si>
  <si>
    <t>LLOYDS 7.5 09/25 PERP</t>
  </si>
  <si>
    <t>US539439AU36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</si>
  <si>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</si>
  <si>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</si>
  <si>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</si>
  <si>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</si>
  <si>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</si>
  <si>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</si>
  <si>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</si>
  <si>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</si>
  <si>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</si>
  <si>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</si>
  <si>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</si>
  <si>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</si>
  <si>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</si>
  <si>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</si>
  <si>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</si>
  <si>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</si>
  <si>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</si>
  <si>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</si>
  <si>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</si>
  <si>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</si>
  <si>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</si>
  <si>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</si>
  <si>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</si>
  <si>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</si>
  <si>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</si>
  <si>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</si>
  <si>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</si>
  <si>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</si>
  <si>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</si>
  <si>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</si>
  <si>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</si>
  <si>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</si>
  <si>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</si>
  <si>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</si>
  <si>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</si>
  <si>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</si>
  <si>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</si>
  <si>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</si>
  <si>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</si>
  <si>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</si>
  <si>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</si>
  <si>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</si>
  <si>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</si>
  <si>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</si>
  <si>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</si>
  <si>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</si>
  <si>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</si>
  <si>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</si>
  <si>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</si>
  <si>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</si>
  <si>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</si>
  <si>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</si>
  <si>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</si>
  <si>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</si>
  <si>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</si>
  <si>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</si>
  <si>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</si>
  <si>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</si>
  <si>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</si>
  <si>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</si>
  <si>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</si>
  <si>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</si>
  <si>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</si>
  <si>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</si>
  <si>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</si>
  <si>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</si>
  <si>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</si>
  <si>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</si>
  <si>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</si>
  <si>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</si>
  <si>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</si>
  <si>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</si>
  <si>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</si>
  <si>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</si>
  <si>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</si>
  <si>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</si>
  <si>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</si>
  <si>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</si>
  <si>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</si>
  <si>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</si>
  <si>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</si>
  <si>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</si>
  <si>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</si>
  <si>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</si>
  <si>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</si>
  <si>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</si>
  <si>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</si>
  <si>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</si>
  <si>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</si>
  <si>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</si>
  <si>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</si>
  <si>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</si>
  <si>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</si>
  <si>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</si>
  <si>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</si>
  <si>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</si>
  <si>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</si>
  <si>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</si>
  <si>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</si>
  <si>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</si>
  <si>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</si>
  <si>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</si>
  <si>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</si>
  <si>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</si>
  <si>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</si>
  <si>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</si>
  <si>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</si>
  <si>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</si>
  <si>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</si>
  <si>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</si>
  <si>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</si>
  <si>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</si>
  <si>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</si>
  <si>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</si>
  <si>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</si>
  <si>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</si>
  <si>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</si>
  <si>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</si>
  <si>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</si>
  <si>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</si>
  <si>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</si>
  <si>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</si>
  <si>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</si>
  <si>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</si>
  <si>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</si>
  <si>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</si>
  <si>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</si>
  <si>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</si>
  <si>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</si>
  <si>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</si>
  <si>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</si>
  <si>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</si>
  <si>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</si>
  <si>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</si>
  <si>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</si>
  <si>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</si>
  <si>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</si>
  <si>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</si>
  <si>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</si>
  <si>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</si>
  <si>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</si>
  <si>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</si>
  <si>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</si>
  <si>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</si>
  <si>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</si>
  <si>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</si>
  <si>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</si>
  <si>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</si>
  <si>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</si>
  <si>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</si>
  <si>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</si>
  <si>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</si>
  <si>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</si>
  <si>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</si>
  <si>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</si>
  <si>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</si>
  <si>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</si>
  <si>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</si>
  <si>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</si>
  <si>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</si>
  <si>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</si>
  <si>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</si>
  <si>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</si>
  <si>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</si>
  <si>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</si>
  <si>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</si>
  <si>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</si>
  <si>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</si>
  <si>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</si>
  <si>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</si>
  <si>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</si>
  <si>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</si>
  <si>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</si>
  <si>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</si>
  <si>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</si>
  <si>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</si>
  <si>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</si>
  <si>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</si>
  <si>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</si>
  <si>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</si>
  <si>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</si>
  <si>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</si>
  <si>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</si>
  <si>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</si>
  <si>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</si>
  <si>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</si>
  <si>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</si>
  <si>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</si>
  <si>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</si>
  <si>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</si>
  <si>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</si>
  <si>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</si>
  <si>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</si>
  <si>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</si>
  <si>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</si>
  <si>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</si>
  <si>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</si>
  <si>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</si>
  <si>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</si>
  <si>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</si>
  <si>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</si>
  <si>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</si>
  <si>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</si>
  <si>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</si>
  <si>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</si>
  <si>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</si>
  <si>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</si>
  <si>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</si>
  <si>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</si>
  <si>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</si>
  <si>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</si>
  <si>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</si>
  <si>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</si>
  <si>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</si>
  <si>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</si>
  <si>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</si>
  <si>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</si>
  <si>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</si>
  <si>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</si>
  <si>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</si>
  <si>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</si>
  <si>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</si>
  <si>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</si>
  <si>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</si>
  <si>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</si>
  <si>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</si>
  <si>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</si>
  <si>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</si>
  <si>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</si>
  <si>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</si>
  <si>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</si>
  <si>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</si>
  <si>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</si>
  <si>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</si>
  <si>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</si>
  <si>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</si>
  <si>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</si>
  <si>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</si>
  <si>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</si>
  <si>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</si>
  <si>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</si>
  <si>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</si>
  <si>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</si>
  <si>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</si>
  <si>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</si>
  <si>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</si>
  <si>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</si>
  <si>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</si>
  <si>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</si>
  <si>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</si>
  <si>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</si>
  <si>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</si>
  <si>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</si>
  <si>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</si>
  <si>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</si>
  <si>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</si>
  <si>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</si>
  <si>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</si>
  <si>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</si>
  <si>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</si>
  <si>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</si>
  <si>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</si>
  <si>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</si>
  <si>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</si>
  <si>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</si>
  <si>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</si>
  <si>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</si>
  <si>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</si>
  <si>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</si>
  <si>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</si>
  <si>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</si>
  <si>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</si>
  <si>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</si>
  <si>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</si>
  <si>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</si>
  <si>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</si>
  <si>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</si>
  <si>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</si>
  <si>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</si>
  <si>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</si>
  <si>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</si>
  <si>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</si>
  <si>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</si>
  <si>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</si>
  <si>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</si>
  <si>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</si>
  <si>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</si>
  <si>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</si>
  <si>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</si>
  <si>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</si>
  <si>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</si>
  <si>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</si>
  <si>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</si>
  <si>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</si>
  <si>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</si>
  <si>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</si>
  <si>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</si>
  <si>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</si>
  <si>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</si>
  <si>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</si>
  <si>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</si>
  <si>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</si>
  <si>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</si>
  <si>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</si>
  <si>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</si>
  <si>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</si>
  <si>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</si>
  <si>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</si>
  <si>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</si>
  <si>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</si>
  <si>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</si>
  <si>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</si>
  <si>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</si>
  <si>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</si>
  <si>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</si>
  <si>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</si>
  <si>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</si>
  <si>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</si>
  <si>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</si>
  <si>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</si>
  <si>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</si>
  <si>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CYBERARK SOFTWARE</t>
  </si>
  <si>
    <t>IL0011334468</t>
  </si>
  <si>
    <t>ELLOMAY CAPITAL LTD</t>
  </si>
  <si>
    <t>IL0010826357</t>
  </si>
  <si>
    <t>520039868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</si>
  <si>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</si>
  <si>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</si>
  <si>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</si>
  <si>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</si>
  <si>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</si>
  <si>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</si>
  <si>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</si>
  <si>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</si>
  <si>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</si>
  <si>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</si>
  <si>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</si>
  <si>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</si>
  <si>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</si>
  <si>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</si>
  <si>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</si>
  <si>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</si>
  <si>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</si>
  <si>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</si>
  <si>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</si>
  <si>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</si>
  <si>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</si>
  <si>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</si>
  <si>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</si>
  <si>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</si>
  <si>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</si>
  <si>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</si>
  <si>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</si>
  <si>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</si>
  <si>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</si>
  <si>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</si>
  <si>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</si>
  <si>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</si>
  <si>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</si>
  <si>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</si>
  <si>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</si>
  <si>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</si>
  <si>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</si>
  <si>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</si>
  <si>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</si>
  <si>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</si>
  <si>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</si>
  <si>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</si>
  <si>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</si>
  <si>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</si>
  <si>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</si>
  <si>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</si>
  <si>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</si>
  <si>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</si>
  <si>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</si>
  <si>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</si>
  <si>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</si>
  <si>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</si>
  <si>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</si>
  <si>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</si>
  <si>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</si>
  <si>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</si>
  <si>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</si>
  <si>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</si>
  <si>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</si>
  <si>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</si>
  <si>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</si>
  <si>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</si>
  <si>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</si>
  <si>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</si>
  <si>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APTIV PLC</t>
  </si>
  <si>
    <t>JE00B783TY65</t>
  </si>
  <si>
    <t>ASML HOLDING NV</t>
  </si>
  <si>
    <t>NL0010273215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</si>
  <si>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</si>
  <si>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</si>
  <si>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</si>
  <si>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</si>
  <si>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</si>
  <si>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</si>
  <si>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BHP GROUP</t>
  </si>
  <si>
    <t>GB00BH0P3Z91</t>
  </si>
  <si>
    <t>BLACKROCK</t>
  </si>
  <si>
    <t>US09247X1019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</si>
  <si>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</si>
  <si>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</si>
  <si>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</si>
  <si>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</si>
  <si>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</si>
  <si>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</si>
  <si>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</si>
  <si>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</si>
  <si>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</si>
  <si>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</si>
  <si>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</si>
  <si>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</si>
  <si>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</si>
  <si>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</si>
  <si>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</si>
  <si>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</si>
  <si>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</si>
  <si>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</si>
  <si>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</si>
  <si>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</si>
  <si>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</si>
  <si>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</si>
  <si>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</si>
  <si>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</si>
  <si>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</si>
  <si>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</si>
  <si>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</si>
  <si>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</si>
  <si>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</si>
  <si>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</si>
  <si>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</si>
  <si>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</si>
  <si>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</si>
  <si>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</si>
  <si>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</si>
  <si>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</si>
  <si>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</si>
  <si>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</si>
  <si>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</si>
  <si>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</si>
  <si>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</si>
  <si>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</si>
  <si>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</si>
  <si>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</si>
  <si>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</si>
  <si>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</si>
  <si>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</si>
  <si>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</si>
  <si>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</si>
  <si>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</si>
  <si>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</si>
  <si>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</si>
  <si>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</si>
  <si>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</si>
  <si>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</si>
  <si>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</si>
  <si>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</si>
  <si>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</si>
  <si>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</si>
  <si>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</si>
  <si>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</si>
  <si>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</si>
  <si>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</si>
  <si>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</si>
  <si>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</si>
  <si>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</si>
  <si>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</si>
  <si>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</si>
  <si>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</si>
  <si>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</si>
  <si>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</si>
  <si>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</si>
  <si>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</si>
  <si>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</si>
  <si>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</si>
  <si>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</si>
  <si>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</si>
  <si>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</si>
  <si>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</si>
  <si>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</si>
  <si>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</si>
  <si>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</si>
  <si>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</si>
  <si>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</si>
  <si>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</si>
  <si>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</si>
  <si>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</si>
  <si>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</si>
  <si>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</si>
  <si>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</si>
  <si>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</si>
  <si>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</si>
  <si>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</si>
  <si>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</si>
  <si>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</si>
  <si>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</si>
  <si>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</si>
  <si>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</si>
  <si>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</si>
  <si>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</si>
  <si>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</si>
  <si>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</si>
  <si>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</si>
  <si>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</si>
  <si>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</si>
  <si>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</si>
  <si>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</si>
  <si>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</si>
  <si>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</si>
  <si>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</si>
  <si>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</si>
  <si>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</si>
  <si>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</si>
  <si>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</si>
  <si>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</si>
  <si>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</si>
  <si>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</si>
  <si>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</si>
  <si>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</si>
  <si>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</si>
  <si>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</si>
  <si>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</si>
  <si>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</si>
  <si>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</si>
  <si>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</si>
  <si>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</si>
  <si>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</si>
  <si>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</si>
  <si>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</si>
  <si>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</si>
  <si>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</si>
  <si>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</si>
  <si>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</si>
  <si>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</si>
  <si>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</si>
  <si>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</si>
  <si>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</si>
  <si>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</si>
  <si>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</si>
  <si>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</si>
  <si>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</si>
  <si>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</si>
  <si>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</si>
  <si>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</si>
  <si>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</si>
  <si>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</si>
  <si>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</si>
  <si>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</si>
  <si>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</si>
  <si>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</si>
  <si>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</si>
  <si>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</si>
  <si>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</si>
  <si>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</si>
  <si>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</si>
  <si>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</si>
  <si>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</si>
  <si>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</si>
  <si>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</si>
  <si>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</si>
  <si>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</si>
  <si>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</si>
  <si>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</si>
  <si>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</si>
  <si>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</si>
  <si>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</si>
  <si>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</si>
  <si>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</si>
  <si>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</si>
  <si>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</si>
  <si>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</si>
  <si>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</si>
  <si>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</si>
  <si>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</si>
  <si>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</si>
  <si>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</si>
  <si>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</si>
  <si>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</si>
  <si>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</si>
  <si>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</si>
  <si>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</si>
  <si>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</si>
  <si>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</si>
  <si>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</si>
  <si>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</si>
  <si>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</si>
  <si>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</si>
  <si>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</si>
  <si>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</si>
  <si>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</si>
  <si>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</si>
  <si>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</si>
  <si>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</si>
  <si>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</si>
  <si>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</si>
  <si>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</si>
  <si>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</si>
  <si>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</si>
  <si>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</si>
  <si>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</si>
  <si>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</si>
  <si>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</si>
  <si>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</si>
  <si>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</si>
  <si>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</si>
  <si>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</si>
  <si>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</si>
  <si>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</si>
  <si>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</si>
  <si>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</si>
  <si>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</si>
  <si>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</si>
  <si>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</si>
  <si>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</si>
  <si>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</si>
  <si>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</si>
  <si>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</si>
  <si>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</si>
  <si>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</si>
  <si>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</si>
  <si>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</si>
  <si>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</si>
  <si>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</si>
  <si>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</si>
  <si>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</si>
  <si>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</si>
  <si>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</si>
  <si>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</si>
  <si>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</si>
  <si>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</si>
  <si>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</si>
  <si>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</si>
  <si>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</si>
  <si>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</si>
  <si>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X MSCI CHINA 1C</t>
  </si>
  <si>
    <t>LU0514695690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</si>
  <si>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</si>
  <si>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</si>
  <si>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</si>
  <si>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</si>
  <si>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</si>
  <si>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</si>
  <si>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</si>
  <si>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</si>
  <si>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</si>
  <si>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</si>
  <si>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</si>
  <si>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</si>
  <si>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</si>
  <si>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</si>
  <si>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</si>
  <si>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</si>
  <si>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</si>
  <si>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EURIZON EASYFND BND HI YL Z</t>
  </si>
  <si>
    <t>LU0335991534</t>
  </si>
  <si>
    <t>Pioneer European HY Bond Fund</t>
  </si>
  <si>
    <t>LU0229386908</t>
  </si>
  <si>
    <t xml:space="preserve"> BLA/GSO EUR A ACC</t>
  </si>
  <si>
    <t>IE00B3DS7666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</si>
  <si>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</si>
  <si>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</si>
  <si>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</si>
  <si>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</si>
  <si>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</si>
  <si>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</si>
  <si>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</si>
  <si>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</si>
  <si>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</si>
  <si>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</si>
  <si>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B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</si>
  <si>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</si>
  <si>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</si>
  <si>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</si>
  <si>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</si>
  <si>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</si>
  <si>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</si>
  <si>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</si>
  <si>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</si>
  <si>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</si>
  <si>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</si>
  <si>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redf  A1</t>
  </si>
  <si>
    <t>KYG210181171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</si>
  <si>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</si>
  <si>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</si>
  <si>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</si>
  <si>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</si>
  <si>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</si>
  <si>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</si>
  <si>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</si>
  <si>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</si>
  <si>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</si>
  <si>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</si>
  <si>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</si>
  <si>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</si>
  <si>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</si>
  <si>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</si>
  <si>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</si>
  <si>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</si>
  <si>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</si>
  <si>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</si>
  <si>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</si>
  <si>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</si>
  <si>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</si>
  <si>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</si>
  <si>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</si>
  <si>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</si>
  <si>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</si>
  <si>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</si>
  <si>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</si>
  <si>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</si>
  <si>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</si>
  <si>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</si>
  <si>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</si>
  <si>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</si>
  <si>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</si>
  <si>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</si>
  <si>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</si>
  <si>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</si>
  <si>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</si>
  <si>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</si>
  <si>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</si>
  <si>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</si>
  <si>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</si>
  <si>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</si>
  <si>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</si>
  <si>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</si>
  <si>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</si>
  <si>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</si>
  <si>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</si>
  <si>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</si>
  <si>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</si>
  <si>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</si>
  <si>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</si>
  <si>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</si>
  <si>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ערד   4.8%   סדרה    8707</t>
  </si>
  <si>
    <t>98707000</t>
  </si>
  <si>
    <t>ערד   4.8%   סדרה    8710</t>
  </si>
  <si>
    <t>98710100</t>
  </si>
  <si>
    <t>ערד   4.8%   סדרה    8711</t>
  </si>
  <si>
    <t>98711100</t>
  </si>
  <si>
    <t>ערד   4.8%   סדרה   8706</t>
  </si>
  <si>
    <t>98706000</t>
  </si>
  <si>
    <t>ערד   4.8%   סדרה   8708</t>
  </si>
  <si>
    <t>98708000</t>
  </si>
  <si>
    <t>ערד   4.8%   סדרה   8712</t>
  </si>
  <si>
    <t>98712000</t>
  </si>
  <si>
    <t>ערד   4.8%   סדרה  8714</t>
  </si>
  <si>
    <t>98715000</t>
  </si>
  <si>
    <t>ערד   4.8%   סדרה  8730</t>
  </si>
  <si>
    <t>8287302</t>
  </si>
  <si>
    <t>ערד   4.8%   סדרה  8731</t>
  </si>
  <si>
    <t>8287310</t>
  </si>
  <si>
    <t>ערד   4.8%   סדרה  8732</t>
  </si>
  <si>
    <t>8287328</t>
  </si>
  <si>
    <t>ערד   4.8%   סדרה  8733</t>
  </si>
  <si>
    <t>8287336</t>
  </si>
  <si>
    <t>ערד   4.8%   סדרה  8735</t>
  </si>
  <si>
    <t>8287351</t>
  </si>
  <si>
    <t>ערד   4.8%   סדרה  8736</t>
  </si>
  <si>
    <t>8287369</t>
  </si>
  <si>
    <t>ערד   4.8%   סדרה  8751  2024</t>
  </si>
  <si>
    <t>8287518</t>
  </si>
  <si>
    <t>ערד   4.8%   סדרה  8752   2024</t>
  </si>
  <si>
    <t>8287526</t>
  </si>
  <si>
    <t>ערד   8754    4%</t>
  </si>
  <si>
    <t>98287542</t>
  </si>
  <si>
    <t>ערד  8705   4.8%</t>
  </si>
  <si>
    <t>98705000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</si>
  <si>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</si>
  <si>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</si>
  <si>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</si>
  <si>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</si>
  <si>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</si>
  <si>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</si>
  <si>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</si>
  <si>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</si>
  <si>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</si>
  <si>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</si>
  <si>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8704 % 4.8</t>
  </si>
  <si>
    <t>98704000</t>
  </si>
  <si>
    <t>ערד 8742</t>
  </si>
  <si>
    <t>8287427</t>
  </si>
  <si>
    <t>ערד 8745</t>
  </si>
  <si>
    <t>8287450</t>
  </si>
  <si>
    <t>ערד 8746</t>
  </si>
  <si>
    <t>8287468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</si>
  <si>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</si>
  <si>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</si>
  <si>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</si>
  <si>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</si>
  <si>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</si>
  <si>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</si>
  <si>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</si>
  <si>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</si>
  <si>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</si>
  <si>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</si>
  <si>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</si>
  <si>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</si>
  <si>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</si>
  <si>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</si>
  <si>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</si>
  <si>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</si>
  <si>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</si>
  <si>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</si>
  <si>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</si>
  <si>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</si>
  <si>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</si>
  <si>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</si>
  <si>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</si>
  <si>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</si>
  <si>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</si>
  <si>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</si>
  <si>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</si>
  <si>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</si>
  <si>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</si>
  <si>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</si>
  <si>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</si>
  <si>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</si>
  <si>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</si>
  <si>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</si>
  <si>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</si>
  <si>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</si>
  <si>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</si>
  <si>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</si>
  <si>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</si>
  <si>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</si>
  <si>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</si>
  <si>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</si>
  <si>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</si>
  <si>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</si>
  <si>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</si>
  <si>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</si>
  <si>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</si>
  <si>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</si>
  <si>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</si>
  <si>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</si>
  <si>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</si>
  <si>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</si>
  <si>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</si>
  <si>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</si>
  <si>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</si>
  <si>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</si>
  <si>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</si>
  <si>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</si>
  <si>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</si>
  <si>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</si>
  <si>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</si>
  <si>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</si>
  <si>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</si>
  <si>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</si>
  <si>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</si>
  <si>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</si>
  <si>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</si>
  <si>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</si>
  <si>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</si>
  <si>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</si>
  <si>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</si>
  <si>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</si>
  <si>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</si>
  <si>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</si>
  <si>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</si>
  <si>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</si>
  <si>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</si>
  <si>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</si>
  <si>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</si>
  <si>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</si>
  <si>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</si>
  <si>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</si>
  <si>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</si>
  <si>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</si>
  <si>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</si>
  <si>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</si>
  <si>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</si>
  <si>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</si>
  <si>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</si>
  <si>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</si>
  <si>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</si>
  <si>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</si>
  <si>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</si>
  <si>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</si>
  <si>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</si>
  <si>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</si>
  <si>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</si>
  <si>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</si>
  <si>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</si>
  <si>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</si>
  <si>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</si>
  <si>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</si>
  <si>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</si>
  <si>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</si>
  <si>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</si>
  <si>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</si>
  <si>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</si>
  <si>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</si>
  <si>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</si>
  <si>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</si>
  <si>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</si>
  <si>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</si>
  <si>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</si>
  <si>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</si>
  <si>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</si>
  <si>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</si>
  <si>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</si>
  <si>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</si>
  <si>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</si>
  <si>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</si>
  <si>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</si>
  <si>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</si>
  <si>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</si>
  <si>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</si>
  <si>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</si>
  <si>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</si>
  <si>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</si>
  <si>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</si>
  <si>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</si>
  <si>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</si>
  <si>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</si>
  <si>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</si>
  <si>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</si>
  <si>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סדרה 2024  8758  4.8%</t>
  </si>
  <si>
    <t>8287583</t>
  </si>
  <si>
    <t>ערד סדרה 2024  8759  4.8%</t>
  </si>
  <si>
    <t>8287591</t>
  </si>
  <si>
    <t>ערד סדרה 2024  8760  4.8%</t>
  </si>
  <si>
    <t>8287609</t>
  </si>
  <si>
    <t>ערד סדרה 8740  4.8%  2023</t>
  </si>
  <si>
    <t>8287401</t>
  </si>
  <si>
    <t>ערד סדרה 8743  4.8%  2023</t>
  </si>
  <si>
    <t>8287435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</si>
  <si>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</si>
  <si>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</si>
  <si>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</si>
  <si>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</si>
  <si>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</si>
  <si>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</si>
  <si>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</si>
  <si>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</si>
  <si>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</si>
  <si>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</si>
  <si>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</si>
  <si>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</si>
  <si>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</si>
  <si>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</si>
  <si>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</si>
  <si>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</si>
  <si>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8766 2025 4.8%</t>
  </si>
  <si>
    <t>8287666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</si>
  <si>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</si>
  <si>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</si>
  <si>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</si>
  <si>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</si>
  <si>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</si>
  <si>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</si>
  <si>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</si>
  <si>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</si>
  <si>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</si>
  <si>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</si>
  <si>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</si>
  <si>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</si>
  <si>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8777 2026 4.8%</t>
  </si>
  <si>
    <t>8287773</t>
  </si>
  <si>
    <t>ערד סדרה 8778 2026 4.8%</t>
  </si>
  <si>
    <t>8287781</t>
  </si>
  <si>
    <t>ערד סדרה 8784  4.8%  2026</t>
  </si>
  <si>
    <t>8287849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</si>
  <si>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</si>
  <si>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</si>
  <si>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</si>
  <si>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</si>
  <si>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</si>
  <si>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</si>
  <si>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</si>
  <si>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</si>
  <si>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</si>
  <si>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</si>
  <si>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</si>
  <si>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</si>
  <si>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</si>
  <si>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</si>
  <si>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לאומי למשכנתאות שה</t>
  </si>
  <si>
    <t>6020903</t>
  </si>
  <si>
    <t>נתיבי גז  סדרה א ל.ס 5.6%</t>
  </si>
  <si>
    <t>1103084</t>
  </si>
  <si>
    <t>513436394</t>
  </si>
  <si>
    <t>אגח ל.ס חשמל 2022</t>
  </si>
  <si>
    <t>6000129</t>
  </si>
  <si>
    <t>דור גז בעמ 4.95% 5.2020 ל.ס</t>
  </si>
  <si>
    <t>1093491</t>
  </si>
  <si>
    <t>513689059</t>
  </si>
  <si>
    <t>הראל ביטוח</t>
  </si>
  <si>
    <t>1089655</t>
  </si>
  <si>
    <t>קניון אבנת ל.ס סדרה א 5.3%</t>
  </si>
  <si>
    <t>1094820</t>
  </si>
  <si>
    <t>513698365</t>
  </si>
  <si>
    <t>פז בתי זיקוק אשדוד</t>
  </si>
  <si>
    <t>1099159</t>
  </si>
  <si>
    <t>513775163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</si>
  <si>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</si>
  <si>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</si>
  <si>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</si>
  <si>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</si>
  <si>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</si>
  <si>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</si>
  <si>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520043878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</si>
  <si>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</si>
  <si>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</si>
  <si>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</si>
  <si>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</si>
  <si>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</si>
  <si>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</si>
  <si>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</si>
  <si>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</si>
  <si>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</si>
  <si>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</si>
  <si>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</si>
  <si>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</si>
  <si>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</si>
  <si>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</si>
  <si>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</si>
  <si>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</si>
  <si>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</si>
  <si>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</si>
  <si>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</si>
  <si>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</si>
  <si>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</si>
  <si>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</si>
  <si>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</si>
  <si>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</si>
  <si>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</si>
  <si>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</si>
  <si>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</si>
  <si>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</si>
  <si>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</si>
  <si>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</si>
  <si>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</si>
  <si>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</si>
  <si>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</si>
  <si>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</si>
  <si>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</si>
  <si>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</si>
  <si>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</si>
  <si>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</si>
  <si>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</si>
  <si>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</si>
  <si>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</si>
  <si>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</si>
  <si>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</si>
  <si>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</si>
  <si>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</si>
  <si>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</si>
  <si>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</si>
  <si>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</si>
  <si>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  mkf*</t>
  </si>
  <si>
    <t>494382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</si>
  <si>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</si>
  <si>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</si>
  <si>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</si>
  <si>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</si>
  <si>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</si>
  <si>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</si>
  <si>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</si>
  <si>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</si>
  <si>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</si>
  <si>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</si>
  <si>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</si>
  <si>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</si>
  <si>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</si>
  <si>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</si>
  <si>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</si>
  <si>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MM Texas*</t>
  </si>
  <si>
    <t>386423</t>
  </si>
  <si>
    <t>North LaSalle   HG 4*</t>
  </si>
  <si>
    <t>Project Hush*</t>
  </si>
  <si>
    <t>Rialto Elite Portfolio makefet*</t>
  </si>
  <si>
    <t>508308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</si>
  <si>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</si>
  <si>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</si>
  <si>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</si>
  <si>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</si>
  <si>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</si>
  <si>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</si>
  <si>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</si>
  <si>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</si>
  <si>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</si>
  <si>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</si>
  <si>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 mkf*</t>
  </si>
  <si>
    <t>494381</t>
  </si>
  <si>
    <t>הילטון מלונות</t>
  </si>
  <si>
    <t>Hotels Restaurants &amp; Leisure</t>
  </si>
  <si>
    <t>סה"כ קרנות השקעה</t>
  </si>
  <si>
    <t>סה"כ קרנות השקעה בישראל</t>
  </si>
  <si>
    <t>Accelmed Medical Partners LP</t>
  </si>
  <si>
    <t>Evergreen V</t>
  </si>
  <si>
    <t>Evolution Venture Capital Fun I</t>
  </si>
  <si>
    <t>Medica III Investments Israel B LP</t>
  </si>
  <si>
    <t>Orbimed Israel Partners II LP</t>
  </si>
  <si>
    <t>Orbimed Israel Partners LP</t>
  </si>
  <si>
    <t>Vertex III Israel Fund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</si>
  <si>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</si>
  <si>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</si>
  <si>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</si>
  <si>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</si>
  <si>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</si>
  <si>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II</t>
  </si>
  <si>
    <t>Fimi Israel Opportunity IV</t>
  </si>
  <si>
    <t>Fortissimo Capital Fund Israel II</t>
  </si>
  <si>
    <t>Fortissimo Capital Fund Israel III</t>
  </si>
  <si>
    <t>Fortissimo Capital Fund Israel LP</t>
  </si>
  <si>
    <t>50431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</si>
  <si>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</si>
  <si>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</si>
  <si>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</si>
  <si>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</si>
  <si>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</si>
  <si>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</si>
  <si>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</si>
  <si>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</si>
  <si>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</si>
  <si>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</si>
  <si>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Shamrock Israel Growth Fund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</si>
  <si>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</si>
  <si>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</si>
  <si>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</si>
  <si>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</si>
  <si>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</si>
  <si>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</si>
  <si>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</si>
  <si>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</si>
  <si>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Israel Cleantech Ventures Cayman I A</t>
  </si>
  <si>
    <t>Israel Cleantech Ventures II Israel LP</t>
  </si>
  <si>
    <t>Magma Venture Capital II Israel Fund LP</t>
  </si>
  <si>
    <t>Omega fund lll</t>
  </si>
  <si>
    <t>Strategic Investors Fund IX L.P</t>
  </si>
  <si>
    <t>Strategic Investors Fund VIII LP</t>
  </si>
  <si>
    <t>Vintage Fund of Funds V ACCESS</t>
  </si>
  <si>
    <t>Vintage IX Migdal LP</t>
  </si>
  <si>
    <t>קרנות גידור</t>
  </si>
  <si>
    <t>Cheyne CRECH3/9/15</t>
  </si>
  <si>
    <t>XD0297816635</t>
  </si>
  <si>
    <t>JP Morgan IIF   עמיתים</t>
  </si>
  <si>
    <t>Laurus Cls A Benchmark 2</t>
  </si>
  <si>
    <t>303000003</t>
  </si>
  <si>
    <t>Pond View class B 02/2008</t>
  </si>
  <si>
    <t>XD0038388035</t>
  </si>
  <si>
    <t>Silver Creek Low Vol Strategie</t>
  </si>
  <si>
    <t>113325</t>
  </si>
  <si>
    <t>Blackstone R E Partners VIII F LP</t>
  </si>
  <si>
    <t>Brookfield Strategic R E Partners II</t>
  </si>
  <si>
    <t>Co Invest Antlia BSREP III</t>
  </si>
  <si>
    <t>E d R Europportunities S.C.A. SICAR</t>
  </si>
  <si>
    <t>Europan Office Incom Venture S.C.A</t>
  </si>
  <si>
    <t>Portfolio EDGE</t>
  </si>
  <si>
    <t>Waterton Residential P V XIII</t>
  </si>
  <si>
    <t xml:space="preserve">  PGCO IV Co mingled Fund SCSP</t>
  </si>
  <si>
    <t xml:space="preserve"> ICG SDP III</t>
  </si>
  <si>
    <t>ACE IV*</t>
  </si>
  <si>
    <t>ADLS</t>
  </si>
  <si>
    <t>Advent International GPE VIII A</t>
  </si>
  <si>
    <t>Aksia Capital III LP</t>
  </si>
  <si>
    <t>Apollo Natural Resources Partners II LP</t>
  </si>
  <si>
    <t>Arclight Energy Partners Fund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</si>
  <si>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</si>
  <si>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</si>
  <si>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</si>
  <si>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</si>
  <si>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</si>
  <si>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</si>
  <si>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</si>
  <si>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</si>
  <si>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</si>
  <si>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</si>
  <si>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</si>
  <si>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</si>
  <si>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</si>
  <si>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</si>
  <si>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Esprit Capital I Fund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</si>
  <si>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</si>
  <si>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</si>
  <si>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</si>
  <si>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</si>
  <si>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</si>
  <si>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</si>
  <si>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</si>
  <si>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</si>
  <si>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International V</t>
  </si>
  <si>
    <t>harbourvest part' co inv fund IV</t>
  </si>
  <si>
    <t>harbourvest Sec gridiron</t>
  </si>
  <si>
    <t>HBOS Mezzanine Portfolio</t>
  </si>
  <si>
    <t>HIG harbourvest Tranche B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</si>
  <si>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</si>
  <si>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</si>
  <si>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</si>
  <si>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</si>
  <si>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</si>
  <si>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</si>
  <si>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Kartesia Credit Opportunities IV SCS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</si>
  <si>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</si>
  <si>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</si>
  <si>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</si>
  <si>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</si>
  <si>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</si>
  <si>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</si>
  <si>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</si>
  <si>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</si>
  <si>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</si>
  <si>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</si>
  <si>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</si>
  <si>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</si>
  <si>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</si>
  <si>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</si>
  <si>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</si>
  <si>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</si>
  <si>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Pantheon Global Secondary Fund VI</t>
  </si>
  <si>
    <t>Patria Private Equity Fund VI</t>
  </si>
  <si>
    <t>Permira CSIII LP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</si>
  <si>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</si>
  <si>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</si>
  <si>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</si>
  <si>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</si>
  <si>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</si>
  <si>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</si>
  <si>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</si>
  <si>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</si>
  <si>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</si>
  <si>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Harbourvest B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</si>
  <si>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</si>
  <si>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</si>
  <si>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</si>
  <si>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</si>
  <si>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</si>
  <si>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</si>
  <si>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</si>
  <si>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Infinity I China Fund Israel 2 אופ לס</t>
  </si>
  <si>
    <t>50581</t>
  </si>
  <si>
    <t>REDHILL WARRANT</t>
  </si>
  <si>
    <t>52290</t>
  </si>
  <si>
    <t>₪ / מט"ח</t>
  </si>
  <si>
    <t>פורוורד ש"ח-מט"ח</t>
  </si>
  <si>
    <t>10011049</t>
  </si>
  <si>
    <t>10010535</t>
  </si>
  <si>
    <t>10010541</t>
  </si>
  <si>
    <t>10010543</t>
  </si>
  <si>
    <t>10010495</t>
  </si>
  <si>
    <t>10010530</t>
  </si>
  <si>
    <t>10010526</t>
  </si>
  <si>
    <t>10010497</t>
  </si>
  <si>
    <t>10010522</t>
  </si>
  <si>
    <t>10010518</t>
  </si>
  <si>
    <t>10010516</t>
  </si>
  <si>
    <t>10010484</t>
  </si>
  <si>
    <t>10010486</t>
  </si>
  <si>
    <t>10010514</t>
  </si>
  <si>
    <t>10010503</t>
  </si>
  <si>
    <t>10010468</t>
  </si>
  <si>
    <t>10010470</t>
  </si>
  <si>
    <t>10010505</t>
  </si>
  <si>
    <t>10010449</t>
  </si>
  <si>
    <t>10010453</t>
  </si>
  <si>
    <t>10010455</t>
  </si>
  <si>
    <t>10010451</t>
  </si>
  <si>
    <t>10010588</t>
  </si>
  <si>
    <t>10010896</t>
  </si>
  <si>
    <t>10010865</t>
  </si>
  <si>
    <t>10010902</t>
  </si>
  <si>
    <t>10010879</t>
  </si>
  <si>
    <t>10010892</t>
  </si>
  <si>
    <t>10010883</t>
  </si>
  <si>
    <t>10010981</t>
  </si>
  <si>
    <t>10010910</t>
  </si>
  <si>
    <t>10010912</t>
  </si>
  <si>
    <t>10010922</t>
  </si>
  <si>
    <t>10010918</t>
  </si>
  <si>
    <t>10010920</t>
  </si>
  <si>
    <t>10011012</t>
  </si>
  <si>
    <t>10010916</t>
  </si>
  <si>
    <t>10010996</t>
  </si>
  <si>
    <t>10011013</t>
  </si>
  <si>
    <t>10010937</t>
  </si>
  <si>
    <t>10010992</t>
  </si>
  <si>
    <t>10010994</t>
  </si>
  <si>
    <t>10010968</t>
  </si>
  <si>
    <t>10011007</t>
  </si>
  <si>
    <t>10010970</t>
  </si>
  <si>
    <t>10010972</t>
  </si>
  <si>
    <t>10011017</t>
  </si>
  <si>
    <t>10010998</t>
  </si>
  <si>
    <t>10011015</t>
  </si>
  <si>
    <t>10011060</t>
  </si>
  <si>
    <t>10010982</t>
  </si>
  <si>
    <t>10011062</t>
  </si>
  <si>
    <t>10011035</t>
  </si>
  <si>
    <t>10011019</t>
  </si>
  <si>
    <t>10011027</t>
  </si>
  <si>
    <t>10011029</t>
  </si>
  <si>
    <t>10011058</t>
  </si>
  <si>
    <t>10010986</t>
  </si>
  <si>
    <t>10011054</t>
  </si>
  <si>
    <t>10011052</t>
  </si>
  <si>
    <t>10011021</t>
  </si>
  <si>
    <t>10010953</t>
  </si>
  <si>
    <t>10010957</t>
  </si>
  <si>
    <t>10010955</t>
  </si>
  <si>
    <t>10011056</t>
  </si>
  <si>
    <t>10010657</t>
  </si>
  <si>
    <t>10011070</t>
  </si>
  <si>
    <t>10011074</t>
  </si>
  <si>
    <t>10011078</t>
  </si>
  <si>
    <t>10011072</t>
  </si>
  <si>
    <t>10011076</t>
  </si>
  <si>
    <t>10011181</t>
  </si>
  <si>
    <t>10011090</t>
  </si>
  <si>
    <t>10011119</t>
  </si>
  <si>
    <t>10011108</t>
  </si>
  <si>
    <t>10011153</t>
  </si>
  <si>
    <t>10011183</t>
  </si>
  <si>
    <t>10011161</t>
  </si>
  <si>
    <t>10011096</t>
  </si>
  <si>
    <t>10011151</t>
  </si>
  <si>
    <t>10011123</t>
  </si>
  <si>
    <t>10011142</t>
  </si>
  <si>
    <t>10011104</t>
  </si>
  <si>
    <t>10011136</t>
  </si>
  <si>
    <t>10011117</t>
  </si>
  <si>
    <t>10011121</t>
  </si>
  <si>
    <t>10011149</t>
  </si>
  <si>
    <t>10011092</t>
  </si>
  <si>
    <t>10011106</t>
  </si>
  <si>
    <t>10011145</t>
  </si>
  <si>
    <t>10011107</t>
  </si>
  <si>
    <t>10011215</t>
  </si>
  <si>
    <t>10011213</t>
  </si>
  <si>
    <t>10011218</t>
  </si>
  <si>
    <t>10011221</t>
  </si>
  <si>
    <t>10011224</t>
  </si>
  <si>
    <t>10011222</t>
  </si>
  <si>
    <t>10011227</t>
  </si>
  <si>
    <t>10011230</t>
  </si>
  <si>
    <t>10011241</t>
  </si>
  <si>
    <t>10011242</t>
  </si>
  <si>
    <t>10011256</t>
  </si>
  <si>
    <t>10011257</t>
  </si>
  <si>
    <t>10011258</t>
  </si>
  <si>
    <t>10011266</t>
  </si>
  <si>
    <t>10011265</t>
  </si>
  <si>
    <t>10011264</t>
  </si>
  <si>
    <t>10011272</t>
  </si>
  <si>
    <t>10011271</t>
  </si>
  <si>
    <t>10011285</t>
  </si>
  <si>
    <t>10011287</t>
  </si>
  <si>
    <t>10011291</t>
  </si>
  <si>
    <t>10011289</t>
  </si>
  <si>
    <t>10011301</t>
  </si>
  <si>
    <t>פורוורד מט"ח-מט"ח</t>
  </si>
  <si>
    <t>10010949</t>
  </si>
  <si>
    <t>10010951</t>
  </si>
  <si>
    <t>10010947</t>
  </si>
  <si>
    <t>10011033</t>
  </si>
  <si>
    <t>10011031</t>
  </si>
  <si>
    <t>10011042</t>
  </si>
  <si>
    <t>10011044</t>
  </si>
  <si>
    <t>10011046</t>
  </si>
  <si>
    <t>10010985</t>
  </si>
  <si>
    <t>10010989</t>
  </si>
  <si>
    <t>10011011</t>
  </si>
  <si>
    <t>10011001</t>
  </si>
  <si>
    <t>10011005</t>
  </si>
  <si>
    <t>10011003</t>
  </si>
  <si>
    <t>10010979</t>
  </si>
  <si>
    <t>10011025</t>
  </si>
  <si>
    <t>10010999</t>
  </si>
  <si>
    <t>10011066</t>
  </si>
  <si>
    <t>10011068</t>
  </si>
  <si>
    <t>10011093</t>
  </si>
  <si>
    <t>10011103</t>
  </si>
  <si>
    <t>10011187</t>
  </si>
  <si>
    <t>10011127</t>
  </si>
  <si>
    <t>10011139</t>
  </si>
  <si>
    <t>10011210</t>
  </si>
  <si>
    <t>10011201</t>
  </si>
  <si>
    <t>10011174</t>
  </si>
  <si>
    <t>10011185</t>
  </si>
  <si>
    <t>10011158</t>
  </si>
  <si>
    <t>10011080</t>
  </si>
  <si>
    <t>10011087</t>
  </si>
  <si>
    <t>10011169</t>
  </si>
  <si>
    <t>10011198</t>
  </si>
  <si>
    <t>10011147</t>
  </si>
  <si>
    <t>10011177</t>
  </si>
  <si>
    <t>10011196</t>
  </si>
  <si>
    <t>10011131</t>
  </si>
  <si>
    <t>10011112</t>
  </si>
  <si>
    <t>10011124</t>
  </si>
  <si>
    <t>10011189</t>
  </si>
  <si>
    <t>10011110</t>
  </si>
  <si>
    <t>10011203</t>
  </si>
  <si>
    <t>10011205</t>
  </si>
  <si>
    <t>10011109</t>
  </si>
  <si>
    <t>10011208</t>
  </si>
  <si>
    <t>10011172</t>
  </si>
  <si>
    <t>10011101</t>
  </si>
  <si>
    <t>10011229</t>
  </si>
  <si>
    <t>10011235</t>
  </si>
  <si>
    <t>10011232</t>
  </si>
  <si>
    <t>10011239</t>
  </si>
  <si>
    <t>10011247</t>
  </si>
  <si>
    <t>10011245</t>
  </si>
  <si>
    <t>10011254</t>
  </si>
  <si>
    <t>10011251</t>
  </si>
  <si>
    <t>10011249</t>
  </si>
  <si>
    <t>10011260</t>
  </si>
  <si>
    <t>10011262</t>
  </si>
  <si>
    <t>10011270</t>
  </si>
  <si>
    <t>10011277</t>
  </si>
  <si>
    <t>10011275</t>
  </si>
  <si>
    <t>10011279</t>
  </si>
  <si>
    <t>10011284</t>
  </si>
  <si>
    <t>10011297</t>
  </si>
  <si>
    <t>10011293</t>
  </si>
  <si>
    <t>10011295</t>
  </si>
  <si>
    <t>10011303</t>
  </si>
  <si>
    <t>496761</t>
  </si>
  <si>
    <t>PANTH IV   X F CDO</t>
  </si>
  <si>
    <t>XS0276075198</t>
  </si>
  <si>
    <t>שכבת הון</t>
  </si>
  <si>
    <t>מרקורי CDO</t>
  </si>
  <si>
    <t>USG6006AAA90</t>
  </si>
  <si>
    <t/>
  </si>
  <si>
    <t>דולר ניו-זילנד</t>
  </si>
  <si>
    <t>כתר נורבגי</t>
  </si>
  <si>
    <t>רובל רוסי</t>
  </si>
  <si>
    <t>פועלים סהר</t>
  </si>
  <si>
    <t>בנק דיסקונט לישראל בע"מ</t>
  </si>
  <si>
    <t>בנק הפועלים בע"מ</t>
  </si>
  <si>
    <t>30012000</t>
  </si>
  <si>
    <t>30112000</t>
  </si>
  <si>
    <t>בנק לאומי לישראל בע"מ</t>
  </si>
  <si>
    <t>34110000</t>
  </si>
  <si>
    <t>30110000</t>
  </si>
  <si>
    <t>בנק מזרחי טפחות בע"מ</t>
  </si>
  <si>
    <t>30120000</t>
  </si>
  <si>
    <t>30011000</t>
  </si>
  <si>
    <t>יו בנק</t>
  </si>
  <si>
    <t>30026000</t>
  </si>
  <si>
    <t>32095000</t>
  </si>
  <si>
    <t>30395000</t>
  </si>
  <si>
    <t>30212000</t>
  </si>
  <si>
    <t>31112000</t>
  </si>
  <si>
    <t>32012000</t>
  </si>
  <si>
    <t>30312000</t>
  </si>
  <si>
    <t>31012000</t>
  </si>
  <si>
    <t>32010000</t>
  </si>
  <si>
    <t>30210000</t>
  </si>
  <si>
    <t>30310000</t>
  </si>
  <si>
    <t>31710000</t>
  </si>
  <si>
    <t>31110000</t>
  </si>
  <si>
    <t>31210000</t>
  </si>
  <si>
    <t>31720000</t>
  </si>
  <si>
    <t>32020000</t>
  </si>
  <si>
    <t>30320000</t>
  </si>
  <si>
    <t>31120000</t>
  </si>
  <si>
    <t>30311000</t>
  </si>
  <si>
    <t>31111000</t>
  </si>
  <si>
    <t>32011000</t>
  </si>
  <si>
    <t>30326000</t>
  </si>
  <si>
    <t>30226000</t>
  </si>
  <si>
    <t>31726000</t>
  </si>
  <si>
    <t>UBS</t>
  </si>
  <si>
    <t>31091000</t>
  </si>
  <si>
    <t>Aa3</t>
  </si>
  <si>
    <t>MOODY'S</t>
  </si>
  <si>
    <t>31191000</t>
  </si>
  <si>
    <t>30791000</t>
  </si>
  <si>
    <t>32791000</t>
  </si>
  <si>
    <t>31291000</t>
  </si>
  <si>
    <t>30991000</t>
  </si>
  <si>
    <t>32091000</t>
  </si>
  <si>
    <t>30391000</t>
  </si>
  <si>
    <t>32291000</t>
  </si>
  <si>
    <t>דולר סינגפורי</t>
  </si>
  <si>
    <t>30891000</t>
  </si>
  <si>
    <t>31791000</t>
  </si>
  <si>
    <t>32691000</t>
  </si>
  <si>
    <t>30291000</t>
  </si>
  <si>
    <t>דירוג פנימי</t>
  </si>
  <si>
    <t>מ.בטחון סחיר לאומי</t>
  </si>
  <si>
    <t>75001121</t>
  </si>
  <si>
    <t>פק מרווח בטחון לאומי</t>
  </si>
  <si>
    <t>75001127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</si>
  <si>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</si>
  <si>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</si>
  <si>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</si>
  <si>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</si>
  <si>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</si>
  <si>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</si>
  <si>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</si>
  <si>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</si>
  <si>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</si>
  <si>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</si>
  <si>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</si>
  <si>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</si>
  <si>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</si>
  <si>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</si>
  <si>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</si>
  <si>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</si>
  <si>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</si>
  <si>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</si>
  <si>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</si>
  <si>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</si>
  <si>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11898601</t>
  </si>
  <si>
    <t>11898600</t>
  </si>
  <si>
    <t>11898602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</si>
  <si>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</si>
  <si>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</si>
  <si>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</si>
  <si>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</si>
  <si>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</si>
  <si>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</si>
  <si>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</si>
  <si>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</si>
  <si>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</si>
  <si>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</si>
  <si>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</si>
  <si>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</si>
  <si>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</si>
  <si>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</si>
  <si>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</si>
  <si>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</si>
  <si>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</si>
  <si>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</si>
  <si>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</si>
  <si>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</si>
  <si>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</si>
  <si>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</si>
  <si>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</si>
  <si>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</si>
  <si>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</si>
  <si>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</si>
  <si>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</si>
  <si>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</si>
  <si>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</si>
  <si>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</si>
  <si>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</si>
  <si>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</si>
  <si>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</si>
  <si>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</si>
  <si>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</si>
  <si>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</si>
  <si>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</si>
  <si>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</si>
  <si>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</si>
  <si>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</si>
  <si>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</si>
  <si>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</si>
  <si>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</si>
  <si>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</si>
  <si>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</si>
  <si>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</si>
  <si>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</si>
  <si>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</si>
  <si>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</si>
  <si>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</si>
  <si>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</si>
  <si>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</si>
  <si>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</si>
  <si>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</si>
  <si>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</si>
  <si>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</si>
  <si>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</si>
  <si>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</si>
  <si>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</si>
  <si>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</si>
  <si>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90840010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</si>
  <si>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</si>
  <si>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</si>
  <si>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</si>
  <si>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</si>
  <si>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</si>
  <si>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</si>
  <si>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</si>
  <si>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</si>
  <si>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</si>
  <si>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</si>
  <si>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</si>
  <si>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</si>
  <si>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</si>
  <si>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</si>
  <si>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</si>
  <si>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</si>
  <si>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</si>
  <si>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</si>
  <si>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</si>
  <si>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</si>
  <si>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</si>
  <si>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</si>
  <si>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</si>
  <si>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</si>
  <si>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</si>
  <si>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</si>
  <si>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</si>
  <si>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</si>
  <si>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</si>
  <si>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</si>
  <si>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</si>
  <si>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</si>
  <si>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</si>
  <si>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</si>
  <si>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</si>
  <si>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</si>
  <si>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</si>
  <si>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91102701</t>
  </si>
  <si>
    <t>91040003</t>
  </si>
  <si>
    <t>91040005</t>
  </si>
  <si>
    <t>91050024</t>
  </si>
  <si>
    <t>91050025</t>
  </si>
  <si>
    <t>91050026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</si>
  <si>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</si>
  <si>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</si>
  <si>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</si>
  <si>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</si>
  <si>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</si>
  <si>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</si>
  <si>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</si>
  <si>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</si>
  <si>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</si>
  <si>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</si>
  <si>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</si>
  <si>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</si>
  <si>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</si>
  <si>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</si>
  <si>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</si>
  <si>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</si>
  <si>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</si>
  <si>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</si>
  <si>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</si>
  <si>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</si>
  <si>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</si>
  <si>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</si>
  <si>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</si>
  <si>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</si>
  <si>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</si>
  <si>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</si>
  <si>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</si>
  <si>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</si>
  <si>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</si>
  <si>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</si>
  <si>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</si>
  <si>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</si>
  <si>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</si>
  <si>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</si>
  <si>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508506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</si>
  <si>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</si>
  <si>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</si>
  <si>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</si>
  <si>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</si>
  <si>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</si>
  <si>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</si>
  <si>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</si>
  <si>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</si>
  <si>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</si>
  <si>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</si>
  <si>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</si>
  <si>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</si>
  <si>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</si>
  <si>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</si>
  <si>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</si>
  <si>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</si>
  <si>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</si>
  <si>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</si>
  <si>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</si>
  <si>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</si>
  <si>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</si>
  <si>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</si>
  <si>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</si>
  <si>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</si>
  <si>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אדנים 2022 6.2%</t>
  </si>
  <si>
    <t>7252844</t>
  </si>
  <si>
    <t>אדנים 2028 5.65%</t>
  </si>
  <si>
    <t>7252851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</si>
  <si>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</si>
  <si>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</si>
  <si>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</si>
  <si>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</si>
  <si>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</si>
  <si>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</si>
  <si>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</si>
  <si>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פקדון 2029 5.75%</t>
  </si>
  <si>
    <t>6682264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</si>
  <si>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</si>
  <si>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</si>
  <si>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</si>
  <si>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</si>
  <si>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</si>
  <si>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</si>
  <si>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</si>
  <si>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</si>
  <si>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פקדון 5.05%</t>
  </si>
  <si>
    <t>6620447</t>
  </si>
  <si>
    <t>פועלים פקדון 5.05% 2027</t>
  </si>
  <si>
    <t>6620512</t>
  </si>
  <si>
    <t>אוצר השלטון 2022 6.5%</t>
  </si>
  <si>
    <t>6396220</t>
  </si>
  <si>
    <t>אוצר השלטון 2023 6.2%</t>
  </si>
  <si>
    <t>6396329</t>
  </si>
  <si>
    <t>ירושלים 2022 6.3%</t>
  </si>
  <si>
    <t>7265499</t>
  </si>
  <si>
    <t>מזרחי 11.2.18</t>
  </si>
  <si>
    <t>501504</t>
  </si>
  <si>
    <t>מזרחי 3.1.18</t>
  </si>
  <si>
    <t>494679</t>
  </si>
  <si>
    <t>פועלים 11.2.18</t>
  </si>
  <si>
    <t>501502</t>
  </si>
  <si>
    <t>הבינלאומי 2/18</t>
  </si>
  <si>
    <t>501505</t>
  </si>
  <si>
    <t>נדלן קרית הלאום</t>
  </si>
  <si>
    <t>השכרה</t>
  </si>
  <si>
    <t>ישראל גלילי 3, ראשון לציון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</si>
  <si>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</si>
  <si>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</si>
  <si>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</si>
  <si>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</si>
  <si>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</si>
  <si>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</si>
  <si>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קניון הזהב ראשלצ</t>
  </si>
  <si>
    <t>קניון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</si>
  <si>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</si>
  <si>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</si>
  <si>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</si>
  <si>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</si>
  <si>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</si>
  <si>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</si>
  <si>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</si>
  <si>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</si>
  <si>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</si>
  <si>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</si>
  <si>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</si>
  <si>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</si>
  <si>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</si>
  <si>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</si>
  <si>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</si>
  <si>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</si>
  <si>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</si>
  <si>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</si>
  <si>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</si>
  <si>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</si>
  <si>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</si>
  <si>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</si>
  <si>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</si>
  <si>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רוטשילד 1 תא</t>
  </si>
  <si>
    <t>רוטשילד 1, תל אביב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</si>
  <si>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</si>
  <si>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</si>
  <si>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</si>
  <si>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</si>
  <si>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</si>
  <si>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</si>
  <si>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</si>
  <si>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</si>
  <si>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</si>
  <si>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</si>
  <si>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</si>
  <si>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</si>
  <si>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</si>
  <si>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</si>
  <si>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</si>
  <si>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</si>
  <si>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</si>
  <si>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</si>
  <si>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</si>
  <si>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</si>
  <si>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</si>
  <si>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</si>
  <si>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</si>
  <si>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</si>
  <si>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</si>
  <si>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</si>
  <si>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</si>
  <si>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</si>
  <si>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</si>
  <si>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</si>
  <si>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</si>
  <si>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</si>
  <si>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</si>
  <si>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</si>
  <si>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</si>
  <si>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Accelmed growth partners</t>
  </si>
  <si>
    <t>NOY 2 infra &amp; energy investment LP</t>
  </si>
  <si>
    <t>ANATOMY 2</t>
  </si>
  <si>
    <t>ANATOMY I</t>
  </si>
  <si>
    <t>Ares Special Situations Fund IV</t>
  </si>
  <si>
    <t>Argan Capital L.P</t>
  </si>
  <si>
    <t>Avista Capital Partners L.P</t>
  </si>
  <si>
    <t>Brookfield  RE  II</t>
  </si>
  <si>
    <t>Blackstone RE VIII</t>
  </si>
  <si>
    <t>Fortissimo Capital Fund II</t>
  </si>
  <si>
    <t>Fortissimo Capital Fund I - makefet</t>
  </si>
  <si>
    <t>Fortissimo Capital Fund III</t>
  </si>
  <si>
    <t>Graph Tech Brookfield</t>
  </si>
  <si>
    <t>Gavea III</t>
  </si>
  <si>
    <t>Gavea IV</t>
  </si>
  <si>
    <t>Klirmark Opportunity I</t>
  </si>
  <si>
    <t>Klirmark Opportunity II</t>
  </si>
  <si>
    <t>Israel Cleantech Ventures II</t>
  </si>
  <si>
    <t>KOTAK- CIIF I</t>
  </si>
  <si>
    <t>Olympus Capital Asia III L.P</t>
  </si>
  <si>
    <t>Orbimed Israel Partners I</t>
  </si>
  <si>
    <t>Reality III</t>
  </si>
  <si>
    <t>Rhone Capital Partners V</t>
  </si>
  <si>
    <t>Rothschild Real Estate</t>
  </si>
  <si>
    <t>Selene -mak</t>
  </si>
  <si>
    <t>Silverfleet II</t>
  </si>
  <si>
    <t>Sky II</t>
  </si>
  <si>
    <t>Tene Growth II</t>
  </si>
  <si>
    <t>Tene Growth II- Qnergy</t>
  </si>
  <si>
    <t>Tene Growth III</t>
  </si>
  <si>
    <t>THOMA BRAVO</t>
  </si>
  <si>
    <t>Trilantic capital partners V</t>
  </si>
  <si>
    <t>VICTORIA I</t>
  </si>
  <si>
    <t>Viola PE II LP</t>
  </si>
  <si>
    <t>FIMI 6</t>
  </si>
  <si>
    <t>Advent</t>
  </si>
  <si>
    <t>meridiam III</t>
  </si>
  <si>
    <t>Orbimed  II</t>
  </si>
  <si>
    <t>NOY 2 co-investment Ashalim plot A</t>
  </si>
  <si>
    <t>Bluebay SLFI</t>
  </si>
  <si>
    <t>harbourvest ח-ן מנוהל</t>
  </si>
  <si>
    <t>harbourvest DOVER</t>
  </si>
  <si>
    <t>Warburg Pincus China I</t>
  </si>
  <si>
    <t>Permira</t>
  </si>
  <si>
    <t>sky III</t>
  </si>
  <si>
    <t>Crescent mezzanine VII</t>
  </si>
  <si>
    <t>ARES private credit solutions</t>
  </si>
  <si>
    <t>HARBOURVEST co-inv preston</t>
  </si>
  <si>
    <t>Migdal-HarbourVest 2016 Fund L.P. (Tranche B)</t>
  </si>
  <si>
    <t>harbourvest part' co inv fund IV (Tranche B)</t>
  </si>
  <si>
    <t>waterton</t>
  </si>
  <si>
    <t>Vintage Migdal Co-investment</t>
  </si>
  <si>
    <t>Apollo Fund IX</t>
  </si>
  <si>
    <t>ICG SDP III</t>
  </si>
  <si>
    <t>OWL ROCK</t>
  </si>
  <si>
    <t>Patria VI</t>
  </si>
  <si>
    <t>Migdal-HarbourVes project Draco</t>
  </si>
  <si>
    <t>Enlight</t>
  </si>
  <si>
    <t>Helios Renewable Energy 1</t>
  </si>
  <si>
    <t>ACE IV</t>
  </si>
  <si>
    <t>brookfield III</t>
  </si>
  <si>
    <t>SVB IX</t>
  </si>
  <si>
    <t>Migdal-HarbourVest Project Saxa</t>
  </si>
  <si>
    <t>Court Square IV</t>
  </si>
  <si>
    <t>PGCO IV Co-mingled Fund SCSP</t>
  </si>
  <si>
    <t>TPG ASIA VII L.P</t>
  </si>
  <si>
    <t>Accelmed I</t>
  </si>
  <si>
    <t>apollo natural pesources partners II</t>
  </si>
  <si>
    <t>SVB</t>
  </si>
  <si>
    <t>incline</t>
  </si>
  <si>
    <t>Vintage Fund of Funds (access) V</t>
  </si>
  <si>
    <t xml:space="preserve">ADLS </t>
  </si>
  <si>
    <t>ADLS  co-inv</t>
  </si>
  <si>
    <t>IFM GIF</t>
  </si>
  <si>
    <t>HARBOURVEST A AE II</t>
  </si>
  <si>
    <t>KELSO INVESTMENT ASSOCIATES X - HARB B</t>
  </si>
  <si>
    <t>Vintage fund of funds ISRAEL V</t>
  </si>
  <si>
    <t xml:space="preserve">TDLIV </t>
  </si>
  <si>
    <t>Thoma Bravo Fund XIII</t>
  </si>
  <si>
    <t>Brookfield Capital Partners V</t>
  </si>
  <si>
    <t>Blackstone Real Estate Partners IX</t>
  </si>
  <si>
    <t>Astorg VII</t>
  </si>
  <si>
    <t>סה"כ יתרות התחייבות להשקעה</t>
  </si>
  <si>
    <t>סה"כ בחו"ל</t>
  </si>
  <si>
    <t>Shamrock Israel Growth I</t>
  </si>
  <si>
    <t>Sky I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</si>
  <si>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</si>
  <si>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</si>
  <si>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</si>
  <si>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</si>
  <si>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</si>
  <si>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</si>
  <si>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</si>
  <si>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</si>
  <si>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</si>
  <si>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</si>
  <si>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</si>
  <si>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</si>
  <si>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</si>
  <si>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</si>
  <si>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</si>
  <si>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</si>
  <si>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</si>
  <si>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אחרים-גורם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</si>
  <si>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</si>
  <si>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</si>
  <si>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</si>
  <si>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</si>
  <si>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</si>
  <si>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</si>
  <si>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</si>
  <si>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</si>
  <si>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</si>
  <si>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</si>
  <si>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</si>
  <si>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</si>
  <si>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</si>
  <si>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</si>
  <si>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</si>
  <si>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</si>
  <si>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</si>
  <si>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</si>
  <si>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</si>
  <si>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</si>
  <si>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</si>
  <si>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</si>
  <si>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115*</t>
  </si>
  <si>
    <t>בבטחונות אחרים - גורם 102</t>
  </si>
  <si>
    <t>בבטחונות אחרים-גורם 108</t>
  </si>
  <si>
    <t>בבטחונות אחרים - גורם 106</t>
  </si>
  <si>
    <t>בבטחונות אחרים - גורם 84</t>
  </si>
  <si>
    <t>בבטחונות אחרים - גורם 117</t>
  </si>
  <si>
    <t>בבטחונות אחרים-גורם 109</t>
  </si>
  <si>
    <t>בבטחונות אחרים-גורם 121</t>
  </si>
  <si>
    <t>בבטחונות אחרים - גורם 97</t>
  </si>
  <si>
    <t>בבטחונות אחרים-גורם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</si>
  <si>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</si>
  <si>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</si>
  <si>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</si>
  <si>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</si>
  <si>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</si>
  <si>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</si>
  <si>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</si>
  <si>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</si>
  <si>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</si>
  <si>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</si>
  <si>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</si>
  <si>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</si>
  <si>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124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</si>
  <si>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</si>
  <si>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</si>
  <si>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</si>
  <si>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</si>
  <si>
    <t>בבטחונות אחרים - גורם 07</t>
  </si>
  <si>
    <t>גורם 80</t>
  </si>
  <si>
    <t>גורם 98</t>
  </si>
  <si>
    <t>גורם 105</t>
  </si>
  <si>
    <t>גורם 119</t>
  </si>
  <si>
    <t>גורם 47</t>
  </si>
  <si>
    <t>גורם 67</t>
  </si>
  <si>
    <t>גורם 43</t>
  </si>
  <si>
    <t>גורם 113</t>
  </si>
  <si>
    <t>גורם 104</t>
  </si>
  <si>
    <t>גורם 111</t>
  </si>
  <si>
    <t>גורם 102</t>
  </si>
  <si>
    <t>גורם 97</t>
  </si>
  <si>
    <t>גורם 112</t>
  </si>
  <si>
    <t>גורם 87</t>
  </si>
  <si>
    <t>גורם 124</t>
  </si>
  <si>
    <t>גורם 125</t>
  </si>
  <si>
    <t>כתר נורווגי</t>
  </si>
  <si>
    <t>פח"ק/פר"י</t>
  </si>
  <si>
    <t>35195000</t>
  </si>
  <si>
    <t>בבטחונות אחרים-גורם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</si>
</sst>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dd/mm/yyyy;@"/>
  </numFmts>
  <fonts count="6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000000"/>
      <name val="arial"/>
      <family val="2"/>
    </font>
    <font>
      <sz val="11"/>
      <color indexed="8"/>
      <name val="Arial"/>
      <family val="2"/>
      <charset val="177"/>
    </font>
    <font>
      <sz val="1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4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</borders>
  <cellStyleXfs count="241">
    <xf numFmtId="0" fontId="0" fillId="0" borderId="0"/>
    <xf numFmtId="164" fontId="2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0" fillId="0" borderId="0"/>
    <xf numFmtId="0" fontId="28" fillId="0" borderId="0"/>
    <xf numFmtId="0" fontId="5" fillId="0" borderId="0"/>
    <xf numFmtId="9" fontId="28" fillId="0" borderId="0" applyFont="0" applyFill="0" applyBorder="0" applyAlignment="0" applyProtection="0"/>
    <xf numFmtId="166" fontId="16" fillId="0" borderId="0" applyFill="0" applyBorder="0" applyProtection="0">
      <alignment horizontal="right"/>
    </xf>
    <xf numFmtId="166" fontId="17" fillId="0" borderId="0" applyFill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6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11" borderId="0" applyNumberFormat="0" applyBorder="0" applyAlignment="0" applyProtection="0"/>
    <xf numFmtId="0" fontId="37" fillId="13" borderId="0" applyNumberFormat="0" applyBorder="0" applyAlignment="0" applyProtection="0"/>
    <xf numFmtId="0" fontId="37" fillId="15" borderId="0" applyNumberFormat="0" applyBorder="0" applyAlignment="0" applyProtection="0"/>
    <xf numFmtId="0" fontId="37" fillId="17" borderId="0" applyNumberFormat="0" applyBorder="0" applyAlignment="0" applyProtection="0"/>
    <xf numFmtId="0" fontId="37" fillId="19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4" borderId="0" applyNumberFormat="0" applyBorder="0" applyAlignment="0" applyProtection="0"/>
    <xf numFmtId="0" fontId="36" fillId="27" borderId="0" applyNumberFormat="0" applyBorder="0" applyAlignment="0" applyProtection="0"/>
    <xf numFmtId="0" fontId="36" fillId="30" borderId="0" applyNumberFormat="0" applyBorder="0" applyAlignment="0" applyProtection="0"/>
    <xf numFmtId="0" fontId="37" fillId="10" borderId="0" applyNumberFormat="0" applyBorder="0" applyAlignment="0" applyProtection="0"/>
    <xf numFmtId="0" fontId="37" fillId="12" borderId="0" applyNumberFormat="0" applyBorder="0" applyAlignment="0" applyProtection="0"/>
    <xf numFmtId="0" fontId="37" fillId="14" borderId="0" applyNumberFormat="0" applyBorder="0" applyAlignment="0" applyProtection="0"/>
    <xf numFmtId="0" fontId="37" fillId="16" borderId="0" applyNumberFormat="0" applyBorder="0" applyAlignment="0" applyProtection="0"/>
    <xf numFmtId="0" fontId="37" fillId="18" borderId="0" applyNumberFormat="0" applyBorder="0" applyAlignment="0" applyProtection="0"/>
    <xf numFmtId="0" fontId="37" fillId="20" borderId="0" applyNumberFormat="0" applyBorder="0" applyAlignment="0" applyProtection="0"/>
    <xf numFmtId="0" fontId="38" fillId="31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6" fillId="46" borderId="0" applyNumberFormat="0" applyBorder="0" applyAlignment="0" applyProtection="0"/>
    <xf numFmtId="0" fontId="36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3" borderId="0" applyNumberFormat="0" applyBorder="0" applyAlignment="0" applyProtection="0"/>
    <xf numFmtId="0" fontId="38" fillId="32" borderId="0" applyNumberFormat="0" applyBorder="0" applyAlignment="0" applyProtection="0"/>
    <xf numFmtId="0" fontId="36" fillId="47" borderId="0" applyNumberFormat="0" applyBorder="0" applyAlignment="0" applyProtection="0"/>
    <xf numFmtId="0" fontId="36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33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4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9" fillId="22" borderId="0" applyNumberFormat="0" applyBorder="0" applyAlignment="0" applyProtection="0"/>
    <xf numFmtId="0" fontId="40" fillId="55" borderId="35" applyNumberFormat="0" applyAlignment="0" applyProtection="0"/>
    <xf numFmtId="0" fontId="41" fillId="56" borderId="36" applyNumberFormat="0" applyAlignment="0" applyProtection="0"/>
    <xf numFmtId="164" fontId="37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23" borderId="0" applyNumberFormat="0" applyBorder="0" applyAlignment="0" applyProtection="0"/>
    <xf numFmtId="0" fontId="45" fillId="0" borderId="37" applyNumberFormat="0" applyFill="0" applyAlignment="0" applyProtection="0"/>
    <xf numFmtId="0" fontId="46" fillId="0" borderId="38" applyNumberFormat="0" applyFill="0" applyAlignment="0" applyProtection="0"/>
    <xf numFmtId="0" fontId="47" fillId="0" borderId="39" applyNumberFormat="0" applyFill="0" applyAlignment="0" applyProtection="0"/>
    <xf numFmtId="0" fontId="47" fillId="0" borderId="0" applyNumberFormat="0" applyFill="0" applyBorder="0" applyAlignment="0" applyProtection="0"/>
    <xf numFmtId="0" fontId="48" fillId="26" borderId="35" applyNumberFormat="0" applyAlignment="0" applyProtection="0"/>
    <xf numFmtId="0" fontId="49" fillId="0" borderId="40" applyNumberFormat="0" applyFill="0" applyAlignment="0" applyProtection="0"/>
    <xf numFmtId="0" fontId="50" fillId="6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41" applyNumberFormat="0" applyFont="0" applyAlignment="0" applyProtection="0"/>
    <xf numFmtId="0" fontId="51" fillId="55" borderId="42" applyNumberFormat="0" applyAlignment="0" applyProtection="0"/>
    <xf numFmtId="9" fontId="5" fillId="0" borderId="0" applyFont="0" applyFill="0" applyBorder="0" applyAlignment="0" applyProtection="0"/>
    <xf numFmtId="4" fontId="52" fillId="60" borderId="43" applyNumberFormat="0" applyProtection="0">
      <alignment vertical="center"/>
    </xf>
    <xf numFmtId="4" fontId="53" fillId="60" borderId="43" applyNumberFormat="0" applyProtection="0">
      <alignment vertical="center"/>
    </xf>
    <xf numFmtId="4" fontId="52" fillId="60" borderId="43" applyNumberFormat="0" applyProtection="0">
      <alignment horizontal="left" vertical="center" indent="1"/>
    </xf>
    <xf numFmtId="0" fontId="52" fillId="60" borderId="43" applyNumberFormat="0" applyProtection="0">
      <alignment horizontal="left" vertical="top" indent="1"/>
    </xf>
    <xf numFmtId="4" fontId="52" fillId="62" borderId="0" applyNumberFormat="0" applyProtection="0">
      <alignment horizontal="left" vertical="center" indent="1"/>
    </xf>
    <xf numFmtId="4" fontId="54" fillId="22" borderId="43" applyNumberFormat="0" applyProtection="0">
      <alignment horizontal="right" vertical="center"/>
    </xf>
    <xf numFmtId="4" fontId="54" fillId="28" borderId="43" applyNumberFormat="0" applyProtection="0">
      <alignment horizontal="right" vertical="center"/>
    </xf>
    <xf numFmtId="4" fontId="54" fillId="40" borderId="43" applyNumberFormat="0" applyProtection="0">
      <alignment horizontal="right" vertical="center"/>
    </xf>
    <xf numFmtId="4" fontId="54" fillId="30" borderId="43" applyNumberFormat="0" applyProtection="0">
      <alignment horizontal="right" vertical="center"/>
    </xf>
    <xf numFmtId="4" fontId="54" fillId="34" borderId="43" applyNumberFormat="0" applyProtection="0">
      <alignment horizontal="right" vertical="center"/>
    </xf>
    <xf numFmtId="4" fontId="54" fillId="51" borderId="43" applyNumberFormat="0" applyProtection="0">
      <alignment horizontal="right" vertical="center"/>
    </xf>
    <xf numFmtId="4" fontId="54" fillId="45" borderId="43" applyNumberFormat="0" applyProtection="0">
      <alignment horizontal="right" vertical="center"/>
    </xf>
    <xf numFmtId="4" fontId="54" fillId="63" borderId="43" applyNumberFormat="0" applyProtection="0">
      <alignment horizontal="right" vertical="center"/>
    </xf>
    <xf numFmtId="4" fontId="54" fillId="29" borderId="43" applyNumberFormat="0" applyProtection="0">
      <alignment horizontal="right" vertical="center"/>
    </xf>
    <xf numFmtId="4" fontId="52" fillId="64" borderId="44" applyNumberFormat="0" applyProtection="0">
      <alignment horizontal="left" vertical="center" indent="1"/>
    </xf>
    <xf numFmtId="4" fontId="54" fillId="65" borderId="0" applyNumberFormat="0" applyProtection="0">
      <alignment horizontal="left" vertical="center" indent="1"/>
    </xf>
    <xf numFmtId="4" fontId="55" fillId="66" borderId="0" applyNumberFormat="0" applyProtection="0">
      <alignment horizontal="left" vertical="center" indent="1"/>
    </xf>
    <xf numFmtId="4" fontId="54" fillId="62" borderId="43" applyNumberFormat="0" applyProtection="0">
      <alignment horizontal="right" vertical="center"/>
    </xf>
    <xf numFmtId="4" fontId="54" fillId="65" borderId="0" applyNumberFormat="0" applyProtection="0">
      <alignment horizontal="left" vertical="center" indent="1"/>
    </xf>
    <xf numFmtId="4" fontId="54" fillId="62" borderId="0" applyNumberFormat="0" applyProtection="0">
      <alignment horizontal="left" vertical="center" indent="1"/>
    </xf>
    <xf numFmtId="0" fontId="5" fillId="66" borderId="43" applyNumberFormat="0" applyProtection="0">
      <alignment horizontal="left" vertical="center" indent="1"/>
    </xf>
    <xf numFmtId="0" fontId="5" fillId="66" borderId="43" applyNumberFormat="0" applyProtection="0">
      <alignment horizontal="left" vertical="top" indent="1"/>
    </xf>
    <xf numFmtId="0" fontId="5" fillId="62" borderId="43" applyNumberFormat="0" applyProtection="0">
      <alignment horizontal="left" vertical="center" indent="1"/>
    </xf>
    <xf numFmtId="0" fontId="5" fillId="62" borderId="43" applyNumberFormat="0" applyProtection="0">
      <alignment horizontal="left" vertical="top" indent="1"/>
    </xf>
    <xf numFmtId="0" fontId="5" fillId="27" borderId="43" applyNumberFormat="0" applyProtection="0">
      <alignment horizontal="left" vertical="center" indent="1"/>
    </xf>
    <xf numFmtId="0" fontId="5" fillId="27" borderId="43" applyNumberFormat="0" applyProtection="0">
      <alignment horizontal="left" vertical="top" indent="1"/>
    </xf>
    <xf numFmtId="0" fontId="5" fillId="65" borderId="43" applyNumberFormat="0" applyProtection="0">
      <alignment horizontal="left" vertical="center" indent="1"/>
    </xf>
    <xf numFmtId="0" fontId="5" fillId="65" borderId="43" applyNumberFormat="0" applyProtection="0">
      <alignment horizontal="left" vertical="top" indent="1"/>
    </xf>
    <xf numFmtId="0" fontId="5" fillId="67" borderId="34" applyNumberFormat="0">
      <protection locked="0"/>
    </xf>
    <xf numFmtId="4" fontId="54" fillId="61" borderId="43" applyNumberFormat="0" applyProtection="0">
      <alignment vertical="center"/>
    </xf>
    <xf numFmtId="4" fontId="56" fillId="61" borderId="43" applyNumberFormat="0" applyProtection="0">
      <alignment vertical="center"/>
    </xf>
    <xf numFmtId="4" fontId="54" fillId="61" borderId="43" applyNumberFormat="0" applyProtection="0">
      <alignment horizontal="left" vertical="center" indent="1"/>
    </xf>
    <xf numFmtId="0" fontId="54" fillId="61" borderId="43" applyNumberFormat="0" applyProtection="0">
      <alignment horizontal="left" vertical="top" indent="1"/>
    </xf>
    <xf numFmtId="4" fontId="54" fillId="65" borderId="43" applyNumberFormat="0" applyProtection="0">
      <alignment horizontal="right" vertical="center"/>
    </xf>
    <xf numFmtId="4" fontId="56" fillId="65" borderId="43" applyNumberFormat="0" applyProtection="0">
      <alignment horizontal="right" vertical="center"/>
    </xf>
    <xf numFmtId="4" fontId="54" fillId="62" borderId="43" applyNumberFormat="0" applyProtection="0">
      <alignment horizontal="left" vertical="center" indent="1"/>
    </xf>
    <xf numFmtId="0" fontId="54" fillId="62" borderId="43" applyNumberFormat="0" applyProtection="0">
      <alignment horizontal="left" vertical="top" indent="1"/>
    </xf>
    <xf numFmtId="4" fontId="57" fillId="68" borderId="0" applyNumberFormat="0" applyProtection="0">
      <alignment horizontal="left" vertical="center" indent="1"/>
    </xf>
    <xf numFmtId="4" fontId="58" fillId="65" borderId="43" applyNumberFormat="0" applyProtection="0">
      <alignment horizontal="right" vertical="center"/>
    </xf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7" fillId="8" borderId="33" applyNumberFormat="0" applyFont="0" applyAlignment="0" applyProtection="0"/>
    <xf numFmtId="0" fontId="37" fillId="8" borderId="33" applyNumberFormat="0" applyFont="0" applyAlignment="0" applyProtection="0"/>
    <xf numFmtId="0" fontId="5" fillId="0" borderId="0"/>
    <xf numFmtId="0" fontId="3" fillId="0" borderId="0"/>
    <xf numFmtId="0" fontId="5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63" fillId="0" borderId="0"/>
    <xf numFmtId="0" fontId="5" fillId="0" borderId="0"/>
    <xf numFmtId="0" fontId="5" fillId="0" borderId="0"/>
    <xf numFmtId="0" fontId="2" fillId="0" borderId="0"/>
    <xf numFmtId="9" fontId="2" fillId="0" borderId="0" applyFont="0" applyFill="0" applyBorder="0" applyAlignment="0" applyProtection="0"/>
    <xf numFmtId="0" fontId="6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4" fillId="0" borderId="0"/>
    <xf numFmtId="0" fontId="64" fillId="0" borderId="0"/>
    <xf numFmtId="0" fontId="5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96"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right" readingOrder="2"/>
    </xf>
    <xf numFmtId="0" fontId="8" fillId="0" borderId="0" xfId="0" applyFont="1" applyAlignment="1">
      <alignment horizontal="center" readingOrder="2"/>
    </xf>
    <xf numFmtId="0" fontId="8" fillId="0" borderId="0" xfId="7" applyFont="1" applyAlignment="1">
      <alignment horizontal="right"/>
    </xf>
    <xf numFmtId="0" fontId="8" fillId="0" borderId="0" xfId="7" applyFont="1" applyAlignment="1">
      <alignment horizontal="center"/>
    </xf>
    <xf numFmtId="0" fontId="10" fillId="0" borderId="0" xfId="7" applyFont="1" applyAlignment="1">
      <alignment horizontal="center" vertical="center" wrapText="1"/>
    </xf>
    <xf numFmtId="0" fontId="12" fillId="0" borderId="0" xfId="7" applyFont="1" applyAlignment="1">
      <alignment horizontal="center" wrapText="1"/>
    </xf>
    <xf numFmtId="0" fontId="19" fillId="0" borderId="0" xfId="7" applyFont="1" applyAlignment="1">
      <alignment horizontal="justify" readingOrder="2"/>
    </xf>
    <xf numFmtId="0" fontId="15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wrapText="1"/>
    </xf>
    <xf numFmtId="49" fontId="9" fillId="2" borderId="2" xfId="0" applyNumberFormat="1" applyFont="1" applyFill="1" applyBorder="1" applyAlignment="1">
      <alignment horizontal="center" wrapText="1"/>
    </xf>
    <xf numFmtId="49" fontId="9" fillId="2" borderId="3" xfId="0" applyNumberFormat="1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49" fontId="18" fillId="2" borderId="1" xfId="7" applyNumberFormat="1" applyFont="1" applyFill="1" applyBorder="1" applyAlignment="1">
      <alignment horizontal="center" vertical="center" wrapText="1" readingOrder="2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0" fontId="13" fillId="2" borderId="2" xfId="7" applyFont="1" applyFill="1" applyBorder="1" applyAlignment="1">
      <alignment horizontal="center" vertical="center" wrapText="1"/>
    </xf>
    <xf numFmtId="0" fontId="13" fillId="2" borderId="3" xfId="7" applyFont="1" applyFill="1" applyBorder="1" applyAlignment="1">
      <alignment horizontal="center" vertical="center" wrapText="1"/>
    </xf>
    <xf numFmtId="49" fontId="9" fillId="2" borderId="3" xfId="7" applyNumberFormat="1" applyFont="1" applyFill="1" applyBorder="1" applyAlignment="1">
      <alignment horizontal="center" wrapText="1"/>
    </xf>
    <xf numFmtId="0" fontId="18" fillId="2" borderId="1" xfId="7" applyNumberFormat="1" applyFont="1" applyFill="1" applyBorder="1" applyAlignment="1">
      <alignment horizontal="right" vertical="center" wrapText="1" indent="1"/>
    </xf>
    <xf numFmtId="49" fontId="18" fillId="2" borderId="1" xfId="7" applyNumberFormat="1" applyFont="1" applyFill="1" applyBorder="1" applyAlignment="1">
      <alignment horizontal="right" vertical="center" wrapText="1" indent="3" readingOrder="2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13" fillId="2" borderId="2" xfId="0" applyNumberFormat="1" applyFont="1" applyFill="1" applyBorder="1" applyAlignment="1">
      <alignment horizontal="center" vertical="center" wrapText="1"/>
    </xf>
    <xf numFmtId="3" fontId="13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wrapText="1"/>
    </xf>
    <xf numFmtId="0" fontId="9" fillId="2" borderId="4" xfId="7" applyFont="1" applyFill="1" applyBorder="1" applyAlignment="1">
      <alignment horizontal="center" vertical="center" wrapText="1"/>
    </xf>
    <xf numFmtId="49" fontId="18" fillId="2" borderId="5" xfId="7" applyNumberFormat="1" applyFont="1" applyFill="1" applyBorder="1" applyAlignment="1">
      <alignment horizontal="center" vertical="center" wrapText="1" readingOrder="2"/>
    </xf>
    <xf numFmtId="49" fontId="18" fillId="2" borderId="7" xfId="7" applyNumberFormat="1" applyFont="1" applyFill="1" applyBorder="1" applyAlignment="1">
      <alignment horizontal="center" vertical="center" wrapText="1" readingOrder="2"/>
    </xf>
    <xf numFmtId="0" fontId="9" fillId="2" borderId="8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49" fontId="9" fillId="2" borderId="7" xfId="0" applyNumberFormat="1" applyFont="1" applyFill="1" applyBorder="1" applyAlignment="1">
      <alignment horizontal="center" wrapText="1"/>
    </xf>
    <xf numFmtId="0" fontId="21" fillId="2" borderId="2" xfId="0" applyFont="1" applyFill="1" applyBorder="1" applyAlignment="1">
      <alignment horizontal="center" vertical="center" wrapText="1"/>
    </xf>
    <xf numFmtId="49" fontId="21" fillId="2" borderId="2" xfId="0" applyNumberFormat="1" applyFont="1" applyFill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23" fillId="0" borderId="0" xfId="11" applyFont="1" applyFill="1" applyBorder="1" applyAlignment="1" applyProtection="1">
      <alignment horizontal="center" readingOrder="2"/>
    </xf>
    <xf numFmtId="49" fontId="9" fillId="2" borderId="6" xfId="0" applyNumberFormat="1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right" vertical="center" wrapText="1" indent="2" readingOrder="2"/>
    </xf>
    <xf numFmtId="0" fontId="26" fillId="3" borderId="0" xfId="0" applyFont="1" applyFill="1" applyAlignment="1">
      <alignment horizontal="right" indent="2" readingOrder="2"/>
    </xf>
    <xf numFmtId="3" fontId="9" fillId="4" borderId="2" xfId="0" applyNumberFormat="1" applyFont="1" applyFill="1" applyBorder="1" applyAlignment="1">
      <alignment horizontal="center" vertical="center" wrapText="1"/>
    </xf>
    <xf numFmtId="3" fontId="9" fillId="4" borderId="0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5" borderId="0" xfId="0" applyFont="1" applyFill="1"/>
    <xf numFmtId="0" fontId="25" fillId="6" borderId="0" xfId="0" applyFont="1" applyFill="1" applyAlignment="1">
      <alignment horizontal="center"/>
    </xf>
    <xf numFmtId="0" fontId="6" fillId="0" borderId="0" xfId="11" applyFill="1" applyBorder="1" applyAlignment="1" applyProtection="1">
      <alignment horizontal="center" readingOrder="2"/>
    </xf>
    <xf numFmtId="0" fontId="18" fillId="2" borderId="5" xfId="7" applyNumberFormat="1" applyFont="1" applyFill="1" applyBorder="1" applyAlignment="1">
      <alignment horizontal="right" vertical="center" wrapText="1" indent="1"/>
    </xf>
    <xf numFmtId="0" fontId="27" fillId="0" borderId="0" xfId="7" applyFont="1" applyAlignment="1">
      <alignment horizontal="right"/>
    </xf>
    <xf numFmtId="0" fontId="13" fillId="2" borderId="10" xfId="0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wrapText="1"/>
    </xf>
    <xf numFmtId="49" fontId="18" fillId="2" borderId="13" xfId="7" applyNumberFormat="1" applyFont="1" applyFill="1" applyBorder="1" applyAlignment="1">
      <alignment horizontal="center" vertical="center" wrapText="1" readingOrder="2"/>
    </xf>
    <xf numFmtId="3" fontId="9" fillId="2" borderId="14" xfId="0" applyNumberFormat="1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3" fontId="9" fillId="2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49" fontId="18" fillId="2" borderId="5" xfId="7" applyNumberFormat="1" applyFont="1" applyFill="1" applyBorder="1" applyAlignment="1">
      <alignment horizontal="right" vertical="center" wrapText="1" readingOrder="2"/>
    </xf>
    <xf numFmtId="0" fontId="18" fillId="2" borderId="1" xfId="7" applyNumberFormat="1" applyFont="1" applyFill="1" applyBorder="1" applyAlignment="1">
      <alignment horizontal="right" vertical="center" wrapText="1" readingOrder="2"/>
    </xf>
    <xf numFmtId="0" fontId="18" fillId="2" borderId="5" xfId="7" applyNumberFormat="1" applyFont="1" applyFill="1" applyBorder="1" applyAlignment="1">
      <alignment horizontal="right" vertical="center" wrapText="1" indent="1" readingOrder="2"/>
    </xf>
    <xf numFmtId="0" fontId="13" fillId="2" borderId="26" xfId="0" applyFont="1" applyFill="1" applyBorder="1" applyAlignment="1">
      <alignment horizontal="center" vertical="center" wrapText="1"/>
    </xf>
    <xf numFmtId="3" fontId="9" fillId="7" borderId="2" xfId="0" applyNumberFormat="1" applyFont="1" applyFill="1" applyBorder="1" applyAlignment="1">
      <alignment horizontal="center" vertical="center" wrapText="1"/>
    </xf>
    <xf numFmtId="3" fontId="9" fillId="7" borderId="3" xfId="0" applyNumberFormat="1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 vertical="center" wrapText="1"/>
    </xf>
    <xf numFmtId="0" fontId="9" fillId="2" borderId="17" xfId="7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horizontal="right"/>
    </xf>
    <xf numFmtId="0" fontId="31" fillId="0" borderId="28" xfId="0" applyFont="1" applyFill="1" applyBorder="1" applyAlignment="1">
      <alignment horizontal="right"/>
    </xf>
    <xf numFmtId="0" fontId="31" fillId="0" borderId="28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0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0" fontId="32" fillId="0" borderId="0" xfId="0" applyFont="1" applyFill="1" applyBorder="1" applyAlignment="1">
      <alignment horizontal="right" indent="4"/>
    </xf>
    <xf numFmtId="0" fontId="32" fillId="0" borderId="0" xfId="0" applyFont="1" applyFill="1" applyBorder="1" applyAlignment="1">
      <alignment horizontal="right" indent="3"/>
    </xf>
    <xf numFmtId="4" fontId="31" fillId="0" borderId="28" xfId="0" applyNumberFormat="1" applyFont="1" applyFill="1" applyBorder="1" applyAlignment="1">
      <alignment horizontal="right"/>
    </xf>
    <xf numFmtId="10" fontId="31" fillId="0" borderId="28" xfId="0" applyNumberFormat="1" applyFont="1" applyFill="1" applyBorder="1" applyAlignment="1">
      <alignment horizontal="right"/>
    </xf>
    <xf numFmtId="2" fontId="31" fillId="0" borderId="28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49" fontId="32" fillId="0" borderId="0" xfId="0" applyNumberFormat="1" applyFont="1" applyFill="1" applyBorder="1" applyAlignment="1">
      <alignment horizontal="right"/>
    </xf>
    <xf numFmtId="167" fontId="32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 readingOrder="2"/>
    </xf>
    <xf numFmtId="0" fontId="10" fillId="0" borderId="0" xfId="0" applyFont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167" fontId="31" fillId="0" borderId="28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168" fontId="32" fillId="0" borderId="0" xfId="0" applyNumberFormat="1" applyFont="1" applyFill="1" applyBorder="1" applyAlignment="1">
      <alignment horizontal="right"/>
    </xf>
    <xf numFmtId="14" fontId="32" fillId="0" borderId="0" xfId="0" applyNumberFormat="1" applyFont="1" applyFill="1" applyBorder="1" applyAlignment="1">
      <alignment horizontal="right"/>
    </xf>
    <xf numFmtId="0" fontId="31" fillId="0" borderId="29" xfId="0" applyFont="1" applyFill="1" applyBorder="1" applyAlignment="1">
      <alignment horizontal="right"/>
    </xf>
    <xf numFmtId="0" fontId="31" fillId="0" borderId="30" xfId="0" applyFont="1" applyFill="1" applyBorder="1" applyAlignment="1">
      <alignment horizontal="right" indent="1"/>
    </xf>
    <xf numFmtId="0" fontId="31" fillId="0" borderId="30" xfId="0" applyFont="1" applyFill="1" applyBorder="1" applyAlignment="1">
      <alignment horizontal="right" indent="2"/>
    </xf>
    <xf numFmtId="0" fontId="32" fillId="0" borderId="30" xfId="0" applyFont="1" applyFill="1" applyBorder="1" applyAlignment="1">
      <alignment horizontal="right" indent="3"/>
    </xf>
    <xf numFmtId="0" fontId="32" fillId="0" borderId="30" xfId="0" applyFont="1" applyFill="1" applyBorder="1" applyAlignment="1">
      <alignment horizontal="right" indent="2"/>
    </xf>
    <xf numFmtId="0" fontId="10" fillId="0" borderId="0" xfId="0" applyFont="1" applyAlignment="1">
      <alignment horizontal="right"/>
    </xf>
    <xf numFmtId="164" fontId="9" fillId="0" borderId="31" xfId="13" applyFont="1" applyBorder="1" applyAlignment="1">
      <alignment horizontal="right"/>
    </xf>
    <xf numFmtId="10" fontId="9" fillId="0" borderId="31" xfId="14" applyNumberFormat="1" applyFont="1" applyBorder="1" applyAlignment="1">
      <alignment horizontal="center"/>
    </xf>
    <xf numFmtId="2" fontId="9" fillId="0" borderId="31" xfId="7" applyNumberFormat="1" applyFont="1" applyBorder="1" applyAlignment="1">
      <alignment horizontal="right"/>
    </xf>
    <xf numFmtId="169" fontId="9" fillId="0" borderId="31" xfId="7" applyNumberFormat="1" applyFont="1" applyBorder="1" applyAlignment="1">
      <alignment horizontal="center"/>
    </xf>
    <xf numFmtId="0" fontId="31" fillId="0" borderId="32" xfId="0" applyFont="1" applyFill="1" applyBorder="1" applyAlignment="1">
      <alignment horizontal="right"/>
    </xf>
    <xf numFmtId="0" fontId="31" fillId="0" borderId="32" xfId="0" applyNumberFormat="1" applyFont="1" applyFill="1" applyBorder="1" applyAlignment="1">
      <alignment horizontal="right"/>
    </xf>
    <xf numFmtId="4" fontId="31" fillId="0" borderId="32" xfId="0" applyNumberFormat="1" applyFont="1" applyFill="1" applyBorder="1" applyAlignment="1">
      <alignment horizontal="right"/>
    </xf>
    <xf numFmtId="10" fontId="31" fillId="0" borderId="32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2"/>
    </xf>
    <xf numFmtId="0" fontId="33" fillId="0" borderId="0" xfId="0" applyNumberFormat="1" applyFont="1" applyFill="1" applyBorder="1" applyAlignment="1">
      <alignment horizontal="right"/>
    </xf>
    <xf numFmtId="4" fontId="33" fillId="0" borderId="0" xfId="0" applyNumberFormat="1" applyFont="1" applyFill="1" applyBorder="1" applyAlignment="1">
      <alignment horizontal="right"/>
    </xf>
    <xf numFmtId="10" fontId="33" fillId="0" borderId="0" xfId="0" applyNumberFormat="1" applyFont="1" applyFill="1" applyBorder="1" applyAlignment="1">
      <alignment horizontal="right"/>
    </xf>
    <xf numFmtId="2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1"/>
    </xf>
    <xf numFmtId="167" fontId="33" fillId="0" borderId="0" xfId="0" applyNumberFormat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 indent="3"/>
    </xf>
    <xf numFmtId="0" fontId="32" fillId="0" borderId="0" xfId="0" applyFont="1" applyFill="1" applyBorder="1" applyAlignment="1"/>
    <xf numFmtId="164" fontId="33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10" fontId="62" fillId="0" borderId="0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 wrapText="1"/>
    </xf>
    <xf numFmtId="164" fontId="9" fillId="0" borderId="31" xfId="13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9" fillId="0" borderId="0" xfId="0" applyFont="1" applyFill="1" applyAlignment="1">
      <alignment horizontal="right" readingOrder="2"/>
    </xf>
    <xf numFmtId="0" fontId="10" fillId="0" borderId="0" xfId="0" applyFont="1" applyFill="1" applyAlignment="1">
      <alignment horizontal="right"/>
    </xf>
    <xf numFmtId="164" fontId="32" fillId="0" borderId="0" xfId="13" applyFont="1" applyFill="1" applyBorder="1" applyAlignment="1">
      <alignment horizontal="right"/>
    </xf>
    <xf numFmtId="0" fontId="8" fillId="0" borderId="0" xfId="0" applyFont="1" applyFill="1" applyAlignment="1">
      <alignment horizontal="center" readingOrder="2"/>
    </xf>
    <xf numFmtId="0" fontId="32" fillId="0" borderId="0" xfId="160" applyFont="1" applyFill="1" applyBorder="1" applyAlignment="1">
      <alignment horizontal="right" indent="3"/>
    </xf>
    <xf numFmtId="10" fontId="33" fillId="0" borderId="0" xfId="14" applyNumberFormat="1" applyFont="1" applyFill="1" applyBorder="1" applyAlignment="1">
      <alignment horizontal="right"/>
    </xf>
    <xf numFmtId="170" fontId="2" fillId="0" borderId="0" xfId="208" applyNumberFormat="1" applyFill="1"/>
    <xf numFmtId="10" fontId="64" fillId="0" borderId="0" xfId="101" applyNumberFormat="1" applyFont="1" applyFill="1" applyBorder="1"/>
    <xf numFmtId="10" fontId="64" fillId="0" borderId="0" xfId="216" applyNumberFormat="1" applyFill="1" applyBorder="1"/>
    <xf numFmtId="10" fontId="32" fillId="0" borderId="0" xfId="14" applyNumberFormat="1" applyFont="1" applyFill="1" applyBorder="1" applyAlignment="1">
      <alignment horizontal="right"/>
    </xf>
    <xf numFmtId="0" fontId="4" fillId="0" borderId="0" xfId="16" applyFill="1" applyAlignment="1">
      <alignment horizontal="left"/>
    </xf>
    <xf numFmtId="164" fontId="4" fillId="0" borderId="0" xfId="16" applyNumberFormat="1" applyFill="1" applyAlignment="1">
      <alignment horizontal="right"/>
    </xf>
    <xf numFmtId="14" fontId="4" fillId="0" borderId="0" xfId="16" applyNumberFormat="1" applyFill="1" applyAlignment="1">
      <alignment horizontal="right"/>
    </xf>
    <xf numFmtId="0" fontId="4" fillId="0" borderId="0" xfId="16" applyFill="1" applyAlignment="1"/>
    <xf numFmtId="0" fontId="5" fillId="0" borderId="0" xfId="0" applyFont="1" applyFill="1" applyBorder="1" applyAlignment="1">
      <alignment horizontal="right"/>
    </xf>
    <xf numFmtId="0" fontId="4" fillId="0" borderId="0" xfId="16" applyFill="1" applyAlignment="1">
      <alignment horizontal="right"/>
    </xf>
    <xf numFmtId="0" fontId="0" fillId="0" borderId="0" xfId="0" applyFill="1" applyBorder="1" applyAlignment="1">
      <alignment horizontal="right"/>
    </xf>
    <xf numFmtId="0" fontId="10" fillId="0" borderId="0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right"/>
    </xf>
    <xf numFmtId="0" fontId="0" fillId="0" borderId="34" xfId="0" applyFill="1" applyBorder="1" applyAlignment="1">
      <alignment horizontal="right"/>
    </xf>
    <xf numFmtId="4" fontId="8" fillId="0" borderId="0" xfId="0" applyNumberFormat="1" applyFont="1" applyFill="1" applyAlignment="1">
      <alignment horizontal="center"/>
    </xf>
    <xf numFmtId="0" fontId="31" fillId="0" borderId="0" xfId="218" applyNumberFormat="1" applyFont="1" applyFill="1" applyBorder="1" applyAlignment="1">
      <alignment horizontal="right"/>
    </xf>
    <xf numFmtId="0" fontId="32" fillId="0" borderId="0" xfId="218" applyNumberFormat="1" applyFont="1" applyFill="1" applyBorder="1" applyAlignment="1">
      <alignment horizontal="right"/>
    </xf>
    <xf numFmtId="0" fontId="32" fillId="0" borderId="0" xfId="218" applyFont="1" applyFill="1" applyBorder="1" applyAlignment="1">
      <alignment horizontal="right" indent="3"/>
    </xf>
    <xf numFmtId="4" fontId="31" fillId="0" borderId="0" xfId="218" applyNumberFormat="1" applyFont="1" applyFill="1" applyBorder="1" applyAlignment="1">
      <alignment horizontal="right"/>
    </xf>
    <xf numFmtId="10" fontId="31" fillId="0" borderId="0" xfId="218" applyNumberFormat="1" applyFont="1" applyFill="1" applyBorder="1" applyAlignment="1">
      <alignment horizontal="right"/>
    </xf>
    <xf numFmtId="4" fontId="32" fillId="0" borderId="0" xfId="218" applyNumberFormat="1" applyFont="1" applyFill="1" applyBorder="1" applyAlignment="1">
      <alignment horizontal="right"/>
    </xf>
    <xf numFmtId="10" fontId="32" fillId="0" borderId="0" xfId="218" applyNumberFormat="1" applyFont="1" applyFill="1" applyBorder="1" applyAlignment="1">
      <alignment horizontal="right"/>
    </xf>
    <xf numFmtId="49" fontId="32" fillId="0" borderId="0" xfId="218" applyNumberFormat="1" applyFont="1" applyFill="1" applyBorder="1" applyAlignment="1">
      <alignment horizontal="right"/>
    </xf>
    <xf numFmtId="167" fontId="32" fillId="0" borderId="0" xfId="218" applyNumberFormat="1" applyFont="1" applyFill="1" applyBorder="1" applyAlignment="1">
      <alignment horizontal="right"/>
    </xf>
    <xf numFmtId="0" fontId="31" fillId="0" borderId="0" xfId="218" applyFont="1" applyFill="1" applyBorder="1" applyAlignment="1">
      <alignment horizontal="right" indent="2"/>
    </xf>
    <xf numFmtId="0" fontId="32" fillId="0" borderId="0" xfId="235" applyFont="1" applyFill="1" applyBorder="1" applyAlignment="1">
      <alignment horizontal="right" indent="3"/>
    </xf>
    <xf numFmtId="0" fontId="32" fillId="0" borderId="0" xfId="236" applyFont="1" applyFill="1" applyBorder="1" applyAlignment="1">
      <alignment horizontal="right" indent="3"/>
    </xf>
    <xf numFmtId="0" fontId="32" fillId="0" borderId="0" xfId="237" applyFont="1" applyFill="1" applyBorder="1" applyAlignment="1">
      <alignment horizontal="right" indent="3"/>
    </xf>
    <xf numFmtId="0" fontId="32" fillId="0" borderId="0" xfId="238" applyFont="1" applyFill="1" applyBorder="1" applyAlignment="1">
      <alignment horizontal="right" indent="3"/>
    </xf>
    <xf numFmtId="0" fontId="32" fillId="0" borderId="0" xfId="239" applyFont="1" applyFill="1" applyBorder="1" applyAlignment="1">
      <alignment horizontal="right" indent="3"/>
    </xf>
    <xf numFmtId="0" fontId="32" fillId="0" borderId="0" xfId="240" applyFont="1" applyFill="1" applyBorder="1" applyAlignment="1">
      <alignment horizontal="right" indent="3"/>
    </xf>
    <xf numFmtId="0" fontId="11" fillId="2" borderId="17" xfId="7" applyFont="1" applyFill="1" applyBorder="1" applyAlignment="1">
      <alignment horizontal="center" vertical="center" wrapText="1"/>
    </xf>
    <xf numFmtId="0" fontId="11" fillId="2" borderId="18" xfId="7" applyFont="1" applyFill="1" applyBorder="1" applyAlignment="1">
      <alignment horizontal="center" vertical="center" wrapText="1"/>
    </xf>
    <xf numFmtId="0" fontId="11" fillId="2" borderId="4" xfId="7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 readingOrder="2"/>
    </xf>
    <xf numFmtId="0" fontId="11" fillId="2" borderId="25" xfId="0" applyFont="1" applyFill="1" applyBorder="1" applyAlignment="1">
      <alignment horizontal="center" vertical="center" wrapText="1" readingOrder="2"/>
    </xf>
    <xf numFmtId="0" fontId="24" fillId="2" borderId="19" xfId="0" applyFont="1" applyFill="1" applyBorder="1" applyAlignment="1">
      <alignment horizontal="center" vertical="center" wrapText="1" readingOrder="2"/>
    </xf>
    <xf numFmtId="0" fontId="20" fillId="0" borderId="20" xfId="0" applyFont="1" applyBorder="1" applyAlignment="1">
      <alignment horizontal="center" readingOrder="2"/>
    </xf>
    <xf numFmtId="0" fontId="20" fillId="0" borderId="16" xfId="0" applyFont="1" applyBorder="1" applyAlignment="1">
      <alignment horizontal="center" readingOrder="2"/>
    </xf>
    <xf numFmtId="0" fontId="24" fillId="2" borderId="21" xfId="0" applyFont="1" applyFill="1" applyBorder="1" applyAlignment="1">
      <alignment horizontal="center" vertical="center" wrapText="1" readingOrder="2"/>
    </xf>
    <xf numFmtId="0" fontId="20" fillId="0" borderId="22" xfId="0" applyFont="1" applyBorder="1" applyAlignment="1">
      <alignment horizontal="center" readingOrder="2"/>
    </xf>
    <xf numFmtId="0" fontId="20" fillId="0" borderId="23" xfId="0" applyFont="1" applyBorder="1" applyAlignment="1">
      <alignment horizontal="center" readingOrder="2"/>
    </xf>
    <xf numFmtId="0" fontId="9" fillId="0" borderId="0" xfId="0" applyFont="1" applyAlignment="1">
      <alignment horizontal="right" readingOrder="2"/>
    </xf>
    <xf numFmtId="0" fontId="24" fillId="2" borderId="22" xfId="0" applyFont="1" applyFill="1" applyBorder="1" applyAlignment="1">
      <alignment horizontal="center" vertical="center" wrapText="1" readingOrder="2"/>
    </xf>
    <xf numFmtId="0" fontId="24" fillId="2" borderId="23" xfId="0" applyFont="1" applyFill="1" applyBorder="1" applyAlignment="1">
      <alignment horizontal="center" vertical="center" wrapText="1" readingOrder="2"/>
    </xf>
    <xf numFmtId="0" fontId="11" fillId="2" borderId="21" xfId="0" applyFont="1" applyFill="1" applyBorder="1" applyAlignment="1">
      <alignment horizontal="center" vertical="center" wrapText="1" readingOrder="2"/>
    </xf>
    <xf numFmtId="0" fontId="11" fillId="2" borderId="22" xfId="0" applyFont="1" applyFill="1" applyBorder="1" applyAlignment="1">
      <alignment horizontal="center" vertical="center" wrapText="1" readingOrder="2"/>
    </xf>
    <xf numFmtId="0" fontId="11" fillId="2" borderId="23" xfId="0" applyFont="1" applyFill="1" applyBorder="1" applyAlignment="1">
      <alignment horizontal="center" vertical="center" wrapText="1" readingOrder="2"/>
    </xf>
  </cellXfs>
  <cellStyles count="241">
    <cellStyle name="20% - Accent1" xfId="17"/>
    <cellStyle name="20% - Accent2" xfId="18"/>
    <cellStyle name="20% - Accent3" xfId="19"/>
    <cellStyle name="20% - Accent4" xfId="20"/>
    <cellStyle name="20% - Accent5" xfId="21"/>
    <cellStyle name="20% - Accent6" xfId="22"/>
    <cellStyle name="20% - הדגשה1 2" xfId="23"/>
    <cellStyle name="20% - הדגשה2 2" xfId="24"/>
    <cellStyle name="20% - הדגשה3 2" xfId="25"/>
    <cellStyle name="20% - הדגשה4 2" xfId="26"/>
    <cellStyle name="20% - הדגשה5 2" xfId="27"/>
    <cellStyle name="20% - הדגשה6 2" xfId="28"/>
    <cellStyle name="40% - Accent1" xfId="29"/>
    <cellStyle name="40% - Accent2" xfId="30"/>
    <cellStyle name="40% - Accent3" xfId="31"/>
    <cellStyle name="40% - Accent4" xfId="32"/>
    <cellStyle name="40% - Accent5" xfId="33"/>
    <cellStyle name="40% - Accent6" xfId="34"/>
    <cellStyle name="40% - הדגשה1 2" xfId="35"/>
    <cellStyle name="40% - הדגשה2 2" xfId="36"/>
    <cellStyle name="40% - הדגשה3 2" xfId="37"/>
    <cellStyle name="40% - הדגשה4 2" xfId="38"/>
    <cellStyle name="40% - הדגשה5 2" xfId="39"/>
    <cellStyle name="40% - הדגשה6 2" xfId="40"/>
    <cellStyle name="60% - Accent1" xfId="41"/>
    <cellStyle name="60% - Accent2" xfId="42"/>
    <cellStyle name="60% - Accent3" xfId="43"/>
    <cellStyle name="60% - Accent4" xfId="44"/>
    <cellStyle name="60% - Accent5" xfId="45"/>
    <cellStyle name="60% - Accent6" xfId="46"/>
    <cellStyle name="Accent1" xfId="47"/>
    <cellStyle name="Accent1 - 20%" xfId="48"/>
    <cellStyle name="Accent1 - 40%" xfId="49"/>
    <cellStyle name="Accent1 - 60%" xfId="50"/>
    <cellStyle name="Accent1_30 6 11 (3)" xfId="51"/>
    <cellStyle name="Accent2" xfId="52"/>
    <cellStyle name="Accent2 - 20%" xfId="53"/>
    <cellStyle name="Accent2 - 40%" xfId="54"/>
    <cellStyle name="Accent2 - 60%" xfId="55"/>
    <cellStyle name="Accent2_30 6 11 (3)" xfId="56"/>
    <cellStyle name="Accent3" xfId="57"/>
    <cellStyle name="Accent3 - 20%" xfId="58"/>
    <cellStyle name="Accent3 - 40%" xfId="59"/>
    <cellStyle name="Accent3 - 60%" xfId="60"/>
    <cellStyle name="Accent3_30 6 11 (3)" xfId="61"/>
    <cellStyle name="Accent4" xfId="62"/>
    <cellStyle name="Accent4 - 20%" xfId="63"/>
    <cellStyle name="Accent4 - 40%" xfId="64"/>
    <cellStyle name="Accent4 - 60%" xfId="65"/>
    <cellStyle name="Accent4_30 6 11 (3)" xfId="66"/>
    <cellStyle name="Accent5" xfId="67"/>
    <cellStyle name="Accent5 - 20%" xfId="68"/>
    <cellStyle name="Accent5 - 40%" xfId="69"/>
    <cellStyle name="Accent5 - 60%" xfId="70"/>
    <cellStyle name="Accent5_30 6 11 (3)" xfId="71"/>
    <cellStyle name="Accent6" xfId="72"/>
    <cellStyle name="Accent6 - 20%" xfId="73"/>
    <cellStyle name="Accent6 - 40%" xfId="74"/>
    <cellStyle name="Accent6 - 60%" xfId="75"/>
    <cellStyle name="Accent6_30 6 11 (3)" xfId="76"/>
    <cellStyle name="Bad" xfId="77"/>
    <cellStyle name="Calculation" xfId="78"/>
    <cellStyle name="Check Cell" xfId="79"/>
    <cellStyle name="Comma" xfId="13" builtinId="3"/>
    <cellStyle name="Comma 2" xfId="1"/>
    <cellStyle name="Comma 2 2" xfId="162"/>
    <cellStyle name="Comma 2 2 2" xfId="209"/>
    <cellStyle name="Comma 2 2 3" xfId="228"/>
    <cellStyle name="Comma 2 3" xfId="149"/>
    <cellStyle name="Comma 2 3 2" xfId="200"/>
    <cellStyle name="Comma 2 4" xfId="191"/>
    <cellStyle name="Comma 2 5" xfId="219"/>
    <cellStyle name="Comma 3" xfId="80"/>
    <cellStyle name="Comma 3 2" xfId="184"/>
    <cellStyle name="Comma 4" xfId="167"/>
    <cellStyle name="Comma 4 2" xfId="173"/>
    <cellStyle name="Comma 5" xfId="81"/>
    <cellStyle name="Comma 5 2" xfId="158"/>
    <cellStyle name="Comma 5 2 2" xfId="207"/>
    <cellStyle name="Comma 5 3" xfId="198"/>
    <cellStyle name="Comma 5 4" xfId="226"/>
    <cellStyle name="Comma 6" xfId="153"/>
    <cellStyle name="Comma 7" xfId="195"/>
    <cellStyle name="Currency [0] _1" xfId="2"/>
    <cellStyle name="Emphasis 1" xfId="82"/>
    <cellStyle name="Emphasis 2" xfId="83"/>
    <cellStyle name="Emphasis 3" xfId="84"/>
    <cellStyle name="Explanatory Text" xfId="85"/>
    <cellStyle name="Good" xfId="86"/>
    <cellStyle name="Heading 1" xfId="87"/>
    <cellStyle name="Heading 2" xfId="88"/>
    <cellStyle name="Heading 3" xfId="89"/>
    <cellStyle name="Heading 4" xfId="90"/>
    <cellStyle name="Hyperlink 2" xfId="3"/>
    <cellStyle name="Input" xfId="91"/>
    <cellStyle name="Linked Cell" xfId="92"/>
    <cellStyle name="Neutral" xfId="93"/>
    <cellStyle name="Normal" xfId="0" builtinId="0"/>
    <cellStyle name="Normal 10" xfId="160"/>
    <cellStyle name="Normal 10 2" xfId="208"/>
    <cellStyle name="Normal 10 3" xfId="227"/>
    <cellStyle name="Normal 11" xfId="4"/>
    <cellStyle name="Normal 11 2" xfId="163"/>
    <cellStyle name="Normal 11 2 2" xfId="210"/>
    <cellStyle name="Normal 11 2 3" xfId="229"/>
    <cellStyle name="Normal 11 3" xfId="150"/>
    <cellStyle name="Normal 11 3 2" xfId="201"/>
    <cellStyle name="Normal 11 4" xfId="192"/>
    <cellStyle name="Normal 11 5" xfId="220"/>
    <cellStyle name="Normal 11_הלוואות" xfId="177"/>
    <cellStyle name="Normal 12" xfId="176"/>
    <cellStyle name="Normal 13" xfId="148"/>
    <cellStyle name="Normal 14" xfId="180"/>
    <cellStyle name="Normal 15" xfId="146"/>
    <cellStyle name="Normal 15 2 2 2" xfId="235"/>
    <cellStyle name="Normal 16" xfId="181"/>
    <cellStyle name="Normal 16 2" xfId="236"/>
    <cellStyle name="Normal 17" xfId="147"/>
    <cellStyle name="Normal 17 2" xfId="186"/>
    <cellStyle name="Normal 17 2 3" xfId="237"/>
    <cellStyle name="Normal 17 3" xfId="199"/>
    <cellStyle name="Normal 18" xfId="183"/>
    <cellStyle name="Normal 19" xfId="159"/>
    <cellStyle name="Normal 19 2" xfId="238"/>
    <cellStyle name="Normal 2" xfId="5"/>
    <cellStyle name="Normal 2 2" xfId="94"/>
    <cellStyle name="Normal 2 2 2" xfId="95"/>
    <cellStyle name="Normal 2 2_גולמי" xfId="96"/>
    <cellStyle name="Normal 2 4" xfId="97"/>
    <cellStyle name="Normal 2_IPM באר טוביה" xfId="98"/>
    <cellStyle name="Normal 20" xfId="182"/>
    <cellStyle name="Normal 20 2 3" xfId="239"/>
    <cellStyle name="Normal 21" xfId="187"/>
    <cellStyle name="Normal 21 2 2 2" xfId="240"/>
    <cellStyle name="Normal 22" xfId="190"/>
    <cellStyle name="Normal 23" xfId="216"/>
    <cellStyle name="Normal 24" xfId="188"/>
    <cellStyle name="Normal 25" xfId="217"/>
    <cellStyle name="Normal 26" xfId="218"/>
    <cellStyle name="Normal 3" xfId="6"/>
    <cellStyle name="Normal 3 2" xfId="164"/>
    <cellStyle name="Normal 3 2 2" xfId="211"/>
    <cellStyle name="Normal 3 2 3" xfId="230"/>
    <cellStyle name="Normal 3 3" xfId="151"/>
    <cellStyle name="Normal 3 3 2" xfId="202"/>
    <cellStyle name="Normal 3 4" xfId="193"/>
    <cellStyle name="Normal 3 5" xfId="221"/>
    <cellStyle name="Normal 3_הלוואות" xfId="178"/>
    <cellStyle name="Normal 4" xfId="12"/>
    <cellStyle name="Normal 5" xfId="155"/>
    <cellStyle name="Normal 5 2" xfId="169"/>
    <cellStyle name="Normal 5 2 2" xfId="213"/>
    <cellStyle name="Normal 5 2 3" xfId="232"/>
    <cellStyle name="Normal 5 3" xfId="204"/>
    <cellStyle name="Normal 5 4" xfId="223"/>
    <cellStyle name="Normal 5_הלוואות" xfId="179"/>
    <cellStyle name="Normal 6" xfId="157"/>
    <cellStyle name="Normal 6 2" xfId="171"/>
    <cellStyle name="Normal 6 2 2" xfId="215"/>
    <cellStyle name="Normal 6 2 3" xfId="234"/>
    <cellStyle name="Normal 6 3" xfId="206"/>
    <cellStyle name="Normal 6 4" xfId="225"/>
    <cellStyle name="Normal 7" xfId="156"/>
    <cellStyle name="Normal 7 2" xfId="170"/>
    <cellStyle name="Normal 7 2 2" xfId="214"/>
    <cellStyle name="Normal 7 2 3" xfId="233"/>
    <cellStyle name="Normal 7 3" xfId="205"/>
    <cellStyle name="Normal 7 4" xfId="224"/>
    <cellStyle name="Normal 8" xfId="161"/>
    <cellStyle name="Normal 8 2" xfId="166"/>
    <cellStyle name="Normal 9" xfId="174"/>
    <cellStyle name="Normal 9 2" xfId="175"/>
    <cellStyle name="Normal_2007-16618" xfId="7"/>
    <cellStyle name="Normal_יתרת התחייבות להשקעה" xfId="16"/>
    <cellStyle name="Note" xfId="99"/>
    <cellStyle name="Output" xfId="100"/>
    <cellStyle name="Percent" xfId="14" builtinId="5"/>
    <cellStyle name="Percent 2" xfId="8"/>
    <cellStyle name="Percent 2 2" xfId="15"/>
    <cellStyle name="Percent 2 2 2" xfId="165"/>
    <cellStyle name="Percent 2 2 2 2" xfId="212"/>
    <cellStyle name="Percent 2 2 3" xfId="197"/>
    <cellStyle name="Percent 2 2 4" xfId="231"/>
    <cellStyle name="Percent 2 3" xfId="152"/>
    <cellStyle name="Percent 2 3 2" xfId="203"/>
    <cellStyle name="Percent 2 4" xfId="194"/>
    <cellStyle name="Percent 2 5" xfId="222"/>
    <cellStyle name="Percent 3" xfId="101"/>
    <cellStyle name="Percent 3 2" xfId="185"/>
    <cellStyle name="Percent 4" xfId="168"/>
    <cellStyle name="Percent 4 2" xfId="172"/>
    <cellStyle name="Percent 5" xfId="154"/>
    <cellStyle name="Percent 6" xfId="196"/>
    <cellStyle name="Percent 7" xfId="189"/>
    <cellStyle name="SAPBEXaggData" xfId="102"/>
    <cellStyle name="SAPBEXaggDataEmph" xfId="103"/>
    <cellStyle name="SAPBEXaggItem" xfId="104"/>
    <cellStyle name="SAPBEXaggItemX" xfId="105"/>
    <cellStyle name="SAPBEXchaText" xfId="106"/>
    <cellStyle name="SAPBEXexcBad7" xfId="107"/>
    <cellStyle name="SAPBEXexcBad8" xfId="108"/>
    <cellStyle name="SAPBEXexcBad9" xfId="109"/>
    <cellStyle name="SAPBEXexcCritical4" xfId="110"/>
    <cellStyle name="SAPBEXexcCritical5" xfId="111"/>
    <cellStyle name="SAPBEXexcCritical6" xfId="112"/>
    <cellStyle name="SAPBEXexcGood1" xfId="113"/>
    <cellStyle name="SAPBEXexcGood2" xfId="114"/>
    <cellStyle name="SAPBEXexcGood3" xfId="115"/>
    <cellStyle name="SAPBEXfilterDrill" xfId="116"/>
    <cellStyle name="SAPBEXfilterItem" xfId="117"/>
    <cellStyle name="SAPBEXfilterText" xfId="118"/>
    <cellStyle name="SAPBEXformats" xfId="119"/>
    <cellStyle name="SAPBEXheaderItem" xfId="120"/>
    <cellStyle name="SAPBEXheaderText" xfId="121"/>
    <cellStyle name="SAPBEXHLevel0" xfId="122"/>
    <cellStyle name="SAPBEXHLevel0X" xfId="123"/>
    <cellStyle name="SAPBEXHLevel1" xfId="124"/>
    <cellStyle name="SAPBEXHLevel1X" xfId="125"/>
    <cellStyle name="SAPBEXHLevel2" xfId="126"/>
    <cellStyle name="SAPBEXHLevel2X" xfId="127"/>
    <cellStyle name="SAPBEXHLevel3" xfId="128"/>
    <cellStyle name="SAPBEXHLevel3X" xfId="129"/>
    <cellStyle name="SAPBEXinputData" xfId="130"/>
    <cellStyle name="SAPBEXresData" xfId="131"/>
    <cellStyle name="SAPBEXresDataEmph" xfId="132"/>
    <cellStyle name="SAPBEXresItem" xfId="133"/>
    <cellStyle name="SAPBEXresItemX" xfId="134"/>
    <cellStyle name="SAPBEXstdData" xfId="135"/>
    <cellStyle name="SAPBEXstdDataEmph" xfId="136"/>
    <cellStyle name="SAPBEXstdItem" xfId="137"/>
    <cellStyle name="SAPBEXstdItemX" xfId="138"/>
    <cellStyle name="SAPBEXtitle" xfId="139"/>
    <cellStyle name="SAPBEXundefined" xfId="140"/>
    <cellStyle name="Sheet Title" xfId="141"/>
    <cellStyle name="Text" xfId="9"/>
    <cellStyle name="Title" xfId="142"/>
    <cellStyle name="Total" xfId="10"/>
    <cellStyle name="Warning Text" xfId="143"/>
    <cellStyle name="היפר-קישור" xfId="11" builtinId="8"/>
    <cellStyle name="הערה 2" xfId="144"/>
    <cellStyle name="הערה 3" xfId="145"/>
  </cellStyles>
  <dxfs count="2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dal-group.co.il\dfs$\cockpithome\olak.MIGDAL_NTDOM\WINDOWS\512237744_p2102_0418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52387220.470181949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selection activeCell="C10" sqref="C10:C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7" t="s">
        <v>195</v>
      </c>
      <c r="C1" s="78" t="s" vm="1">
        <v>275</v>
      </c>
    </row>
    <row r="2" spans="1:20">
      <c r="B2" s="57" t="s">
        <v>194</v>
      </c>
      <c r="C2" s="78" t="s">
        <v>276</v>
      </c>
    </row>
    <row r="3" spans="1:20">
      <c r="B3" s="57" t="s">
        <v>196</v>
      </c>
      <c r="C3" s="78" t="s">
        <v>277</v>
      </c>
    </row>
    <row r="4" spans="1:20">
      <c r="B4" s="57" t="s">
        <v>197</v>
      </c>
      <c r="C4" s="78">
        <v>2102</v>
      </c>
    </row>
    <row r="6" spans="1:20" ht="26.25" customHeight="1">
      <c r="B6" s="179" t="s">
        <v>211</v>
      </c>
      <c r="C6" s="180"/>
      <c r="D6" s="181"/>
    </row>
    <row r="7" spans="1:20" s="10" customFormat="1">
      <c r="B7" s="23"/>
      <c r="C7" s="24" t="s">
        <v>128</v>
      </c>
      <c r="D7" s="25" t="s">
        <v>126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3"/>
      <c r="C8" s="26" t="s">
        <v>261</v>
      </c>
      <c r="D8" s="27" t="s">
        <v>20</v>
      </c>
    </row>
    <row r="9" spans="1:20" s="11" customFormat="1" ht="18" customHeight="1">
      <c r="B9" s="37"/>
      <c r="C9" s="20" t="s">
        <v>1</v>
      </c>
      <c r="D9" s="28" t="s">
        <v>2</v>
      </c>
    </row>
    <row r="10" spans="1:20" s="11" customFormat="1" ht="18" customHeight="1">
      <c r="B10" s="67" t="s">
        <v>210</v>
      </c>
      <c r="C10" s="114">
        <f>C11+C12+C23+C33+C34+C35+C37</f>
        <v>52109232.57554476</v>
      </c>
      <c r="D10" s="115">
        <f>C10/$C$42</f>
        <v>0.99465744314530125</v>
      </c>
    </row>
    <row r="11" spans="1:20">
      <c r="A11" s="45" t="s">
        <v>159</v>
      </c>
      <c r="B11" s="29" t="s">
        <v>212</v>
      </c>
      <c r="C11" s="114">
        <f>מזומנים!J10</f>
        <v>3971870.3940006141</v>
      </c>
      <c r="D11" s="115">
        <f t="shared" ref="D11:D42" si="0">C11/$C$42</f>
        <v>7.5814788576549483E-2</v>
      </c>
    </row>
    <row r="12" spans="1:20">
      <c r="B12" s="29" t="s">
        <v>213</v>
      </c>
      <c r="C12" s="114">
        <f>+C13+C15+C16+C17+C18+C19+C21+C22</f>
        <v>23374950.950799964</v>
      </c>
      <c r="D12" s="115">
        <f t="shared" si="0"/>
        <v>0.44617945414304461</v>
      </c>
    </row>
    <row r="13" spans="1:20">
      <c r="A13" s="55" t="s">
        <v>159</v>
      </c>
      <c r="B13" s="30" t="s">
        <v>82</v>
      </c>
      <c r="C13" s="114">
        <f>'תעודות התחייבות ממשלתיות'!O11</f>
        <v>2547516.6067636334</v>
      </c>
      <c r="D13" s="115">
        <f t="shared" si="0"/>
        <v>4.8626821567180206E-2</v>
      </c>
    </row>
    <row r="14" spans="1:20">
      <c r="A14" s="55" t="s">
        <v>159</v>
      </c>
      <c r="B14" s="30" t="s">
        <v>83</v>
      </c>
      <c r="C14" s="114" t="s" vm="2">
        <v>2551</v>
      </c>
      <c r="D14" s="115"/>
    </row>
    <row r="15" spans="1:20">
      <c r="A15" s="55" t="s">
        <v>159</v>
      </c>
      <c r="B15" s="30" t="s">
        <v>84</v>
      </c>
      <c r="C15" s="114">
        <f>'אג"ח קונצרני'!R11</f>
        <v>6421738.0584091572</v>
      </c>
      <c r="D15" s="115">
        <f t="shared" si="0"/>
        <v>0.1225776938561899</v>
      </c>
    </row>
    <row r="16" spans="1:20">
      <c r="A16" s="55" t="s">
        <v>159</v>
      </c>
      <c r="B16" s="30" t="s">
        <v>85</v>
      </c>
      <c r="C16" s="114">
        <f>מניות!L11</f>
        <v>6525139.9291818198</v>
      </c>
      <c r="D16" s="115">
        <f t="shared" si="0"/>
        <v>0.12455142164521601</v>
      </c>
    </row>
    <row r="17" spans="1:4">
      <c r="A17" s="55" t="s">
        <v>159</v>
      </c>
      <c r="B17" s="30" t="s">
        <v>86</v>
      </c>
      <c r="C17" s="114">
        <f>'תעודות סל'!K11</f>
        <v>5129696.1331123877</v>
      </c>
      <c r="D17" s="115">
        <f t="shared" si="0"/>
        <v>9.7915286556502626E-2</v>
      </c>
    </row>
    <row r="18" spans="1:4">
      <c r="A18" s="55" t="s">
        <v>159</v>
      </c>
      <c r="B18" s="30" t="s">
        <v>87</v>
      </c>
      <c r="C18" s="114">
        <f>'קרנות נאמנות'!L11</f>
        <v>2930280.9585300004</v>
      </c>
      <c r="D18" s="115">
        <f t="shared" si="0"/>
        <v>5.5933001156433605E-2</v>
      </c>
    </row>
    <row r="19" spans="1:4">
      <c r="A19" s="55" t="s">
        <v>159</v>
      </c>
      <c r="B19" s="30" t="s">
        <v>88</v>
      </c>
      <c r="C19" s="114">
        <f>'כתבי אופציה'!I11</f>
        <v>116.708574192</v>
      </c>
      <c r="D19" s="115">
        <f t="shared" si="0"/>
        <v>2.2277252275910117E-6</v>
      </c>
    </row>
    <row r="20" spans="1:4">
      <c r="A20" s="55" t="s">
        <v>159</v>
      </c>
      <c r="B20" s="30" t="s">
        <v>89</v>
      </c>
      <c r="C20" s="114" t="s" vm="3">
        <v>2551</v>
      </c>
      <c r="D20" s="115"/>
    </row>
    <row r="21" spans="1:4">
      <c r="A21" s="55" t="s">
        <v>159</v>
      </c>
      <c r="B21" s="30" t="s">
        <v>90</v>
      </c>
      <c r="C21" s="114">
        <f>'חוזים עתידיים'!I11</f>
        <v>-247916.81829</v>
      </c>
      <c r="D21" s="115">
        <f t="shared" si="0"/>
        <v>-4.7322191558963238E-3</v>
      </c>
    </row>
    <row r="22" spans="1:4">
      <c r="A22" s="55" t="s">
        <v>159</v>
      </c>
      <c r="B22" s="30" t="s">
        <v>91</v>
      </c>
      <c r="C22" s="114">
        <f>'מוצרים מובנים'!N11</f>
        <v>68379.374518769997</v>
      </c>
      <c r="D22" s="115">
        <f t="shared" si="0"/>
        <v>1.305220792190945E-3</v>
      </c>
    </row>
    <row r="23" spans="1:4">
      <c r="B23" s="29" t="s">
        <v>214</v>
      </c>
      <c r="C23" s="114">
        <f>C24+C26+C27+C28+C29+C31+C32</f>
        <v>18574670.285900004</v>
      </c>
      <c r="D23" s="115">
        <f t="shared" si="0"/>
        <v>0.35455202736013725</v>
      </c>
    </row>
    <row r="24" spans="1:4">
      <c r="A24" s="55" t="s">
        <v>159</v>
      </c>
      <c r="B24" s="30" t="s">
        <v>92</v>
      </c>
      <c r="C24" s="114">
        <f>'לא סחיר- תעודות התחייבות ממשלתי'!M11</f>
        <v>15045929.87095</v>
      </c>
      <c r="D24" s="115">
        <f t="shared" si="0"/>
        <v>0.28719567330964835</v>
      </c>
    </row>
    <row r="25" spans="1:4">
      <c r="A25" s="55" t="s">
        <v>159</v>
      </c>
      <c r="B25" s="30" t="s">
        <v>93</v>
      </c>
      <c r="C25" s="114" t="s" vm="4">
        <v>2551</v>
      </c>
      <c r="D25" s="115"/>
    </row>
    <row r="26" spans="1:4">
      <c r="A26" s="55" t="s">
        <v>159</v>
      </c>
      <c r="B26" s="30" t="s">
        <v>84</v>
      </c>
      <c r="C26" s="114">
        <f>'לא סחיר - אג"ח קונצרני'!P11</f>
        <v>933226.3483800001</v>
      </c>
      <c r="D26" s="115">
        <f t="shared" si="0"/>
        <v>1.7813360275643494E-2</v>
      </c>
    </row>
    <row r="27" spans="1:4">
      <c r="A27" s="55" t="s">
        <v>159</v>
      </c>
      <c r="B27" s="30" t="s">
        <v>94</v>
      </c>
      <c r="C27" s="114">
        <f>'לא סחיר - מניות'!J11</f>
        <v>791945.54998000001</v>
      </c>
      <c r="D27" s="115">
        <f t="shared" si="0"/>
        <v>1.5116602124420583E-2</v>
      </c>
    </row>
    <row r="28" spans="1:4">
      <c r="A28" s="55" t="s">
        <v>159</v>
      </c>
      <c r="B28" s="30" t="s">
        <v>95</v>
      </c>
      <c r="C28" s="114">
        <f>'לא סחיר - קרנות השקעה'!H11</f>
        <v>2133377.9026600015</v>
      </c>
      <c r="D28" s="115">
        <f t="shared" si="0"/>
        <v>4.072177050096E-2</v>
      </c>
    </row>
    <row r="29" spans="1:4">
      <c r="A29" s="55" t="s">
        <v>159</v>
      </c>
      <c r="B29" s="30" t="s">
        <v>96</v>
      </c>
      <c r="C29" s="114">
        <f>'לא סחיר - כתבי אופציה'!I11</f>
        <v>39.550839999999994</v>
      </c>
      <c r="D29" s="115">
        <f t="shared" si="0"/>
        <v>7.5494371043781653E-7</v>
      </c>
    </row>
    <row r="30" spans="1:4">
      <c r="A30" s="55" t="s">
        <v>159</v>
      </c>
      <c r="B30" s="30" t="s">
        <v>237</v>
      </c>
      <c r="C30" s="114" t="s" vm="5">
        <v>2551</v>
      </c>
      <c r="D30" s="115"/>
    </row>
    <row r="31" spans="1:4">
      <c r="A31" s="55" t="s">
        <v>159</v>
      </c>
      <c r="B31" s="30" t="s">
        <v>122</v>
      </c>
      <c r="C31" s="114">
        <f>'לא סחיר - חוזים עתידיים'!I11</f>
        <v>-329849.28069999994</v>
      </c>
      <c r="D31" s="115">
        <f t="shared" si="0"/>
        <v>-6.2961403564855472E-3</v>
      </c>
    </row>
    <row r="32" spans="1:4">
      <c r="A32" s="55" t="s">
        <v>159</v>
      </c>
      <c r="B32" s="30" t="s">
        <v>97</v>
      </c>
      <c r="C32" s="114">
        <f>'לא סחיר - מוצרים מובנים'!N11</f>
        <v>0.34379000000000004</v>
      </c>
      <c r="D32" s="115">
        <f t="shared" si="0"/>
        <v>6.5622398465220213E-9</v>
      </c>
    </row>
    <row r="33" spans="1:4">
      <c r="A33" s="55" t="s">
        <v>159</v>
      </c>
      <c r="B33" s="29" t="s">
        <v>215</v>
      </c>
      <c r="C33" s="114">
        <f>הלוואות!O10</f>
        <v>4152003.4159899987</v>
      </c>
      <c r="D33" s="115">
        <f t="shared" si="0"/>
        <v>7.9253155296271305E-2</v>
      </c>
    </row>
    <row r="34" spans="1:4">
      <c r="A34" s="55" t="s">
        <v>159</v>
      </c>
      <c r="B34" s="29" t="s">
        <v>216</v>
      </c>
      <c r="C34" s="114">
        <f>'פקדונות מעל 3 חודשים'!M10</f>
        <v>781627.49285999988</v>
      </c>
      <c r="D34" s="115">
        <f t="shared" si="0"/>
        <v>1.4919651760618392E-2</v>
      </c>
    </row>
    <row r="35" spans="1:4">
      <c r="A35" s="55" t="s">
        <v>159</v>
      </c>
      <c r="B35" s="29" t="s">
        <v>217</v>
      </c>
      <c r="C35" s="114">
        <f>'זכויות מקרקעין'!G10</f>
        <v>1253430.3624</v>
      </c>
      <c r="D35" s="115">
        <f t="shared" si="0"/>
        <v>2.3925392445917033E-2</v>
      </c>
    </row>
    <row r="36" spans="1:4">
      <c r="A36" s="55" t="s">
        <v>159</v>
      </c>
      <c r="B36" s="56" t="s">
        <v>218</v>
      </c>
      <c r="C36" s="114" t="s" vm="6">
        <v>2551</v>
      </c>
      <c r="D36" s="115"/>
    </row>
    <row r="37" spans="1:4">
      <c r="A37" s="55" t="s">
        <v>159</v>
      </c>
      <c r="B37" s="29" t="s">
        <v>219</v>
      </c>
      <c r="C37" s="114">
        <f>'השקעות אחרות '!I10</f>
        <v>679.67359417699993</v>
      </c>
      <c r="D37" s="115">
        <f t="shared" si="0"/>
        <v>1.2973562763131988E-5</v>
      </c>
    </row>
    <row r="38" spans="1:4">
      <c r="A38" s="55"/>
      <c r="B38" s="68" t="s">
        <v>221</v>
      </c>
      <c r="C38" s="114">
        <f>C40+C41</f>
        <v>279891.87594999996</v>
      </c>
      <c r="D38" s="115">
        <f t="shared" si="0"/>
        <v>5.3425568546987641E-3</v>
      </c>
    </row>
    <row r="39" spans="1:4">
      <c r="A39" s="55" t="s">
        <v>159</v>
      </c>
      <c r="B39" s="69" t="s">
        <v>222</v>
      </c>
      <c r="C39" s="114" t="s" vm="7">
        <v>2551</v>
      </c>
      <c r="D39" s="115"/>
    </row>
    <row r="40" spans="1:4">
      <c r="A40" s="55" t="s">
        <v>159</v>
      </c>
      <c r="B40" s="69" t="s">
        <v>259</v>
      </c>
      <c r="C40" s="114">
        <f>'עלות מתואמת אג"ח קונצרני ל.סחיר'!M10</f>
        <v>263834.15524999995</v>
      </c>
      <c r="D40" s="115">
        <f t="shared" si="0"/>
        <v>5.0360481877164158E-3</v>
      </c>
    </row>
    <row r="41" spans="1:4">
      <c r="A41" s="55" t="s">
        <v>159</v>
      </c>
      <c r="B41" s="69" t="s">
        <v>223</v>
      </c>
      <c r="C41" s="114">
        <f>'עלות מתואמת מסגרות אשראי ללווים'!M10</f>
        <v>16057.7207</v>
      </c>
      <c r="D41" s="115">
        <f t="shared" si="0"/>
        <v>3.0650866698234814E-4</v>
      </c>
    </row>
    <row r="42" spans="1:4">
      <c r="B42" s="69" t="s">
        <v>98</v>
      </c>
      <c r="C42" s="114">
        <f>C38+C10</f>
        <v>52389124.451494761</v>
      </c>
      <c r="D42" s="115">
        <f t="shared" si="0"/>
        <v>1</v>
      </c>
    </row>
    <row r="43" spans="1:4">
      <c r="A43" s="55" t="s">
        <v>159</v>
      </c>
      <c r="B43" s="69" t="s">
        <v>220</v>
      </c>
      <c r="C43" s="139">
        <f>'יתרת התחייבות להשקעה'!C10</f>
        <v>4179763.5913409907</v>
      </c>
      <c r="D43" s="115"/>
    </row>
    <row r="44" spans="1:4">
      <c r="B44" s="6" t="s">
        <v>127</v>
      </c>
    </row>
    <row r="45" spans="1:4">
      <c r="C45" s="75" t="s">
        <v>202</v>
      </c>
      <c r="D45" s="36" t="s">
        <v>121</v>
      </c>
    </row>
    <row r="46" spans="1:4">
      <c r="C46" s="76" t="s">
        <v>1</v>
      </c>
      <c r="D46" s="25" t="s">
        <v>2</v>
      </c>
    </row>
    <row r="47" spans="1:4">
      <c r="C47" s="116" t="s">
        <v>183</v>
      </c>
      <c r="D47" s="117" vm="8">
        <v>2.6452</v>
      </c>
    </row>
    <row r="48" spans="1:4">
      <c r="C48" s="116" t="s">
        <v>192</v>
      </c>
      <c r="D48" s="117">
        <v>0.96568071730392657</v>
      </c>
    </row>
    <row r="49" spans="2:4">
      <c r="C49" s="116" t="s">
        <v>188</v>
      </c>
      <c r="D49" s="117" vm="9">
        <v>2.7517</v>
      </c>
    </row>
    <row r="50" spans="2:4">
      <c r="B50" s="12"/>
      <c r="C50" s="116" t="s">
        <v>1496</v>
      </c>
      <c r="D50" s="117" vm="10">
        <v>3.8071999999999999</v>
      </c>
    </row>
    <row r="51" spans="2:4">
      <c r="C51" s="116" t="s">
        <v>181</v>
      </c>
      <c r="D51" s="117" vm="11">
        <v>4.2915999999999999</v>
      </c>
    </row>
    <row r="52" spans="2:4">
      <c r="C52" s="116" t="s">
        <v>182</v>
      </c>
      <c r="D52" s="117" vm="12">
        <v>4.7934000000000001</v>
      </c>
    </row>
    <row r="53" spans="2:4">
      <c r="C53" s="116" t="s">
        <v>184</v>
      </c>
      <c r="D53" s="117">
        <v>0.47864732325296283</v>
      </c>
    </row>
    <row r="54" spans="2:4">
      <c r="C54" s="116" t="s">
        <v>189</v>
      </c>
      <c r="D54" s="117" vm="13">
        <v>3.4113000000000002</v>
      </c>
    </row>
    <row r="55" spans="2:4">
      <c r="C55" s="116" t="s">
        <v>190</v>
      </c>
      <c r="D55" s="117">
        <v>0.19088362617774382</v>
      </c>
    </row>
    <row r="56" spans="2:4">
      <c r="C56" s="116" t="s">
        <v>187</v>
      </c>
      <c r="D56" s="117" vm="14">
        <v>0.5746</v>
      </c>
    </row>
    <row r="57" spans="2:4">
      <c r="C57" s="116" t="s">
        <v>2552</v>
      </c>
      <c r="D57" s="117">
        <v>2.5160324000000003</v>
      </c>
    </row>
    <row r="58" spans="2:4">
      <c r="C58" s="116" t="s">
        <v>186</v>
      </c>
      <c r="D58" s="117" vm="15">
        <v>0.41889999999999999</v>
      </c>
    </row>
    <row r="59" spans="2:4">
      <c r="C59" s="116" t="s">
        <v>179</v>
      </c>
      <c r="D59" s="117" vm="16">
        <v>3.7480000000000002</v>
      </c>
    </row>
    <row r="60" spans="2:4">
      <c r="C60" s="116" t="s">
        <v>193</v>
      </c>
      <c r="D60" s="117" vm="17">
        <v>0.26100000000000001</v>
      </c>
    </row>
    <row r="61" spans="2:4">
      <c r="C61" s="116" t="s">
        <v>2553</v>
      </c>
      <c r="D61" s="117" vm="18">
        <v>0.43149999999999999</v>
      </c>
    </row>
    <row r="62" spans="2:4">
      <c r="C62" s="116" t="s">
        <v>2554</v>
      </c>
      <c r="D62" s="117">
        <v>5.3951501227871679E-2</v>
      </c>
    </row>
    <row r="63" spans="2:4">
      <c r="C63" s="116" t="s">
        <v>180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7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5" sqref="L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8" t="s" vm="1">
        <v>275</v>
      </c>
    </row>
    <row r="2" spans="2:60">
      <c r="B2" s="57" t="s">
        <v>194</v>
      </c>
      <c r="C2" s="78" t="s">
        <v>276</v>
      </c>
    </row>
    <row r="3" spans="2:60">
      <c r="B3" s="57" t="s">
        <v>196</v>
      </c>
      <c r="C3" s="78" t="s">
        <v>277</v>
      </c>
    </row>
    <row r="4" spans="2:60">
      <c r="B4" s="57" t="s">
        <v>197</v>
      </c>
      <c r="C4" s="78">
        <v>2102</v>
      </c>
    </row>
    <row r="6" spans="2:60" ht="26.25" customHeight="1">
      <c r="B6" s="193" t="s">
        <v>225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60" ht="26.25" customHeight="1">
      <c r="B7" s="193" t="s">
        <v>110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BH7" s="3"/>
    </row>
    <row r="8" spans="2:60" s="3" customFormat="1" ht="78.75">
      <c r="B8" s="23" t="s">
        <v>134</v>
      </c>
      <c r="C8" s="31" t="s">
        <v>50</v>
      </c>
      <c r="D8" s="31" t="s">
        <v>137</v>
      </c>
      <c r="E8" s="31" t="s">
        <v>74</v>
      </c>
      <c r="F8" s="31" t="s">
        <v>119</v>
      </c>
      <c r="G8" s="31" t="s">
        <v>258</v>
      </c>
      <c r="H8" s="31" t="s">
        <v>257</v>
      </c>
      <c r="I8" s="31" t="s">
        <v>71</v>
      </c>
      <c r="J8" s="31" t="s">
        <v>66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9" t="s">
        <v>53</v>
      </c>
      <c r="C11" s="125"/>
      <c r="D11" s="125"/>
      <c r="E11" s="125"/>
      <c r="F11" s="125"/>
      <c r="G11" s="126"/>
      <c r="H11" s="128"/>
      <c r="I11" s="126">
        <v>116.708574192</v>
      </c>
      <c r="J11" s="125"/>
      <c r="K11" s="127">
        <f>I11/$I$11</f>
        <v>1</v>
      </c>
      <c r="L11" s="127">
        <f>I11/'סכום נכסי הקרן'!$C$42</f>
        <v>2.2277252275910117E-6</v>
      </c>
      <c r="BC11" s="100"/>
      <c r="BD11" s="3"/>
      <c r="BE11" s="100"/>
      <c r="BG11" s="100"/>
    </row>
    <row r="12" spans="2:60" s="4" customFormat="1" ht="18" customHeight="1">
      <c r="B12" s="130" t="s">
        <v>26</v>
      </c>
      <c r="C12" s="125"/>
      <c r="D12" s="125"/>
      <c r="E12" s="125"/>
      <c r="F12" s="125"/>
      <c r="G12" s="126"/>
      <c r="H12" s="128"/>
      <c r="I12" s="126">
        <v>116.708574192</v>
      </c>
      <c r="J12" s="125"/>
      <c r="K12" s="127">
        <f t="shared" ref="K12:K15" si="0">I12/$I$11</f>
        <v>1</v>
      </c>
      <c r="L12" s="127">
        <f>I12/'סכום נכסי הקרן'!$C$42</f>
        <v>2.2277252275910117E-6</v>
      </c>
      <c r="BC12" s="100"/>
      <c r="BD12" s="3"/>
      <c r="BE12" s="100"/>
      <c r="BG12" s="100"/>
    </row>
    <row r="13" spans="2:60" s="100" customFormat="1">
      <c r="B13" s="124" t="s">
        <v>1834</v>
      </c>
      <c r="C13" s="125"/>
      <c r="D13" s="125"/>
      <c r="E13" s="125"/>
      <c r="F13" s="125"/>
      <c r="G13" s="126"/>
      <c r="H13" s="128"/>
      <c r="I13" s="126">
        <v>116.708574192</v>
      </c>
      <c r="J13" s="125"/>
      <c r="K13" s="127">
        <f t="shared" si="0"/>
        <v>1</v>
      </c>
      <c r="L13" s="127">
        <f>I13/'סכום נכסי הקרן'!$C$42</f>
        <v>2.2277252275910117E-6</v>
      </c>
      <c r="BD13" s="3"/>
    </row>
    <row r="14" spans="2:60" ht="20.25">
      <c r="B14" s="87" t="s">
        <v>1835</v>
      </c>
      <c r="C14" s="84" t="s">
        <v>1836</v>
      </c>
      <c r="D14" s="97" t="s">
        <v>138</v>
      </c>
      <c r="E14" s="97" t="s">
        <v>1328</v>
      </c>
      <c r="F14" s="97" t="s">
        <v>180</v>
      </c>
      <c r="G14" s="94">
        <v>321096.73822100001</v>
      </c>
      <c r="H14" s="96">
        <v>34.799999999999997</v>
      </c>
      <c r="I14" s="94">
        <v>111.74166604800001</v>
      </c>
      <c r="J14" s="95">
        <v>4.9874053644741533E-2</v>
      </c>
      <c r="K14" s="95">
        <f t="shared" si="0"/>
        <v>0.95744178884553233</v>
      </c>
      <c r="L14" s="95">
        <f>I14/'סכום נכסי הקרן'!$C$42</f>
        <v>2.1329172269610588E-6</v>
      </c>
      <c r="BD14" s="4"/>
    </row>
    <row r="15" spans="2:60">
      <c r="B15" s="87" t="s">
        <v>1837</v>
      </c>
      <c r="C15" s="84" t="s">
        <v>1838</v>
      </c>
      <c r="D15" s="97" t="s">
        <v>138</v>
      </c>
      <c r="E15" s="97" t="s">
        <v>206</v>
      </c>
      <c r="F15" s="97" t="s">
        <v>180</v>
      </c>
      <c r="G15" s="94">
        <v>85636.347303000002</v>
      </c>
      <c r="H15" s="96">
        <v>5.8</v>
      </c>
      <c r="I15" s="94">
        <v>4.9669081439999996</v>
      </c>
      <c r="J15" s="95">
        <v>7.1395691317183305E-2</v>
      </c>
      <c r="K15" s="95">
        <f t="shared" si="0"/>
        <v>4.2558211154467736E-2</v>
      </c>
      <c r="L15" s="95">
        <f>I15/'סכום נכסי הקרן'!$C$42</f>
        <v>9.4808000629952959E-8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9" t="s">
        <v>274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130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256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264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K30" sqref="K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8" t="s" vm="1">
        <v>275</v>
      </c>
    </row>
    <row r="2" spans="2:61">
      <c r="B2" s="57" t="s">
        <v>194</v>
      </c>
      <c r="C2" s="78" t="s">
        <v>276</v>
      </c>
    </row>
    <row r="3" spans="2:61">
      <c r="B3" s="57" t="s">
        <v>196</v>
      </c>
      <c r="C3" s="78" t="s">
        <v>277</v>
      </c>
    </row>
    <row r="4" spans="2:61">
      <c r="B4" s="57" t="s">
        <v>197</v>
      </c>
      <c r="C4" s="78">
        <v>2102</v>
      </c>
    </row>
    <row r="6" spans="2:61" ht="26.25" customHeight="1">
      <c r="B6" s="193" t="s">
        <v>225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61" ht="26.25" customHeight="1">
      <c r="B7" s="193" t="s">
        <v>111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  <c r="BI7" s="3"/>
    </row>
    <row r="8" spans="2:61" s="3" customFormat="1" ht="78.75">
      <c r="B8" s="23" t="s">
        <v>134</v>
      </c>
      <c r="C8" s="31" t="s">
        <v>50</v>
      </c>
      <c r="D8" s="31" t="s">
        <v>137</v>
      </c>
      <c r="E8" s="31" t="s">
        <v>74</v>
      </c>
      <c r="F8" s="31" t="s">
        <v>119</v>
      </c>
      <c r="G8" s="31" t="s">
        <v>258</v>
      </c>
      <c r="H8" s="31" t="s">
        <v>257</v>
      </c>
      <c r="I8" s="31" t="s">
        <v>71</v>
      </c>
      <c r="J8" s="31" t="s">
        <v>66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265</v>
      </c>
      <c r="H9" s="17"/>
      <c r="I9" s="17" t="s">
        <v>261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274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264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F23" sqref="F23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10.140625" style="1" bestFit="1" customWidth="1"/>
    <col min="8" max="8" width="10.7109375" style="1" bestFit="1" customWidth="1"/>
    <col min="9" max="9" width="12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195</v>
      </c>
      <c r="C1" s="78" t="s" vm="1">
        <v>275</v>
      </c>
    </row>
    <row r="2" spans="1:60">
      <c r="B2" s="57" t="s">
        <v>194</v>
      </c>
      <c r="C2" s="78" t="s">
        <v>276</v>
      </c>
    </row>
    <row r="3" spans="1:60">
      <c r="B3" s="57" t="s">
        <v>196</v>
      </c>
      <c r="C3" s="78" t="s">
        <v>277</v>
      </c>
    </row>
    <row r="4" spans="1:60">
      <c r="B4" s="57" t="s">
        <v>197</v>
      </c>
      <c r="C4" s="78">
        <v>2102</v>
      </c>
    </row>
    <row r="6" spans="1:60" ht="26.25" customHeight="1">
      <c r="B6" s="193" t="s">
        <v>225</v>
      </c>
      <c r="C6" s="194"/>
      <c r="D6" s="194"/>
      <c r="E6" s="194"/>
      <c r="F6" s="194"/>
      <c r="G6" s="194"/>
      <c r="H6" s="194"/>
      <c r="I6" s="194"/>
      <c r="J6" s="194"/>
      <c r="K6" s="195"/>
      <c r="BD6" s="1" t="s">
        <v>138</v>
      </c>
      <c r="BF6" s="1" t="s">
        <v>203</v>
      </c>
      <c r="BH6" s="3" t="s">
        <v>180</v>
      </c>
    </row>
    <row r="7" spans="1:60" ht="26.25" customHeight="1">
      <c r="B7" s="193" t="s">
        <v>112</v>
      </c>
      <c r="C7" s="194"/>
      <c r="D7" s="194"/>
      <c r="E7" s="194"/>
      <c r="F7" s="194"/>
      <c r="G7" s="194"/>
      <c r="H7" s="194"/>
      <c r="I7" s="194"/>
      <c r="J7" s="194"/>
      <c r="K7" s="195"/>
      <c r="BD7" s="3" t="s">
        <v>140</v>
      </c>
      <c r="BF7" s="1" t="s">
        <v>160</v>
      </c>
      <c r="BH7" s="3" t="s">
        <v>179</v>
      </c>
    </row>
    <row r="8" spans="1:60" s="3" customFormat="1" ht="78.75">
      <c r="A8" s="2"/>
      <c r="B8" s="23" t="s">
        <v>134</v>
      </c>
      <c r="C8" s="31" t="s">
        <v>50</v>
      </c>
      <c r="D8" s="31" t="s">
        <v>137</v>
      </c>
      <c r="E8" s="31" t="s">
        <v>74</v>
      </c>
      <c r="F8" s="31" t="s">
        <v>119</v>
      </c>
      <c r="G8" s="31" t="s">
        <v>258</v>
      </c>
      <c r="H8" s="31" t="s">
        <v>257</v>
      </c>
      <c r="I8" s="31" t="s">
        <v>71</v>
      </c>
      <c r="J8" s="31" t="s">
        <v>198</v>
      </c>
      <c r="K8" s="31" t="s">
        <v>200</v>
      </c>
      <c r="BC8" s="1" t="s">
        <v>153</v>
      </c>
      <c r="BD8" s="1" t="s">
        <v>154</v>
      </c>
      <c r="BE8" s="1" t="s">
        <v>161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265</v>
      </c>
      <c r="H9" s="17"/>
      <c r="I9" s="17" t="s">
        <v>261</v>
      </c>
      <c r="J9" s="33" t="s">
        <v>20</v>
      </c>
      <c r="K9" s="58" t="s">
        <v>20</v>
      </c>
      <c r="BC9" s="1" t="s">
        <v>150</v>
      </c>
      <c r="BE9" s="1" t="s">
        <v>162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146</v>
      </c>
      <c r="BD10" s="3"/>
      <c r="BE10" s="1" t="s">
        <v>204</v>
      </c>
      <c r="BG10" s="1" t="s">
        <v>188</v>
      </c>
    </row>
    <row r="11" spans="1:60" s="4" customFormat="1" ht="18" customHeight="1">
      <c r="A11" s="113"/>
      <c r="B11" s="129" t="s">
        <v>54</v>
      </c>
      <c r="C11" s="125"/>
      <c r="D11" s="125"/>
      <c r="E11" s="125"/>
      <c r="F11" s="125"/>
      <c r="G11" s="126"/>
      <c r="H11" s="128"/>
      <c r="I11" s="126">
        <v>-247916.81829</v>
      </c>
      <c r="J11" s="127">
        <f>I11/$I$11</f>
        <v>1</v>
      </c>
      <c r="K11" s="127">
        <f>I11/'סכום נכסי הקרן'!$C$42</f>
        <v>-4.7322191558963238E-3</v>
      </c>
      <c r="L11" s="3"/>
      <c r="M11" s="3"/>
      <c r="N11" s="3"/>
      <c r="O11" s="3"/>
      <c r="BC11" s="100" t="s">
        <v>145</v>
      </c>
      <c r="BD11" s="3"/>
      <c r="BE11" s="100" t="s">
        <v>163</v>
      </c>
      <c r="BG11" s="100" t="s">
        <v>183</v>
      </c>
    </row>
    <row r="12" spans="1:60" s="100" customFormat="1" ht="20.25">
      <c r="A12" s="113"/>
      <c r="B12" s="130" t="s">
        <v>254</v>
      </c>
      <c r="C12" s="125"/>
      <c r="D12" s="125"/>
      <c r="E12" s="125"/>
      <c r="F12" s="125"/>
      <c r="G12" s="126"/>
      <c r="H12" s="128"/>
      <c r="I12" s="126">
        <v>-247916.81829</v>
      </c>
      <c r="J12" s="127">
        <f t="shared" ref="J12:J20" si="0">I12/$I$11</f>
        <v>1</v>
      </c>
      <c r="K12" s="127">
        <f>I12/'סכום נכסי הקרן'!$C$42</f>
        <v>-4.7322191558963238E-3</v>
      </c>
      <c r="L12" s="3"/>
      <c r="M12" s="3"/>
      <c r="N12" s="3"/>
      <c r="O12" s="3"/>
      <c r="BC12" s="100" t="s">
        <v>143</v>
      </c>
      <c r="BD12" s="4"/>
      <c r="BE12" s="100" t="s">
        <v>164</v>
      </c>
      <c r="BG12" s="100" t="s">
        <v>184</v>
      </c>
    </row>
    <row r="13" spans="1:60">
      <c r="B13" s="83" t="s">
        <v>1839</v>
      </c>
      <c r="C13" s="84" t="s">
        <v>1840</v>
      </c>
      <c r="D13" s="97" t="s">
        <v>28</v>
      </c>
      <c r="E13" s="97" t="s">
        <v>1841</v>
      </c>
      <c r="F13" s="97" t="s">
        <v>179</v>
      </c>
      <c r="G13" s="94">
        <v>567</v>
      </c>
      <c r="H13" s="96">
        <v>134900</v>
      </c>
      <c r="I13" s="94">
        <v>-7122.0181500000008</v>
      </c>
      <c r="J13" s="95">
        <f t="shared" si="0"/>
        <v>2.8727450598648133E-2</v>
      </c>
      <c r="K13" s="95">
        <f>I13/'סכום נכסי הקרן'!$C$42</f>
        <v>-1.3594459202298802E-4</v>
      </c>
      <c r="P13" s="1"/>
      <c r="BC13" s="1" t="s">
        <v>147</v>
      </c>
      <c r="BE13" s="1" t="s">
        <v>165</v>
      </c>
      <c r="BG13" s="1" t="s">
        <v>185</v>
      </c>
    </row>
    <row r="14" spans="1:60">
      <c r="B14" s="83" t="s">
        <v>1842</v>
      </c>
      <c r="C14" s="84" t="s">
        <v>1843</v>
      </c>
      <c r="D14" s="97" t="s">
        <v>28</v>
      </c>
      <c r="E14" s="97" t="s">
        <v>1841</v>
      </c>
      <c r="F14" s="97" t="s">
        <v>181</v>
      </c>
      <c r="G14" s="94">
        <v>1990</v>
      </c>
      <c r="H14" s="96">
        <v>297400</v>
      </c>
      <c r="I14" s="94">
        <v>-6339.54234</v>
      </c>
      <c r="J14" s="95">
        <f t="shared" si="0"/>
        <v>2.5571247581050907E-2</v>
      </c>
      <c r="K14" s="95">
        <f>I14/'סכום נכסי הקרן'!$C$42</f>
        <v>-1.2100874764321664E-4</v>
      </c>
      <c r="P14" s="1"/>
      <c r="BC14" s="1" t="s">
        <v>144</v>
      </c>
      <c r="BE14" s="1" t="s">
        <v>166</v>
      </c>
      <c r="BG14" s="1" t="s">
        <v>187</v>
      </c>
    </row>
    <row r="15" spans="1:60">
      <c r="B15" s="83" t="s">
        <v>1844</v>
      </c>
      <c r="C15" s="84" t="s">
        <v>1845</v>
      </c>
      <c r="D15" s="97" t="s">
        <v>28</v>
      </c>
      <c r="E15" s="97" t="s">
        <v>1841</v>
      </c>
      <c r="F15" s="97" t="s">
        <v>182</v>
      </c>
      <c r="G15" s="94">
        <v>928</v>
      </c>
      <c r="H15" s="96">
        <v>665900</v>
      </c>
      <c r="I15" s="94">
        <v>-5967.5765999999994</v>
      </c>
      <c r="J15" s="95">
        <f t="shared" si="0"/>
        <v>2.4070882488575033E-2</v>
      </c>
      <c r="K15" s="95">
        <f>I15/'סכום נכסי הקרן'!$C$42</f>
        <v>-1.1390869121176414E-4</v>
      </c>
      <c r="P15" s="1"/>
      <c r="BC15" s="1" t="s">
        <v>155</v>
      </c>
      <c r="BE15" s="1" t="s">
        <v>205</v>
      </c>
      <c r="BG15" s="1" t="s">
        <v>189</v>
      </c>
    </row>
    <row r="16" spans="1:60" ht="20.25">
      <c r="B16" s="83" t="s">
        <v>1846</v>
      </c>
      <c r="C16" s="84" t="s">
        <v>1847</v>
      </c>
      <c r="D16" s="97" t="s">
        <v>28</v>
      </c>
      <c r="E16" s="97" t="s">
        <v>1841</v>
      </c>
      <c r="F16" s="97" t="s">
        <v>179</v>
      </c>
      <c r="G16" s="94">
        <v>13301</v>
      </c>
      <c r="H16" s="96">
        <v>250525</v>
      </c>
      <c r="I16" s="94">
        <v>-221249.30575999999</v>
      </c>
      <c r="J16" s="95">
        <f t="shared" si="0"/>
        <v>0.89243362869070963</v>
      </c>
      <c r="K16" s="95">
        <f>I16/'סכום נכסי הקרן'!$C$42</f>
        <v>-4.2231915130562436E-3</v>
      </c>
      <c r="P16" s="1"/>
      <c r="BC16" s="4" t="s">
        <v>141</v>
      </c>
      <c r="BD16" s="1" t="s">
        <v>156</v>
      </c>
      <c r="BE16" s="1" t="s">
        <v>167</v>
      </c>
      <c r="BG16" s="1" t="s">
        <v>190</v>
      </c>
    </row>
    <row r="17" spans="2:60">
      <c r="B17" s="83" t="s">
        <v>1848</v>
      </c>
      <c r="C17" s="84" t="s">
        <v>1849</v>
      </c>
      <c r="D17" s="97" t="s">
        <v>28</v>
      </c>
      <c r="E17" s="97" t="s">
        <v>1841</v>
      </c>
      <c r="F17" s="97" t="s">
        <v>183</v>
      </c>
      <c r="G17" s="94">
        <v>206</v>
      </c>
      <c r="H17" s="96">
        <v>556100</v>
      </c>
      <c r="I17" s="94">
        <v>255.42713000000001</v>
      </c>
      <c r="J17" s="95">
        <f t="shared" si="0"/>
        <v>-1.0302936757651303E-3</v>
      </c>
      <c r="K17" s="95">
        <f>I17/'סכום נכסי הקרן'!$C$42</f>
        <v>4.8755754686545861E-6</v>
      </c>
      <c r="P17" s="1"/>
      <c r="BC17" s="1" t="s">
        <v>151</v>
      </c>
      <c r="BE17" s="1" t="s">
        <v>168</v>
      </c>
      <c r="BG17" s="1" t="s">
        <v>191</v>
      </c>
    </row>
    <row r="18" spans="2:60">
      <c r="B18" s="83" t="s">
        <v>1850</v>
      </c>
      <c r="C18" s="84" t="s">
        <v>1851</v>
      </c>
      <c r="D18" s="97" t="s">
        <v>28</v>
      </c>
      <c r="E18" s="97" t="s">
        <v>1841</v>
      </c>
      <c r="F18" s="97" t="s">
        <v>181</v>
      </c>
      <c r="G18" s="94">
        <v>657</v>
      </c>
      <c r="H18" s="96">
        <v>11920</v>
      </c>
      <c r="I18" s="94">
        <v>-84.587440000000001</v>
      </c>
      <c r="J18" s="95">
        <f t="shared" si="0"/>
        <v>3.411928266240255E-4</v>
      </c>
      <c r="K18" s="95">
        <f>I18/'סכום נכסי הקרן'!$C$42</f>
        <v>-1.6145992300046266E-6</v>
      </c>
      <c r="BD18" s="1" t="s">
        <v>139</v>
      </c>
      <c r="BF18" s="1" t="s">
        <v>169</v>
      </c>
      <c r="BH18" s="1" t="s">
        <v>28</v>
      </c>
    </row>
    <row r="19" spans="2:60">
      <c r="B19" s="83" t="s">
        <v>1852</v>
      </c>
      <c r="C19" s="84" t="s">
        <v>1853</v>
      </c>
      <c r="D19" s="97" t="s">
        <v>28</v>
      </c>
      <c r="E19" s="97" t="s">
        <v>1841</v>
      </c>
      <c r="F19" s="97" t="s">
        <v>181</v>
      </c>
      <c r="G19" s="94">
        <v>696</v>
      </c>
      <c r="H19" s="96">
        <v>11600</v>
      </c>
      <c r="I19" s="94">
        <v>-2581.8845000000001</v>
      </c>
      <c r="J19" s="95">
        <f t="shared" si="0"/>
        <v>1.0414317664321781E-2</v>
      </c>
      <c r="K19" s="95">
        <f>I19/'סכום נכסי הקרן'!$C$42</f>
        <v>-4.9282833546692993E-5</v>
      </c>
      <c r="BD19" s="1" t="s">
        <v>152</v>
      </c>
      <c r="BF19" s="1" t="s">
        <v>170</v>
      </c>
    </row>
    <row r="20" spans="2:60">
      <c r="B20" s="83" t="s">
        <v>1854</v>
      </c>
      <c r="C20" s="84" t="s">
        <v>1855</v>
      </c>
      <c r="D20" s="97" t="s">
        <v>28</v>
      </c>
      <c r="E20" s="97" t="s">
        <v>1841</v>
      </c>
      <c r="F20" s="97" t="s">
        <v>189</v>
      </c>
      <c r="G20" s="94">
        <v>159</v>
      </c>
      <c r="H20" s="96">
        <v>149350</v>
      </c>
      <c r="I20" s="94">
        <v>-4827.3306299999995</v>
      </c>
      <c r="J20" s="95">
        <f t="shared" si="0"/>
        <v>1.9471573825835579E-2</v>
      </c>
      <c r="K20" s="95">
        <f>I20/'סכום נכסי הקרן'!$C$42</f>
        <v>-9.2143754654068594E-5</v>
      </c>
      <c r="BD20" s="1" t="s">
        <v>157</v>
      </c>
      <c r="BF20" s="1" t="s">
        <v>171</v>
      </c>
    </row>
    <row r="21" spans="2:60">
      <c r="B21" s="105"/>
      <c r="C21" s="84"/>
      <c r="D21" s="84"/>
      <c r="E21" s="84"/>
      <c r="F21" s="84"/>
      <c r="G21" s="94"/>
      <c r="H21" s="96"/>
      <c r="I21" s="84"/>
      <c r="J21" s="95"/>
      <c r="K21" s="84"/>
      <c r="BD21" s="1" t="s">
        <v>142</v>
      </c>
      <c r="BE21" s="1" t="s">
        <v>158</v>
      </c>
      <c r="BF21" s="1" t="s">
        <v>172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148</v>
      </c>
      <c r="BF22" s="1" t="s">
        <v>173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28</v>
      </c>
      <c r="BE23" s="1" t="s">
        <v>149</v>
      </c>
      <c r="BF23" s="1" t="s">
        <v>206</v>
      </c>
    </row>
    <row r="24" spans="2:60">
      <c r="B24" s="99" t="s">
        <v>274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209</v>
      </c>
    </row>
    <row r="25" spans="2:60">
      <c r="B25" s="99" t="s">
        <v>130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174</v>
      </c>
    </row>
    <row r="26" spans="2:60">
      <c r="B26" s="99" t="s">
        <v>256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175</v>
      </c>
    </row>
    <row r="27" spans="2:60">
      <c r="B27" s="99" t="s">
        <v>264</v>
      </c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208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176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177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207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28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O18" sqref="O18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9.57031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195</v>
      </c>
      <c r="C1" s="78" t="s" vm="1">
        <v>275</v>
      </c>
    </row>
    <row r="2" spans="2:81">
      <c r="B2" s="57" t="s">
        <v>194</v>
      </c>
      <c r="C2" s="78" t="s">
        <v>276</v>
      </c>
    </row>
    <row r="3" spans="2:81">
      <c r="B3" s="57" t="s">
        <v>196</v>
      </c>
      <c r="C3" s="78" t="s">
        <v>277</v>
      </c>
      <c r="E3" s="2"/>
    </row>
    <row r="4" spans="2:81">
      <c r="B4" s="57" t="s">
        <v>197</v>
      </c>
      <c r="C4" s="78">
        <v>2102</v>
      </c>
    </row>
    <row r="6" spans="2:81" ht="26.25" customHeight="1">
      <c r="B6" s="193" t="s">
        <v>225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81" ht="26.25" customHeight="1">
      <c r="B7" s="193" t="s">
        <v>113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</row>
    <row r="8" spans="2:81" s="3" customFormat="1" ht="47.25">
      <c r="B8" s="23" t="s">
        <v>134</v>
      </c>
      <c r="C8" s="31" t="s">
        <v>50</v>
      </c>
      <c r="D8" s="14" t="s">
        <v>57</v>
      </c>
      <c r="E8" s="31" t="s">
        <v>15</v>
      </c>
      <c r="F8" s="31" t="s">
        <v>75</v>
      </c>
      <c r="G8" s="31" t="s">
        <v>120</v>
      </c>
      <c r="H8" s="31" t="s">
        <v>18</v>
      </c>
      <c r="I8" s="31" t="s">
        <v>119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71</v>
      </c>
      <c r="O8" s="31" t="s">
        <v>66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33" t="s">
        <v>261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9" t="s">
        <v>56</v>
      </c>
      <c r="C11" s="125"/>
      <c r="D11" s="125"/>
      <c r="E11" s="125"/>
      <c r="F11" s="125"/>
      <c r="G11" s="125"/>
      <c r="H11" s="126">
        <v>3.7999999999999856</v>
      </c>
      <c r="I11" s="125"/>
      <c r="J11" s="125"/>
      <c r="K11" s="131">
        <v>7.2999999999999862E-3</v>
      </c>
      <c r="L11" s="126"/>
      <c r="M11" s="125"/>
      <c r="N11" s="126">
        <v>68379.374518769997</v>
      </c>
      <c r="O11" s="125"/>
      <c r="P11" s="127">
        <f>N11/$N$11</f>
        <v>1</v>
      </c>
      <c r="Q11" s="127">
        <f>N11/'סכום נכסי הקרן'!$C$42</f>
        <v>1.305220792190945E-3</v>
      </c>
      <c r="R11" s="100"/>
      <c r="S11" s="100"/>
      <c r="T11" s="100"/>
      <c r="U11" s="100"/>
      <c r="V11" s="100"/>
      <c r="W11" s="100"/>
      <c r="X11" s="100"/>
      <c r="CC11" s="100"/>
    </row>
    <row r="12" spans="2:81" s="100" customFormat="1" ht="21.75" customHeight="1">
      <c r="B12" s="130" t="s">
        <v>252</v>
      </c>
      <c r="C12" s="125"/>
      <c r="D12" s="125"/>
      <c r="E12" s="125"/>
      <c r="F12" s="125"/>
      <c r="G12" s="125"/>
      <c r="H12" s="126">
        <v>3.7999999999999856</v>
      </c>
      <c r="I12" s="125"/>
      <c r="J12" s="125"/>
      <c r="K12" s="131">
        <v>7.2999999999999862E-3</v>
      </c>
      <c r="L12" s="126"/>
      <c r="M12" s="125"/>
      <c r="N12" s="126">
        <v>68379.374518769997</v>
      </c>
      <c r="O12" s="125"/>
      <c r="P12" s="127">
        <f t="shared" ref="P12:P14" si="0">N12/$N$11</f>
        <v>1</v>
      </c>
      <c r="Q12" s="127">
        <f>N12/'סכום נכסי הקרן'!$C$42</f>
        <v>1.305220792190945E-3</v>
      </c>
    </row>
    <row r="13" spans="2:81" s="100" customFormat="1">
      <c r="B13" s="124" t="s">
        <v>55</v>
      </c>
      <c r="C13" s="125"/>
      <c r="D13" s="125"/>
      <c r="E13" s="125"/>
      <c r="F13" s="125"/>
      <c r="G13" s="125"/>
      <c r="H13" s="126">
        <v>3.7999999999999856</v>
      </c>
      <c r="I13" s="125"/>
      <c r="J13" s="125"/>
      <c r="K13" s="131">
        <v>7.2999999999999862E-3</v>
      </c>
      <c r="L13" s="126"/>
      <c r="M13" s="125"/>
      <c r="N13" s="126">
        <v>68379.374518769997</v>
      </c>
      <c r="O13" s="125"/>
      <c r="P13" s="127">
        <f t="shared" si="0"/>
        <v>1</v>
      </c>
      <c r="Q13" s="127">
        <f>N13/'סכום נכסי הקרן'!$C$42</f>
        <v>1.305220792190945E-3</v>
      </c>
    </row>
    <row r="14" spans="2:81">
      <c r="B14" s="87" t="s">
        <v>1856</v>
      </c>
      <c r="C14" s="84" t="s">
        <v>1857</v>
      </c>
      <c r="D14" s="97" t="s">
        <v>1858</v>
      </c>
      <c r="E14" s="84" t="s">
        <v>338</v>
      </c>
      <c r="F14" s="84" t="s">
        <v>387</v>
      </c>
      <c r="G14" s="84"/>
      <c r="H14" s="94">
        <v>3.7999999999999856</v>
      </c>
      <c r="I14" s="97" t="s">
        <v>180</v>
      </c>
      <c r="J14" s="98">
        <v>6.1999999999999998E-3</v>
      </c>
      <c r="K14" s="98">
        <v>7.2999999999999862E-3</v>
      </c>
      <c r="L14" s="94">
        <v>67782886.562042996</v>
      </c>
      <c r="M14" s="106">
        <v>100.88</v>
      </c>
      <c r="N14" s="94">
        <v>68379.374518769997</v>
      </c>
      <c r="O14" s="95">
        <v>1.4379761117331349E-2</v>
      </c>
      <c r="P14" s="95">
        <f t="shared" si="0"/>
        <v>1</v>
      </c>
      <c r="Q14" s="95">
        <f>N14/'סכום נכסי הקרן'!$C$42</f>
        <v>1.305220792190945E-3</v>
      </c>
    </row>
    <row r="15" spans="2:8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94"/>
      <c r="M15" s="84"/>
      <c r="N15" s="84"/>
      <c r="O15" s="84"/>
      <c r="P15" s="95"/>
      <c r="Q15" s="84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99" t="s">
        <v>274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99" t="s">
        <v>130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99" t="s">
        <v>256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99" t="s">
        <v>264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</sheetData>
  <sheetProtection sheet="1" objects="1" scenarios="1"/>
  <mergeCells count="2">
    <mergeCell ref="B6:Q6"/>
    <mergeCell ref="B7:Q7"/>
  </mergeCells>
  <phoneticPr fontId="7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39"/>
  <sheetViews>
    <sheetView rightToLeft="1" workbookViewId="0">
      <selection activeCell="R30" sqref="R30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195</v>
      </c>
      <c r="C1" s="78" t="s" vm="1">
        <v>275</v>
      </c>
    </row>
    <row r="2" spans="2:72">
      <c r="B2" s="57" t="s">
        <v>194</v>
      </c>
      <c r="C2" s="78" t="s">
        <v>276</v>
      </c>
    </row>
    <row r="3" spans="2:72">
      <c r="B3" s="57" t="s">
        <v>196</v>
      </c>
      <c r="C3" s="78" t="s">
        <v>277</v>
      </c>
    </row>
    <row r="4" spans="2:72">
      <c r="B4" s="57" t="s">
        <v>197</v>
      </c>
      <c r="C4" s="78">
        <v>2102</v>
      </c>
    </row>
    <row r="6" spans="2:72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72" ht="26.25" customHeight="1">
      <c r="B7" s="193" t="s">
        <v>104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5"/>
    </row>
    <row r="8" spans="2:72" s="3" customFormat="1" ht="78.75">
      <c r="B8" s="23" t="s">
        <v>134</v>
      </c>
      <c r="C8" s="31" t="s">
        <v>50</v>
      </c>
      <c r="D8" s="31" t="s">
        <v>15</v>
      </c>
      <c r="E8" s="31" t="s">
        <v>75</v>
      </c>
      <c r="F8" s="31" t="s">
        <v>120</v>
      </c>
      <c r="G8" s="31" t="s">
        <v>18</v>
      </c>
      <c r="H8" s="31" t="s">
        <v>119</v>
      </c>
      <c r="I8" s="31" t="s">
        <v>17</v>
      </c>
      <c r="J8" s="31" t="s">
        <v>19</v>
      </c>
      <c r="K8" s="31" t="s">
        <v>258</v>
      </c>
      <c r="L8" s="31" t="s">
        <v>257</v>
      </c>
      <c r="M8" s="31" t="s">
        <v>128</v>
      </c>
      <c r="N8" s="31" t="s">
        <v>66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265</v>
      </c>
      <c r="L9" s="33"/>
      <c r="M9" s="33" t="s">
        <v>261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 t="s">
        <v>27</v>
      </c>
      <c r="C11" s="80"/>
      <c r="D11" s="80"/>
      <c r="E11" s="80"/>
      <c r="F11" s="80"/>
      <c r="G11" s="88">
        <v>7.7853163309706428</v>
      </c>
      <c r="H11" s="80"/>
      <c r="I11" s="80"/>
      <c r="J11" s="103">
        <v>4.8542916807168136E-2</v>
      </c>
      <c r="K11" s="88"/>
      <c r="L11" s="80"/>
      <c r="M11" s="88">
        <v>15045929.87095</v>
      </c>
      <c r="N11" s="80"/>
      <c r="O11" s="89">
        <f>M11/$M$11</f>
        <v>1</v>
      </c>
      <c r="P11" s="89">
        <f>M11/'סכום נכסי הקרן'!$C$42</f>
        <v>0.28719567330964835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252</v>
      </c>
      <c r="C12" s="82"/>
      <c r="D12" s="82"/>
      <c r="E12" s="82"/>
      <c r="F12" s="82"/>
      <c r="G12" s="91">
        <v>7.7853163309706428</v>
      </c>
      <c r="H12" s="82"/>
      <c r="I12" s="82"/>
      <c r="J12" s="104">
        <v>4.8542916807168136E-2</v>
      </c>
      <c r="K12" s="91"/>
      <c r="L12" s="82"/>
      <c r="M12" s="91">
        <v>15045929.87095</v>
      </c>
      <c r="N12" s="82"/>
      <c r="O12" s="92">
        <f t="shared" ref="O12:O75" si="0">M12/$M$11</f>
        <v>1</v>
      </c>
      <c r="P12" s="92">
        <f>M12/'סכום נכסי הקרן'!$C$42</f>
        <v>0.28719567330964835</v>
      </c>
    </row>
    <row r="13" spans="2:72">
      <c r="B13" s="102" t="s">
        <v>80</v>
      </c>
      <c r="C13" s="82"/>
      <c r="D13" s="82"/>
      <c r="E13" s="82"/>
      <c r="F13" s="82"/>
      <c r="G13" s="91">
        <v>7.7853163309706428</v>
      </c>
      <c r="H13" s="82"/>
      <c r="I13" s="82"/>
      <c r="J13" s="104">
        <v>4.8542916807168136E-2</v>
      </c>
      <c r="K13" s="91"/>
      <c r="L13" s="82"/>
      <c r="M13" s="91">
        <v>15045929.87095</v>
      </c>
      <c r="N13" s="82"/>
      <c r="O13" s="92">
        <f t="shared" si="0"/>
        <v>1</v>
      </c>
      <c r="P13" s="92">
        <f>M13/'סכום נכסי הקרן'!$C$42</f>
        <v>0.28719567330964835</v>
      </c>
    </row>
    <row r="14" spans="2:72">
      <c r="B14" s="87" t="s">
        <v>1859</v>
      </c>
      <c r="C14" s="84" t="s">
        <v>1860</v>
      </c>
      <c r="D14" s="84" t="s">
        <v>280</v>
      </c>
      <c r="E14" s="84"/>
      <c r="F14" s="107">
        <v>38473</v>
      </c>
      <c r="G14" s="94">
        <v>1.2999999999999998</v>
      </c>
      <c r="H14" s="97" t="s">
        <v>180</v>
      </c>
      <c r="I14" s="98">
        <v>4.8000000000000001E-2</v>
      </c>
      <c r="J14" s="98">
        <v>4.8399999999999992E-2</v>
      </c>
      <c r="K14" s="94">
        <v>10860000</v>
      </c>
      <c r="L14" s="106">
        <v>125.6889</v>
      </c>
      <c r="M14" s="94">
        <v>13649.81064</v>
      </c>
      <c r="N14" s="84"/>
      <c r="O14" s="95">
        <f t="shared" si="0"/>
        <v>9.072095082906398E-4</v>
      </c>
      <c r="P14" s="95">
        <f>M14/'סכום נכסי הקרן'!$C$42</f>
        <v>2.6054664556644531E-4</v>
      </c>
    </row>
    <row r="15" spans="2:72">
      <c r="B15" s="87" t="s">
        <v>1861</v>
      </c>
      <c r="C15" s="84" t="s">
        <v>1862</v>
      </c>
      <c r="D15" s="84" t="s">
        <v>280</v>
      </c>
      <c r="E15" s="84"/>
      <c r="F15" s="107">
        <v>38565</v>
      </c>
      <c r="G15" s="94">
        <v>1.52</v>
      </c>
      <c r="H15" s="97" t="s">
        <v>180</v>
      </c>
      <c r="I15" s="98">
        <v>4.8000000000000001E-2</v>
      </c>
      <c r="J15" s="98">
        <v>4.8399999999999992E-2</v>
      </c>
      <c r="K15" s="94">
        <v>3550000</v>
      </c>
      <c r="L15" s="106">
        <v>125.8066</v>
      </c>
      <c r="M15" s="94">
        <v>4466.13274</v>
      </c>
      <c r="N15" s="84"/>
      <c r="O15" s="95">
        <f t="shared" si="0"/>
        <v>2.9683328171182074E-4</v>
      </c>
      <c r="P15" s="95">
        <f>M15/'סכום נכסי הקרן'!$C$42</f>
        <v>8.5249234201938885E-5</v>
      </c>
    </row>
    <row r="16" spans="2:72">
      <c r="B16" s="87" t="s">
        <v>1863</v>
      </c>
      <c r="C16" s="84" t="s">
        <v>1864</v>
      </c>
      <c r="D16" s="84" t="s">
        <v>280</v>
      </c>
      <c r="E16" s="84"/>
      <c r="F16" s="107">
        <v>38596</v>
      </c>
      <c r="G16" s="94">
        <v>1.5999999999999999</v>
      </c>
      <c r="H16" s="97" t="s">
        <v>180</v>
      </c>
      <c r="I16" s="98">
        <v>4.8000000000000001E-2</v>
      </c>
      <c r="J16" s="98">
        <v>4.8300000000000003E-2</v>
      </c>
      <c r="K16" s="94">
        <v>7500000</v>
      </c>
      <c r="L16" s="106">
        <v>123.9618</v>
      </c>
      <c r="M16" s="94">
        <v>9297.1370100000004</v>
      </c>
      <c r="N16" s="84"/>
      <c r="O16" s="95">
        <f t="shared" si="0"/>
        <v>6.1791707722568152E-4</v>
      </c>
      <c r="P16" s="95">
        <f>M16/'סכום נכסי הקרן'!$C$42</f>
        <v>1.7746311104335961E-4</v>
      </c>
    </row>
    <row r="17" spans="2:16">
      <c r="B17" s="87" t="s">
        <v>1865</v>
      </c>
      <c r="C17" s="84" t="s">
        <v>1866</v>
      </c>
      <c r="D17" s="84" t="s">
        <v>280</v>
      </c>
      <c r="E17" s="84"/>
      <c r="F17" s="107">
        <v>38443</v>
      </c>
      <c r="G17" s="94">
        <v>1.22</v>
      </c>
      <c r="H17" s="97" t="s">
        <v>180</v>
      </c>
      <c r="I17" s="98">
        <v>4.8000000000000001E-2</v>
      </c>
      <c r="J17" s="98">
        <v>4.8399999999999999E-2</v>
      </c>
      <c r="K17" s="94">
        <v>4500000</v>
      </c>
      <c r="L17" s="106">
        <v>125.934</v>
      </c>
      <c r="M17" s="94">
        <v>5667.0278200000002</v>
      </c>
      <c r="N17" s="84"/>
      <c r="O17" s="95">
        <f t="shared" si="0"/>
        <v>3.7664856001632979E-4</v>
      </c>
      <c r="P17" s="95">
        <f>M17/'סכום נכסי הקרן'!$C$42</f>
        <v>1.0817183679499933E-4</v>
      </c>
    </row>
    <row r="18" spans="2:16">
      <c r="B18" s="87" t="s">
        <v>1867</v>
      </c>
      <c r="C18" s="84" t="s">
        <v>1868</v>
      </c>
      <c r="D18" s="84" t="s">
        <v>280</v>
      </c>
      <c r="E18" s="84"/>
      <c r="F18" s="107">
        <v>38504</v>
      </c>
      <c r="G18" s="94">
        <v>1.3900000000000001</v>
      </c>
      <c r="H18" s="97" t="s">
        <v>180</v>
      </c>
      <c r="I18" s="98">
        <v>4.8000000000000001E-2</v>
      </c>
      <c r="J18" s="98">
        <v>4.8300000000000003E-2</v>
      </c>
      <c r="K18" s="94">
        <v>3832000</v>
      </c>
      <c r="L18" s="106">
        <v>124.3254</v>
      </c>
      <c r="M18" s="94">
        <v>4764.1495599999998</v>
      </c>
      <c r="N18" s="84"/>
      <c r="O18" s="95">
        <f t="shared" si="0"/>
        <v>3.1664042042349298E-4</v>
      </c>
      <c r="P18" s="95">
        <f>M18/'סכום נכסי הקרן'!$C$42</f>
        <v>9.0937758740575211E-5</v>
      </c>
    </row>
    <row r="19" spans="2:16">
      <c r="B19" s="87" t="s">
        <v>1869</v>
      </c>
      <c r="C19" s="84" t="s">
        <v>1870</v>
      </c>
      <c r="D19" s="84" t="s">
        <v>280</v>
      </c>
      <c r="E19" s="84"/>
      <c r="F19" s="107">
        <v>38627</v>
      </c>
      <c r="G19" s="94">
        <v>1.69</v>
      </c>
      <c r="H19" s="97" t="s">
        <v>180</v>
      </c>
      <c r="I19" s="98">
        <v>4.8000000000000001E-2</v>
      </c>
      <c r="J19" s="98">
        <v>4.8500000000000015E-2</v>
      </c>
      <c r="K19" s="94">
        <v>9155000</v>
      </c>
      <c r="L19" s="106">
        <v>123.1883</v>
      </c>
      <c r="M19" s="94">
        <v>11277.893189999999</v>
      </c>
      <c r="N19" s="84"/>
      <c r="O19" s="95">
        <f t="shared" si="0"/>
        <v>7.4956438629790803E-4</v>
      </c>
      <c r="P19" s="95">
        <f>M19/'סכום נכסי הקרן'!$C$42</f>
        <v>2.1527164861176104E-4</v>
      </c>
    </row>
    <row r="20" spans="2:16">
      <c r="B20" s="87" t="s">
        <v>1871</v>
      </c>
      <c r="C20" s="84" t="s">
        <v>1872</v>
      </c>
      <c r="D20" s="84" t="s">
        <v>280</v>
      </c>
      <c r="E20" s="84"/>
      <c r="F20" s="107">
        <v>38718</v>
      </c>
      <c r="G20" s="94">
        <v>1.89</v>
      </c>
      <c r="H20" s="97" t="s">
        <v>180</v>
      </c>
      <c r="I20" s="98">
        <v>4.8000000000000001E-2</v>
      </c>
      <c r="J20" s="98">
        <v>4.8499999999999988E-2</v>
      </c>
      <c r="K20" s="94">
        <v>7815884</v>
      </c>
      <c r="L20" s="106">
        <v>123.7067</v>
      </c>
      <c r="M20" s="94">
        <v>9668.7730600000014</v>
      </c>
      <c r="N20" s="84"/>
      <c r="O20" s="95">
        <f t="shared" si="0"/>
        <v>6.4261718238286028E-4</v>
      </c>
      <c r="P20" s="95">
        <f>M20/'סכום נכסי הקרן'!$C$42</f>
        <v>1.8455687437479465E-4</v>
      </c>
    </row>
    <row r="21" spans="2:16">
      <c r="B21" s="87" t="s">
        <v>1873</v>
      </c>
      <c r="C21" s="84" t="s">
        <v>1874</v>
      </c>
      <c r="D21" s="84" t="s">
        <v>280</v>
      </c>
      <c r="E21" s="84"/>
      <c r="F21" s="107">
        <v>39203</v>
      </c>
      <c r="G21" s="94">
        <v>3.1</v>
      </c>
      <c r="H21" s="97" t="s">
        <v>180</v>
      </c>
      <c r="I21" s="98">
        <v>4.8000000000000001E-2</v>
      </c>
      <c r="J21" s="98">
        <v>4.8600000000000004E-2</v>
      </c>
      <c r="K21" s="94">
        <v>96546326</v>
      </c>
      <c r="L21" s="106">
        <v>122.4067</v>
      </c>
      <c r="M21" s="94">
        <v>118178.77860999999</v>
      </c>
      <c r="N21" s="84"/>
      <c r="O21" s="95">
        <f t="shared" si="0"/>
        <v>7.8545347229202651E-3</v>
      </c>
      <c r="P21" s="95">
        <f>M21/'סכום נכסי הקרן'!$C$42</f>
        <v>2.2557883882830978E-3</v>
      </c>
    </row>
    <row r="22" spans="2:16">
      <c r="B22" s="87" t="s">
        <v>1875</v>
      </c>
      <c r="C22" s="84" t="s">
        <v>1876</v>
      </c>
      <c r="D22" s="84" t="s">
        <v>280</v>
      </c>
      <c r="E22" s="84"/>
      <c r="F22" s="107">
        <v>39234</v>
      </c>
      <c r="G22" s="94">
        <v>3.1800000000000006</v>
      </c>
      <c r="H22" s="97" t="s">
        <v>180</v>
      </c>
      <c r="I22" s="98">
        <v>4.8000000000000001E-2</v>
      </c>
      <c r="J22" s="98">
        <v>4.8599999999999997E-2</v>
      </c>
      <c r="K22" s="94">
        <v>90958226</v>
      </c>
      <c r="L22" s="106">
        <v>121.3105</v>
      </c>
      <c r="M22" s="94">
        <v>110341.83686</v>
      </c>
      <c r="N22" s="84"/>
      <c r="O22" s="95">
        <f t="shared" si="0"/>
        <v>7.3336668325859351E-3</v>
      </c>
      <c r="P22" s="95">
        <f>M22/'סכום נכסי הקרן'!$C$42</f>
        <v>2.1061973838131538E-3</v>
      </c>
    </row>
    <row r="23" spans="2:16">
      <c r="B23" s="87" t="s">
        <v>1877</v>
      </c>
      <c r="C23" s="84" t="s">
        <v>1878</v>
      </c>
      <c r="D23" s="84" t="s">
        <v>280</v>
      </c>
      <c r="E23" s="84"/>
      <c r="F23" s="107">
        <v>39264</v>
      </c>
      <c r="G23" s="94">
        <v>3.1899999999999995</v>
      </c>
      <c r="H23" s="97" t="s">
        <v>180</v>
      </c>
      <c r="I23" s="98">
        <v>4.8000000000000001E-2</v>
      </c>
      <c r="J23" s="98">
        <v>4.8599999999999997E-2</v>
      </c>
      <c r="K23" s="94">
        <v>66000000</v>
      </c>
      <c r="L23" s="106">
        <v>123.73309999999999</v>
      </c>
      <c r="M23" s="94">
        <v>81663.83223</v>
      </c>
      <c r="N23" s="84"/>
      <c r="O23" s="95">
        <f t="shared" si="0"/>
        <v>5.4276361069363231E-3</v>
      </c>
      <c r="P23" s="95">
        <f>M23/'סכום נכסי הקרן'!$C$42</f>
        <v>1.5587936062113361E-3</v>
      </c>
    </row>
    <row r="24" spans="2:16">
      <c r="B24" s="87" t="s">
        <v>1879</v>
      </c>
      <c r="C24" s="84" t="s">
        <v>1880</v>
      </c>
      <c r="D24" s="84" t="s">
        <v>280</v>
      </c>
      <c r="E24" s="84"/>
      <c r="F24" s="107">
        <v>39295</v>
      </c>
      <c r="G24" s="94">
        <v>3.27</v>
      </c>
      <c r="H24" s="97" t="s">
        <v>180</v>
      </c>
      <c r="I24" s="98">
        <v>4.8000000000000001E-2</v>
      </c>
      <c r="J24" s="98">
        <v>4.8499999999999995E-2</v>
      </c>
      <c r="K24" s="94">
        <v>25170220</v>
      </c>
      <c r="L24" s="106">
        <v>122.3852</v>
      </c>
      <c r="M24" s="94">
        <v>30804.278140000002</v>
      </c>
      <c r="N24" s="84"/>
      <c r="O24" s="95">
        <f t="shared" si="0"/>
        <v>2.047349575879355E-3</v>
      </c>
      <c r="P24" s="95">
        <f>M24/'סכום נכסי הקרן'!$C$42</f>
        <v>5.879899399448944E-4</v>
      </c>
    </row>
    <row r="25" spans="2:16">
      <c r="B25" s="87" t="s">
        <v>1881</v>
      </c>
      <c r="C25" s="84" t="s">
        <v>1882</v>
      </c>
      <c r="D25" s="84" t="s">
        <v>280</v>
      </c>
      <c r="E25" s="84"/>
      <c r="F25" s="107">
        <v>39356</v>
      </c>
      <c r="G25" s="94">
        <v>3.4399999999999995</v>
      </c>
      <c r="H25" s="97" t="s">
        <v>180</v>
      </c>
      <c r="I25" s="98">
        <v>4.8000000000000001E-2</v>
      </c>
      <c r="J25" s="98">
        <v>4.8499999999999995E-2</v>
      </c>
      <c r="K25" s="94">
        <v>26970000</v>
      </c>
      <c r="L25" s="106">
        <v>119.2745</v>
      </c>
      <c r="M25" s="94">
        <v>32168.33094</v>
      </c>
      <c r="N25" s="84"/>
      <c r="O25" s="95">
        <f t="shared" si="0"/>
        <v>2.1380088313524017E-3</v>
      </c>
      <c r="P25" s="95">
        <f>M25/'סכום נכסי הקרן'!$C$42</f>
        <v>6.1402688586222737E-4</v>
      </c>
    </row>
    <row r="26" spans="2:16">
      <c r="B26" s="87" t="s">
        <v>1883</v>
      </c>
      <c r="C26" s="84" t="s">
        <v>1884</v>
      </c>
      <c r="D26" s="84" t="s">
        <v>280</v>
      </c>
      <c r="E26" s="84"/>
      <c r="F26" s="107">
        <v>39387</v>
      </c>
      <c r="G26" s="94">
        <v>3.5199999999999996</v>
      </c>
      <c r="H26" s="97" t="s">
        <v>180</v>
      </c>
      <c r="I26" s="98">
        <v>4.8000000000000001E-2</v>
      </c>
      <c r="J26" s="98">
        <v>4.8499999999999995E-2</v>
      </c>
      <c r="K26" s="94">
        <v>134156000</v>
      </c>
      <c r="L26" s="106">
        <v>119.3879</v>
      </c>
      <c r="M26" s="94">
        <v>160165.99515</v>
      </c>
      <c r="N26" s="84"/>
      <c r="O26" s="95">
        <f t="shared" si="0"/>
        <v>1.0645137689976958E-2</v>
      </c>
      <c r="P26" s="95">
        <f>M26/'סכום נכסי הקרן'!$C$42</f>
        <v>3.0572374863468473E-3</v>
      </c>
    </row>
    <row r="27" spans="2:16">
      <c r="B27" s="87" t="s">
        <v>1885</v>
      </c>
      <c r="C27" s="84" t="s">
        <v>1886</v>
      </c>
      <c r="D27" s="84" t="s">
        <v>280</v>
      </c>
      <c r="E27" s="84"/>
      <c r="F27" s="107">
        <v>39845</v>
      </c>
      <c r="G27" s="94">
        <v>4.49</v>
      </c>
      <c r="H27" s="97" t="s">
        <v>180</v>
      </c>
      <c r="I27" s="98">
        <v>4.8000000000000001E-2</v>
      </c>
      <c r="J27" s="98">
        <v>4.8499999999999995E-2</v>
      </c>
      <c r="K27" s="94">
        <v>2965000</v>
      </c>
      <c r="L27" s="106">
        <v>115.13760000000001</v>
      </c>
      <c r="M27" s="94">
        <v>3413.8295400000002</v>
      </c>
      <c r="N27" s="84"/>
      <c r="O27" s="95">
        <f t="shared" si="0"/>
        <v>2.2689388886434116E-4</v>
      </c>
      <c r="P27" s="95">
        <f>M27/'סכום נכסי הקרן'!$C$42</f>
        <v>6.5162943182238986E-5</v>
      </c>
    </row>
    <row r="28" spans="2:16">
      <c r="B28" s="87" t="s">
        <v>1887</v>
      </c>
      <c r="C28" s="84" t="s">
        <v>1888</v>
      </c>
      <c r="D28" s="84" t="s">
        <v>280</v>
      </c>
      <c r="E28" s="84"/>
      <c r="F28" s="107">
        <v>39873</v>
      </c>
      <c r="G28" s="94">
        <v>4.57</v>
      </c>
      <c r="H28" s="97" t="s">
        <v>180</v>
      </c>
      <c r="I28" s="98">
        <v>4.8000000000000001E-2</v>
      </c>
      <c r="J28" s="98">
        <v>4.8499999999999995E-2</v>
      </c>
      <c r="K28" s="94">
        <v>106053682</v>
      </c>
      <c r="L28" s="106">
        <v>115.295</v>
      </c>
      <c r="M28" s="94">
        <v>122274.26402</v>
      </c>
      <c r="N28" s="84"/>
      <c r="O28" s="95">
        <f t="shared" si="0"/>
        <v>8.1267336129275478E-3</v>
      </c>
      <c r="P28" s="95">
        <f>M28/'סכום נכסי הקרן'!$C$42</f>
        <v>2.3339627317728782E-3</v>
      </c>
    </row>
    <row r="29" spans="2:16">
      <c r="B29" s="87" t="s">
        <v>1889</v>
      </c>
      <c r="C29" s="84" t="s">
        <v>1890</v>
      </c>
      <c r="D29" s="84" t="s">
        <v>280</v>
      </c>
      <c r="E29" s="84"/>
      <c r="F29" s="107">
        <v>39934</v>
      </c>
      <c r="G29" s="94">
        <v>4.74</v>
      </c>
      <c r="H29" s="97" t="s">
        <v>180</v>
      </c>
      <c r="I29" s="98">
        <v>4.8000000000000001E-2</v>
      </c>
      <c r="J29" s="98">
        <v>4.8600000000000004E-2</v>
      </c>
      <c r="K29" s="94">
        <v>118930000</v>
      </c>
      <c r="L29" s="106">
        <v>113.9303</v>
      </c>
      <c r="M29" s="94">
        <v>135497.34388</v>
      </c>
      <c r="N29" s="84"/>
      <c r="O29" s="95">
        <f t="shared" si="0"/>
        <v>9.0055812463683046E-3</v>
      </c>
      <c r="P29" s="95">
        <f>M29/'סכום נכסי הקרן'!$C$42</f>
        <v>2.5863639695954872E-3</v>
      </c>
    </row>
    <row r="30" spans="2:16">
      <c r="B30" s="87" t="s">
        <v>1891</v>
      </c>
      <c r="C30" s="84" t="s">
        <v>1892</v>
      </c>
      <c r="D30" s="84" t="s">
        <v>280</v>
      </c>
      <c r="E30" s="84"/>
      <c r="F30" s="107">
        <v>38412</v>
      </c>
      <c r="G30" s="94">
        <v>1.1299999999999999</v>
      </c>
      <c r="H30" s="97" t="s">
        <v>180</v>
      </c>
      <c r="I30" s="98">
        <v>4.8000000000000001E-2</v>
      </c>
      <c r="J30" s="98">
        <v>4.8499999999999995E-2</v>
      </c>
      <c r="K30" s="94">
        <v>5530000</v>
      </c>
      <c r="L30" s="106">
        <v>126.6729</v>
      </c>
      <c r="M30" s="94">
        <v>7005.0116100000005</v>
      </c>
      <c r="N30" s="84"/>
      <c r="O30" s="95">
        <f t="shared" si="0"/>
        <v>4.6557518678356726E-4</v>
      </c>
      <c r="P30" s="95">
        <f>M30/'סכום נכסי הקרן'!$C$42</f>
        <v>1.3371117924457191E-4</v>
      </c>
    </row>
    <row r="31" spans="2:16">
      <c r="B31" s="87" t="s">
        <v>1893</v>
      </c>
      <c r="C31" s="84" t="s">
        <v>1894</v>
      </c>
      <c r="D31" s="84" t="s">
        <v>280</v>
      </c>
      <c r="E31" s="84"/>
      <c r="F31" s="107">
        <v>39448</v>
      </c>
      <c r="G31" s="94">
        <v>3.61</v>
      </c>
      <c r="H31" s="97" t="s">
        <v>180</v>
      </c>
      <c r="I31" s="98">
        <v>4.8000000000000001E-2</v>
      </c>
      <c r="J31" s="98">
        <v>4.8499999999999995E-2</v>
      </c>
      <c r="K31" s="94">
        <v>51770094</v>
      </c>
      <c r="L31" s="106">
        <v>120.69889999999999</v>
      </c>
      <c r="M31" s="94">
        <v>62485.641250000001</v>
      </c>
      <c r="N31" s="84"/>
      <c r="O31" s="95">
        <f t="shared" si="0"/>
        <v>4.1529929878673993E-3</v>
      </c>
      <c r="P31" s="95">
        <f>M31/'סכום נכסי הקרן'!$C$42</f>
        <v>1.1927216174008261E-3</v>
      </c>
    </row>
    <row r="32" spans="2:16">
      <c r="B32" s="87" t="s">
        <v>1895</v>
      </c>
      <c r="C32" s="84" t="s">
        <v>1896</v>
      </c>
      <c r="D32" s="84" t="s">
        <v>280</v>
      </c>
      <c r="E32" s="84"/>
      <c r="F32" s="107">
        <v>40148</v>
      </c>
      <c r="G32" s="94">
        <v>5.21</v>
      </c>
      <c r="H32" s="97" t="s">
        <v>180</v>
      </c>
      <c r="I32" s="98">
        <v>4.8000000000000001E-2</v>
      </c>
      <c r="J32" s="98">
        <v>4.8500000000000008E-2</v>
      </c>
      <c r="K32" s="94">
        <v>153358000</v>
      </c>
      <c r="L32" s="106">
        <v>109.37139999999999</v>
      </c>
      <c r="M32" s="94">
        <v>167730.33207</v>
      </c>
      <c r="N32" s="84"/>
      <c r="O32" s="95">
        <f t="shared" si="0"/>
        <v>1.1147887402681978E-2</v>
      </c>
      <c r="P32" s="95">
        <f>M32/'סכום נכסי הקרן'!$C$42</f>
        <v>3.2016250285933981E-3</v>
      </c>
    </row>
    <row r="33" spans="2:16">
      <c r="B33" s="87" t="s">
        <v>1897</v>
      </c>
      <c r="C33" s="84" t="s">
        <v>1898</v>
      </c>
      <c r="D33" s="84" t="s">
        <v>280</v>
      </c>
      <c r="E33" s="84"/>
      <c r="F33" s="107">
        <v>40269</v>
      </c>
      <c r="G33" s="94">
        <v>5.41</v>
      </c>
      <c r="H33" s="97" t="s">
        <v>180</v>
      </c>
      <c r="I33" s="98">
        <v>4.8000000000000001E-2</v>
      </c>
      <c r="J33" s="98">
        <v>4.8600000000000004E-2</v>
      </c>
      <c r="K33" s="94">
        <v>152522000</v>
      </c>
      <c r="L33" s="106">
        <v>110.9774</v>
      </c>
      <c r="M33" s="94">
        <v>169264.21175999998</v>
      </c>
      <c r="N33" s="84"/>
      <c r="O33" s="95">
        <f t="shared" si="0"/>
        <v>1.1249833889416675E-2</v>
      </c>
      <c r="P33" s="95">
        <f>M33/'סכום נכסי הקרן'!$C$42</f>
        <v>3.2309036184927221E-3</v>
      </c>
    </row>
    <row r="34" spans="2:16">
      <c r="B34" s="87" t="s">
        <v>1899</v>
      </c>
      <c r="C34" s="84" t="s">
        <v>1900</v>
      </c>
      <c r="D34" s="84" t="s">
        <v>280</v>
      </c>
      <c r="E34" s="84"/>
      <c r="F34" s="107">
        <v>40391</v>
      </c>
      <c r="G34" s="94">
        <v>5.62</v>
      </c>
      <c r="H34" s="97" t="s">
        <v>180</v>
      </c>
      <c r="I34" s="98">
        <v>4.8000000000000001E-2</v>
      </c>
      <c r="J34" s="98">
        <v>4.8500000000000008E-2</v>
      </c>
      <c r="K34" s="94">
        <v>114604000</v>
      </c>
      <c r="L34" s="106">
        <v>110.066</v>
      </c>
      <c r="M34" s="94">
        <v>126140.22627</v>
      </c>
      <c r="N34" s="84"/>
      <c r="O34" s="95">
        <f t="shared" si="0"/>
        <v>8.3836776691047742E-3</v>
      </c>
      <c r="P34" s="95">
        <f>M34/'סכום נכסי הקרן'!$C$42</f>
        <v>2.4077559529896092E-3</v>
      </c>
    </row>
    <row r="35" spans="2:16">
      <c r="B35" s="87" t="s">
        <v>1901</v>
      </c>
      <c r="C35" s="84" t="s">
        <v>1902</v>
      </c>
      <c r="D35" s="84" t="s">
        <v>280</v>
      </c>
      <c r="E35" s="84"/>
      <c r="F35" s="107">
        <v>40452</v>
      </c>
      <c r="G35" s="94">
        <v>5.78</v>
      </c>
      <c r="H35" s="97" t="s">
        <v>180</v>
      </c>
      <c r="I35" s="98">
        <v>4.8000000000000001E-2</v>
      </c>
      <c r="J35" s="98">
        <v>4.8600000000000004E-2</v>
      </c>
      <c r="K35" s="94">
        <v>152358000</v>
      </c>
      <c r="L35" s="106">
        <v>108.142</v>
      </c>
      <c r="M35" s="94">
        <v>164762.96462000001</v>
      </c>
      <c r="N35" s="84"/>
      <c r="O35" s="95">
        <f t="shared" si="0"/>
        <v>1.0950666793822885E-2</v>
      </c>
      <c r="P35" s="95">
        <f>M35/'סכום נכסי הקרן'!$C$42</f>
        <v>3.1449841230415717E-3</v>
      </c>
    </row>
    <row r="36" spans="2:16">
      <c r="B36" s="87" t="s">
        <v>1903</v>
      </c>
      <c r="C36" s="84" t="s">
        <v>1904</v>
      </c>
      <c r="D36" s="84" t="s">
        <v>280</v>
      </c>
      <c r="E36" s="84"/>
      <c r="F36" s="107">
        <v>38384</v>
      </c>
      <c r="G36" s="94">
        <v>1.0499999999999998</v>
      </c>
      <c r="H36" s="97" t="s">
        <v>180</v>
      </c>
      <c r="I36" s="98">
        <v>4.8000000000000001E-2</v>
      </c>
      <c r="J36" s="98">
        <v>4.8299999999999989E-2</v>
      </c>
      <c r="K36" s="94">
        <v>11384176</v>
      </c>
      <c r="L36" s="106">
        <v>126.4233</v>
      </c>
      <c r="M36" s="94">
        <v>14392.370130000001</v>
      </c>
      <c r="N36" s="84"/>
      <c r="O36" s="95">
        <f t="shared" si="0"/>
        <v>9.5656235629465068E-4</v>
      </c>
      <c r="P36" s="95">
        <f>M36/'סכום נכסי הקרן'!$C$42</f>
        <v>2.7472056997870594E-4</v>
      </c>
    </row>
    <row r="37" spans="2:16">
      <c r="B37" s="87" t="s">
        <v>1905</v>
      </c>
      <c r="C37" s="84" t="s">
        <v>1906</v>
      </c>
      <c r="D37" s="84" t="s">
        <v>280</v>
      </c>
      <c r="E37" s="84"/>
      <c r="F37" s="107">
        <v>39569</v>
      </c>
      <c r="G37" s="94">
        <v>3.9400000000000004</v>
      </c>
      <c r="H37" s="97" t="s">
        <v>180</v>
      </c>
      <c r="I37" s="98">
        <v>4.8000000000000001E-2</v>
      </c>
      <c r="J37" s="98">
        <v>4.8600000000000004E-2</v>
      </c>
      <c r="K37" s="94">
        <v>112578000</v>
      </c>
      <c r="L37" s="106">
        <v>117.991</v>
      </c>
      <c r="M37" s="94">
        <v>132831.93156999999</v>
      </c>
      <c r="N37" s="84"/>
      <c r="O37" s="95">
        <f t="shared" si="0"/>
        <v>8.8284295294015595E-3</v>
      </c>
      <c r="P37" s="95">
        <f>M37/'סכום נכסי הקרן'!$C$42</f>
        <v>2.5354867629632629E-3</v>
      </c>
    </row>
    <row r="38" spans="2:16">
      <c r="B38" s="87" t="s">
        <v>1907</v>
      </c>
      <c r="C38" s="84" t="s">
        <v>1908</v>
      </c>
      <c r="D38" s="84" t="s">
        <v>280</v>
      </c>
      <c r="E38" s="84"/>
      <c r="F38" s="107">
        <v>39661</v>
      </c>
      <c r="G38" s="94">
        <v>4.09</v>
      </c>
      <c r="H38" s="97" t="s">
        <v>180</v>
      </c>
      <c r="I38" s="98">
        <v>4.8000000000000001E-2</v>
      </c>
      <c r="J38" s="98">
        <v>4.8499999999999995E-2</v>
      </c>
      <c r="K38" s="94">
        <v>20857000</v>
      </c>
      <c r="L38" s="106">
        <v>116.7842</v>
      </c>
      <c r="M38" s="94">
        <v>24357.673850000003</v>
      </c>
      <c r="N38" s="84"/>
      <c r="O38" s="95">
        <f t="shared" si="0"/>
        <v>1.6188879025036994E-3</v>
      </c>
      <c r="P38" s="95">
        <f>M38/'סכום נכסי הקרן'!$C$42</f>
        <v>4.6493760117239432E-4</v>
      </c>
    </row>
    <row r="39" spans="2:16">
      <c r="B39" s="87" t="s">
        <v>1909</v>
      </c>
      <c r="C39" s="84" t="s">
        <v>1910</v>
      </c>
      <c r="D39" s="84" t="s">
        <v>280</v>
      </c>
      <c r="E39" s="84"/>
      <c r="F39" s="107">
        <v>39692</v>
      </c>
      <c r="G39" s="94">
        <v>4.17</v>
      </c>
      <c r="H39" s="97" t="s">
        <v>180</v>
      </c>
      <c r="I39" s="98">
        <v>4.8000000000000001E-2</v>
      </c>
      <c r="J39" s="98">
        <v>4.8500000000000008E-2</v>
      </c>
      <c r="K39" s="94">
        <v>66472000</v>
      </c>
      <c r="L39" s="106">
        <v>115.0074</v>
      </c>
      <c r="M39" s="94">
        <v>76447.688209999993</v>
      </c>
      <c r="N39" s="84"/>
      <c r="O39" s="95">
        <f t="shared" si="0"/>
        <v>5.080954707731406E-3</v>
      </c>
      <c r="P39" s="95">
        <f>M39/'סכום נכסי הקרן'!$C$42</f>
        <v>1.4592282083427488E-3</v>
      </c>
    </row>
    <row r="40" spans="2:16">
      <c r="B40" s="87" t="s">
        <v>1911</v>
      </c>
      <c r="C40" s="84" t="s">
        <v>1912</v>
      </c>
      <c r="D40" s="84" t="s">
        <v>280</v>
      </c>
      <c r="E40" s="84"/>
      <c r="F40" s="107">
        <v>40909</v>
      </c>
      <c r="G40" s="94">
        <v>6.59</v>
      </c>
      <c r="H40" s="97" t="s">
        <v>180</v>
      </c>
      <c r="I40" s="98">
        <v>4.8000000000000001E-2</v>
      </c>
      <c r="J40" s="98">
        <v>4.8499999999999995E-2</v>
      </c>
      <c r="K40" s="94">
        <v>64393000</v>
      </c>
      <c r="L40" s="106">
        <v>106.0566</v>
      </c>
      <c r="M40" s="94">
        <v>68295.921480000005</v>
      </c>
      <c r="N40" s="84"/>
      <c r="O40" s="95">
        <f t="shared" si="0"/>
        <v>4.5391625553075771E-3</v>
      </c>
      <c r="P40" s="95">
        <f>M40/'סכום נכסי הקרן'!$C$42</f>
        <v>1.3036278463335036E-3</v>
      </c>
    </row>
    <row r="41" spans="2:16">
      <c r="B41" s="87" t="s">
        <v>1913</v>
      </c>
      <c r="C41" s="84">
        <v>8790</v>
      </c>
      <c r="D41" s="84" t="s">
        <v>280</v>
      </c>
      <c r="E41" s="84"/>
      <c r="F41" s="107">
        <v>41030</v>
      </c>
      <c r="G41" s="94">
        <v>6.919999999999999</v>
      </c>
      <c r="H41" s="97" t="s">
        <v>180</v>
      </c>
      <c r="I41" s="98">
        <v>4.8000000000000001E-2</v>
      </c>
      <c r="J41" s="98">
        <v>4.8599999999999997E-2</v>
      </c>
      <c r="K41" s="94">
        <v>146011000</v>
      </c>
      <c r="L41" s="106">
        <v>103.9447</v>
      </c>
      <c r="M41" s="94">
        <v>151770.10861000002</v>
      </c>
      <c r="N41" s="84"/>
      <c r="O41" s="95">
        <f t="shared" si="0"/>
        <v>1.0087120564281698E-2</v>
      </c>
      <c r="P41" s="95">
        <f>M41/'סכום נכסי הקרן'!$C$42</f>
        <v>2.8969773822144825E-3</v>
      </c>
    </row>
    <row r="42" spans="2:16">
      <c r="B42" s="87" t="s">
        <v>1914</v>
      </c>
      <c r="C42" s="84" t="s">
        <v>1915</v>
      </c>
      <c r="D42" s="84" t="s">
        <v>280</v>
      </c>
      <c r="E42" s="84"/>
      <c r="F42" s="107">
        <v>41091</v>
      </c>
      <c r="G42" s="94">
        <v>6.92</v>
      </c>
      <c r="H42" s="97" t="s">
        <v>180</v>
      </c>
      <c r="I42" s="98">
        <v>4.8000000000000001E-2</v>
      </c>
      <c r="J42" s="98">
        <v>4.8600000000000004E-2</v>
      </c>
      <c r="K42" s="94">
        <v>11988000</v>
      </c>
      <c r="L42" s="106">
        <v>104.69589999999999</v>
      </c>
      <c r="M42" s="94">
        <v>12556.05392</v>
      </c>
      <c r="N42" s="84"/>
      <c r="O42" s="95">
        <f t="shared" si="0"/>
        <v>8.3451498363305951E-4</v>
      </c>
      <c r="P42" s="95">
        <f>M42/'סכום נכסי הקרן'!$C$42</f>
        <v>2.396690926114867E-4</v>
      </c>
    </row>
    <row r="43" spans="2:16">
      <c r="B43" s="87" t="s">
        <v>1916</v>
      </c>
      <c r="C43" s="84">
        <v>8793</v>
      </c>
      <c r="D43" s="84" t="s">
        <v>280</v>
      </c>
      <c r="E43" s="84"/>
      <c r="F43" s="107">
        <v>41122</v>
      </c>
      <c r="G43" s="94">
        <v>7</v>
      </c>
      <c r="H43" s="97" t="s">
        <v>180</v>
      </c>
      <c r="I43" s="98">
        <v>4.8000000000000001E-2</v>
      </c>
      <c r="J43" s="98">
        <v>4.8599999999999997E-2</v>
      </c>
      <c r="K43" s="94">
        <v>48437000</v>
      </c>
      <c r="L43" s="106">
        <v>104.6234</v>
      </c>
      <c r="M43" s="94">
        <v>50676.424429999999</v>
      </c>
      <c r="N43" s="84"/>
      <c r="O43" s="95">
        <f t="shared" si="0"/>
        <v>3.3681151557035864E-3</v>
      </c>
      <c r="P43" s="95">
        <f>M43/'סכום נכסי הקרן'!$C$42</f>
        <v>9.6730809992672255E-4</v>
      </c>
    </row>
    <row r="44" spans="2:16">
      <c r="B44" s="87" t="s">
        <v>1917</v>
      </c>
      <c r="C44" s="84" t="s">
        <v>1918</v>
      </c>
      <c r="D44" s="84" t="s">
        <v>280</v>
      </c>
      <c r="E44" s="84"/>
      <c r="F44" s="107">
        <v>41154</v>
      </c>
      <c r="G44" s="94">
        <v>7.080000000000001</v>
      </c>
      <c r="H44" s="97" t="s">
        <v>180</v>
      </c>
      <c r="I44" s="98">
        <v>4.8000000000000001E-2</v>
      </c>
      <c r="J44" s="98">
        <v>4.8599999999999997E-2</v>
      </c>
      <c r="K44" s="94">
        <v>122998000</v>
      </c>
      <c r="L44" s="106">
        <v>104.10250000000001</v>
      </c>
      <c r="M44" s="94">
        <v>128043.96604</v>
      </c>
      <c r="N44" s="84"/>
      <c r="O44" s="95">
        <f t="shared" si="0"/>
        <v>8.5102062244236214E-3</v>
      </c>
      <c r="P44" s="95">
        <f>M44/'סכום נכסי הקרן'!$C$42</f>
        <v>2.4440944066273025E-3</v>
      </c>
    </row>
    <row r="45" spans="2:16">
      <c r="B45" s="87" t="s">
        <v>1919</v>
      </c>
      <c r="C45" s="84" t="s">
        <v>1920</v>
      </c>
      <c r="D45" s="84" t="s">
        <v>280</v>
      </c>
      <c r="E45" s="84"/>
      <c r="F45" s="107">
        <v>41184</v>
      </c>
      <c r="G45" s="94">
        <v>7.17</v>
      </c>
      <c r="H45" s="97" t="s">
        <v>180</v>
      </c>
      <c r="I45" s="98">
        <v>4.8000000000000001E-2</v>
      </c>
      <c r="J45" s="98">
        <v>4.8600000000000004E-2</v>
      </c>
      <c r="K45" s="94">
        <v>136940000</v>
      </c>
      <c r="L45" s="106">
        <v>102.60890000000001</v>
      </c>
      <c r="M45" s="94">
        <v>140512.64535000001</v>
      </c>
      <c r="N45" s="84"/>
      <c r="O45" s="95">
        <f t="shared" si="0"/>
        <v>9.3389140156299316E-3</v>
      </c>
      <c r="P45" s="95">
        <f>M45/'סכום נכסי הקרן'!$C$42</f>
        <v>2.6820956986997502E-3</v>
      </c>
    </row>
    <row r="46" spans="2:16">
      <c r="B46" s="87" t="s">
        <v>1921</v>
      </c>
      <c r="C46" s="84" t="s">
        <v>1922</v>
      </c>
      <c r="D46" s="84" t="s">
        <v>280</v>
      </c>
      <c r="E46" s="84"/>
      <c r="F46" s="107">
        <v>41214</v>
      </c>
      <c r="G46" s="94">
        <v>7.2499999999999991</v>
      </c>
      <c r="H46" s="97" t="s">
        <v>180</v>
      </c>
      <c r="I46" s="98">
        <v>4.8000000000000001E-2</v>
      </c>
      <c r="J46" s="98">
        <v>4.8599999999999997E-2</v>
      </c>
      <c r="K46" s="94">
        <v>151007000</v>
      </c>
      <c r="L46" s="106">
        <v>102.2226</v>
      </c>
      <c r="M46" s="94">
        <v>154363.32583000002</v>
      </c>
      <c r="N46" s="84"/>
      <c r="O46" s="95">
        <f t="shared" si="0"/>
        <v>1.0259473967643418E-2</v>
      </c>
      <c r="P46" s="95">
        <f>M46/'סכום נכסי הקרן'!$C$42</f>
        <v>2.9464765339401607E-3</v>
      </c>
    </row>
    <row r="47" spans="2:16">
      <c r="B47" s="87" t="s">
        <v>1923</v>
      </c>
      <c r="C47" s="84" t="s">
        <v>1924</v>
      </c>
      <c r="D47" s="84" t="s">
        <v>280</v>
      </c>
      <c r="E47" s="84"/>
      <c r="F47" s="107">
        <v>41245</v>
      </c>
      <c r="G47" s="94">
        <v>7.34</v>
      </c>
      <c r="H47" s="97" t="s">
        <v>180</v>
      </c>
      <c r="I47" s="98">
        <v>4.8000000000000001E-2</v>
      </c>
      <c r="J47" s="98">
        <v>4.8600000000000004E-2</v>
      </c>
      <c r="K47" s="94">
        <v>155216000</v>
      </c>
      <c r="L47" s="106">
        <v>101.9983</v>
      </c>
      <c r="M47" s="94">
        <v>158317.75453000001</v>
      </c>
      <c r="N47" s="84"/>
      <c r="O47" s="95">
        <f t="shared" si="0"/>
        <v>1.0522297783380791E-2</v>
      </c>
      <c r="P47" s="95">
        <f>M47/'סכום נכסי הקרן'!$C$42</f>
        <v>3.0219583966626666E-3</v>
      </c>
    </row>
    <row r="48" spans="2:16">
      <c r="B48" s="87" t="s">
        <v>1925</v>
      </c>
      <c r="C48" s="84" t="s">
        <v>1926</v>
      </c>
      <c r="D48" s="84" t="s">
        <v>280</v>
      </c>
      <c r="E48" s="84"/>
      <c r="F48" s="107">
        <v>41275</v>
      </c>
      <c r="G48" s="94">
        <v>7.25</v>
      </c>
      <c r="H48" s="97" t="s">
        <v>180</v>
      </c>
      <c r="I48" s="98">
        <v>4.8000000000000001E-2</v>
      </c>
      <c r="J48" s="98">
        <v>4.8600000000000004E-2</v>
      </c>
      <c r="K48" s="94">
        <v>143613000</v>
      </c>
      <c r="L48" s="106">
        <v>104.53660000000001</v>
      </c>
      <c r="M48" s="94">
        <v>150128.18399000002</v>
      </c>
      <c r="N48" s="84"/>
      <c r="O48" s="95">
        <f t="shared" si="0"/>
        <v>9.9779930703957822E-3</v>
      </c>
      <c r="P48" s="95">
        <f>M48/'סכום נכסי הקרן'!$C$42</f>
        <v>2.8656364381313224E-3</v>
      </c>
    </row>
    <row r="49" spans="2:16">
      <c r="B49" s="87" t="s">
        <v>1927</v>
      </c>
      <c r="C49" s="84" t="s">
        <v>1928</v>
      </c>
      <c r="D49" s="84" t="s">
        <v>280</v>
      </c>
      <c r="E49" s="84"/>
      <c r="F49" s="107">
        <v>41306</v>
      </c>
      <c r="G49" s="94">
        <v>7.330000000000001</v>
      </c>
      <c r="H49" s="97" t="s">
        <v>180</v>
      </c>
      <c r="I49" s="98">
        <v>4.8000000000000001E-2</v>
      </c>
      <c r="J49" s="98">
        <v>4.8500000000000008E-2</v>
      </c>
      <c r="K49" s="94">
        <v>177605000</v>
      </c>
      <c r="L49" s="106">
        <v>103.92749999999999</v>
      </c>
      <c r="M49" s="94">
        <v>184580.24363999997</v>
      </c>
      <c r="N49" s="84"/>
      <c r="O49" s="95">
        <f t="shared" si="0"/>
        <v>1.2267785721664112E-2</v>
      </c>
      <c r="P49" s="95">
        <f>M49/'סכום נכסי הקרן'!$C$42</f>
        <v>3.5232549803518153E-3</v>
      </c>
    </row>
    <row r="50" spans="2:16">
      <c r="B50" s="87" t="s">
        <v>1929</v>
      </c>
      <c r="C50" s="84" t="s">
        <v>1930</v>
      </c>
      <c r="D50" s="84" t="s">
        <v>280</v>
      </c>
      <c r="E50" s="84"/>
      <c r="F50" s="107">
        <v>41334</v>
      </c>
      <c r="G50" s="94">
        <v>7.41</v>
      </c>
      <c r="H50" s="97" t="s">
        <v>180</v>
      </c>
      <c r="I50" s="98">
        <v>4.8000000000000001E-2</v>
      </c>
      <c r="J50" s="98">
        <v>4.8600000000000004E-2</v>
      </c>
      <c r="K50" s="94">
        <v>128676000</v>
      </c>
      <c r="L50" s="106">
        <v>103.6982</v>
      </c>
      <c r="M50" s="94">
        <v>133434.75045999998</v>
      </c>
      <c r="N50" s="84"/>
      <c r="O50" s="95">
        <f t="shared" si="0"/>
        <v>8.8684947759612876E-3</v>
      </c>
      <c r="P50" s="95">
        <f>M50/'סכום נכסי הקרן'!$C$42</f>
        <v>2.5469933284253013E-3</v>
      </c>
    </row>
    <row r="51" spans="2:16">
      <c r="B51" s="87" t="s">
        <v>1931</v>
      </c>
      <c r="C51" s="84" t="s">
        <v>1932</v>
      </c>
      <c r="D51" s="84" t="s">
        <v>280</v>
      </c>
      <c r="E51" s="84"/>
      <c r="F51" s="107">
        <v>41366</v>
      </c>
      <c r="G51" s="94">
        <v>7.4899999999999993</v>
      </c>
      <c r="H51" s="97" t="s">
        <v>180</v>
      </c>
      <c r="I51" s="98">
        <v>4.8000000000000001E-2</v>
      </c>
      <c r="J51" s="98">
        <v>4.8600000000000004E-2</v>
      </c>
      <c r="K51" s="94">
        <v>190014000</v>
      </c>
      <c r="L51" s="106">
        <v>103.27800000000001</v>
      </c>
      <c r="M51" s="94">
        <v>196242.66078999999</v>
      </c>
      <c r="N51" s="84"/>
      <c r="O51" s="95">
        <f t="shared" si="0"/>
        <v>1.3042906784305596E-2</v>
      </c>
      <c r="P51" s="95">
        <f>M51/'סכום נכסי הקרן'!$C$42</f>
        <v>3.7458663958336263E-3</v>
      </c>
    </row>
    <row r="52" spans="2:16">
      <c r="B52" s="87" t="s">
        <v>1933</v>
      </c>
      <c r="C52" s="84">
        <v>2704</v>
      </c>
      <c r="D52" s="84" t="s">
        <v>280</v>
      </c>
      <c r="E52" s="84"/>
      <c r="F52" s="107">
        <v>41395</v>
      </c>
      <c r="G52" s="94">
        <v>7.5799999999999992</v>
      </c>
      <c r="H52" s="97" t="s">
        <v>180</v>
      </c>
      <c r="I52" s="98">
        <v>4.8000000000000001E-2</v>
      </c>
      <c r="J52" s="98">
        <v>4.8599999999999997E-2</v>
      </c>
      <c r="K52" s="94">
        <v>126990000</v>
      </c>
      <c r="L52" s="106">
        <v>102.6763</v>
      </c>
      <c r="M52" s="94">
        <v>130388.6728</v>
      </c>
      <c r="N52" s="84"/>
      <c r="O52" s="95">
        <f t="shared" si="0"/>
        <v>8.6660428380534015E-3</v>
      </c>
      <c r="P52" s="95">
        <f>M52/'סכום נכסי הקרן'!$C$42</f>
        <v>2.4888500078050027E-3</v>
      </c>
    </row>
    <row r="53" spans="2:16">
      <c r="B53" s="87" t="s">
        <v>1934</v>
      </c>
      <c r="C53" s="84" t="s">
        <v>1935</v>
      </c>
      <c r="D53" s="84" t="s">
        <v>280</v>
      </c>
      <c r="E53" s="84"/>
      <c r="F53" s="107">
        <v>41427</v>
      </c>
      <c r="G53" s="94">
        <v>7.66</v>
      </c>
      <c r="H53" s="97" t="s">
        <v>180</v>
      </c>
      <c r="I53" s="98">
        <v>4.8000000000000001E-2</v>
      </c>
      <c r="J53" s="98">
        <v>4.8599999999999997E-2</v>
      </c>
      <c r="K53" s="94">
        <v>256283000</v>
      </c>
      <c r="L53" s="106">
        <v>101.8562</v>
      </c>
      <c r="M53" s="94">
        <v>261040.23293</v>
      </c>
      <c r="N53" s="84"/>
      <c r="O53" s="95">
        <f t="shared" si="0"/>
        <v>1.7349557998007463E-2</v>
      </c>
      <c r="P53" s="95">
        <f>M53/'סכום נכסי הקרן'!$C$42</f>
        <v>4.9827179908625485E-3</v>
      </c>
    </row>
    <row r="54" spans="2:16">
      <c r="B54" s="87" t="s">
        <v>1936</v>
      </c>
      <c r="C54" s="84">
        <v>8805</v>
      </c>
      <c r="D54" s="84" t="s">
        <v>280</v>
      </c>
      <c r="E54" s="84"/>
      <c r="F54" s="107">
        <v>41487</v>
      </c>
      <c r="G54" s="94">
        <v>7.65</v>
      </c>
      <c r="H54" s="97" t="s">
        <v>180</v>
      </c>
      <c r="I54" s="98">
        <v>4.8000000000000001E-2</v>
      </c>
      <c r="J54" s="98">
        <v>4.8499999999999995E-2</v>
      </c>
      <c r="K54" s="94">
        <v>110288000</v>
      </c>
      <c r="L54" s="106">
        <v>102.5744</v>
      </c>
      <c r="M54" s="94">
        <v>113127.72375</v>
      </c>
      <c r="N54" s="84"/>
      <c r="O54" s="95">
        <f t="shared" si="0"/>
        <v>7.5188256704839416E-3</v>
      </c>
      <c r="P54" s="95">
        <f>M54/'סכום נכסי הקרן'!$C$42</f>
        <v>2.1593742009325041E-3</v>
      </c>
    </row>
    <row r="55" spans="2:16">
      <c r="B55" s="87" t="s">
        <v>1937</v>
      </c>
      <c r="C55" s="84">
        <v>8806</v>
      </c>
      <c r="D55" s="84" t="s">
        <v>280</v>
      </c>
      <c r="E55" s="84"/>
      <c r="F55" s="107">
        <v>41518</v>
      </c>
      <c r="G55" s="94">
        <v>7.73</v>
      </c>
      <c r="H55" s="97" t="s">
        <v>180</v>
      </c>
      <c r="I55" s="98">
        <v>4.8000000000000001E-2</v>
      </c>
      <c r="J55" s="98">
        <v>4.8499999999999995E-2</v>
      </c>
      <c r="K55" s="94">
        <v>9185000</v>
      </c>
      <c r="L55" s="106">
        <v>101.8777</v>
      </c>
      <c r="M55" s="94">
        <v>9357.9114200000004</v>
      </c>
      <c r="N55" s="84"/>
      <c r="O55" s="95">
        <f t="shared" si="0"/>
        <v>6.2195633638222861E-4</v>
      </c>
      <c r="P55" s="95">
        <f>M55/'סכום נכסי הקרן'!$C$42</f>
        <v>1.786231687964963E-4</v>
      </c>
    </row>
    <row r="56" spans="2:16">
      <c r="B56" s="87" t="s">
        <v>1938</v>
      </c>
      <c r="C56" s="84" t="s">
        <v>1939</v>
      </c>
      <c r="D56" s="84" t="s">
        <v>280</v>
      </c>
      <c r="E56" s="84"/>
      <c r="F56" s="107">
        <v>41548</v>
      </c>
      <c r="G56" s="94">
        <v>7.8100000000000005</v>
      </c>
      <c r="H56" s="97" t="s">
        <v>180</v>
      </c>
      <c r="I56" s="98">
        <v>4.8000000000000001E-2</v>
      </c>
      <c r="J56" s="98">
        <v>4.8600000000000004E-2</v>
      </c>
      <c r="K56" s="94">
        <v>328573000</v>
      </c>
      <c r="L56" s="106">
        <v>101.2662</v>
      </c>
      <c r="M56" s="94">
        <v>332734.82951000001</v>
      </c>
      <c r="N56" s="84"/>
      <c r="O56" s="95">
        <f t="shared" si="0"/>
        <v>2.2114607230253634E-2</v>
      </c>
      <c r="P56" s="95">
        <f>M56/'סכום נכסי הקרן'!$C$42</f>
        <v>6.3512195134711102E-3</v>
      </c>
    </row>
    <row r="57" spans="2:16">
      <c r="B57" s="87" t="s">
        <v>1940</v>
      </c>
      <c r="C57" s="84" t="s">
        <v>1941</v>
      </c>
      <c r="D57" s="84" t="s">
        <v>280</v>
      </c>
      <c r="E57" s="84"/>
      <c r="F57" s="107">
        <v>41579</v>
      </c>
      <c r="G57" s="94">
        <v>7.9</v>
      </c>
      <c r="H57" s="97" t="s">
        <v>180</v>
      </c>
      <c r="I57" s="98">
        <v>4.8000000000000001E-2</v>
      </c>
      <c r="J57" s="98">
        <v>4.8499999999999995E-2</v>
      </c>
      <c r="K57" s="94">
        <v>236329000</v>
      </c>
      <c r="L57" s="106">
        <v>100.8721</v>
      </c>
      <c r="M57" s="94">
        <v>238389.95413</v>
      </c>
      <c r="N57" s="84"/>
      <c r="O57" s="95">
        <f t="shared" si="0"/>
        <v>1.5844148960861004E-2</v>
      </c>
      <c r="P57" s="95">
        <f>M57/'סכום נכסי הקרן'!$C$42</f>
        <v>4.5503710288328416E-3</v>
      </c>
    </row>
    <row r="58" spans="2:16">
      <c r="B58" s="87" t="s">
        <v>1942</v>
      </c>
      <c r="C58" s="84" t="s">
        <v>1943</v>
      </c>
      <c r="D58" s="84" t="s">
        <v>280</v>
      </c>
      <c r="E58" s="84"/>
      <c r="F58" s="107">
        <v>41609</v>
      </c>
      <c r="G58" s="94">
        <v>7.98</v>
      </c>
      <c r="H58" s="97" t="s">
        <v>180</v>
      </c>
      <c r="I58" s="98">
        <v>4.8000000000000001E-2</v>
      </c>
      <c r="J58" s="98">
        <v>4.8500000000000008E-2</v>
      </c>
      <c r="K58" s="94">
        <v>215654000</v>
      </c>
      <c r="L58" s="106">
        <v>100.3854</v>
      </c>
      <c r="M58" s="94">
        <v>216485.03013999999</v>
      </c>
      <c r="N58" s="84"/>
      <c r="O58" s="95">
        <f t="shared" si="0"/>
        <v>1.4388278557510724E-2</v>
      </c>
      <c r="P58" s="95">
        <f>M58/'סכום נכסי הקרן'!$C$42</f>
        <v>4.132251348091069E-3</v>
      </c>
    </row>
    <row r="59" spans="2:16">
      <c r="B59" s="87" t="s">
        <v>1944</v>
      </c>
      <c r="C59" s="84" t="s">
        <v>1945</v>
      </c>
      <c r="D59" s="84" t="s">
        <v>280</v>
      </c>
      <c r="E59" s="84"/>
      <c r="F59" s="107">
        <v>41672</v>
      </c>
      <c r="G59" s="94">
        <v>7.96</v>
      </c>
      <c r="H59" s="97" t="s">
        <v>180</v>
      </c>
      <c r="I59" s="98">
        <v>4.8000000000000001E-2</v>
      </c>
      <c r="J59" s="98">
        <v>4.8499999999999995E-2</v>
      </c>
      <c r="K59" s="94">
        <v>67096000</v>
      </c>
      <c r="L59" s="106">
        <v>102.0673</v>
      </c>
      <c r="M59" s="94">
        <v>68483.170670000007</v>
      </c>
      <c r="N59" s="84"/>
      <c r="O59" s="95">
        <f t="shared" si="0"/>
        <v>4.5516077276303284E-3</v>
      </c>
      <c r="P59" s="95">
        <f>M59/'סכום נכסי הקרן'!$C$42</f>
        <v>1.3072020459781906E-3</v>
      </c>
    </row>
    <row r="60" spans="2:16">
      <c r="B60" s="87" t="s">
        <v>1946</v>
      </c>
      <c r="C60" s="84" t="s">
        <v>1947</v>
      </c>
      <c r="D60" s="84" t="s">
        <v>280</v>
      </c>
      <c r="E60" s="84"/>
      <c r="F60" s="107">
        <v>41700</v>
      </c>
      <c r="G60" s="94">
        <v>8.0400000000000009</v>
      </c>
      <c r="H60" s="97" t="s">
        <v>180</v>
      </c>
      <c r="I60" s="98">
        <v>4.8000000000000001E-2</v>
      </c>
      <c r="J60" s="98">
        <v>4.8600000000000004E-2</v>
      </c>
      <c r="K60" s="94">
        <v>304913000</v>
      </c>
      <c r="L60" s="106">
        <v>102.2632</v>
      </c>
      <c r="M60" s="94">
        <v>311813.91875999997</v>
      </c>
      <c r="N60" s="84"/>
      <c r="O60" s="95">
        <f t="shared" si="0"/>
        <v>2.0724137453414306E-2</v>
      </c>
      <c r="P60" s="95">
        <f>M60/'סכום נכסי הקרן'!$C$42</f>
        <v>5.9518826096950231E-3</v>
      </c>
    </row>
    <row r="61" spans="2:16">
      <c r="B61" s="87" t="s">
        <v>1948</v>
      </c>
      <c r="C61" s="84" t="s">
        <v>1949</v>
      </c>
      <c r="D61" s="84" t="s">
        <v>280</v>
      </c>
      <c r="E61" s="84"/>
      <c r="F61" s="107">
        <v>41730</v>
      </c>
      <c r="G61" s="94">
        <v>8.120000000000001</v>
      </c>
      <c r="H61" s="97" t="s">
        <v>180</v>
      </c>
      <c r="I61" s="98">
        <v>4.8000000000000001E-2</v>
      </c>
      <c r="J61" s="98">
        <v>4.8600000000000004E-2</v>
      </c>
      <c r="K61" s="94">
        <v>175976000</v>
      </c>
      <c r="L61" s="106">
        <v>102.07040000000001</v>
      </c>
      <c r="M61" s="94">
        <v>179619.39328999998</v>
      </c>
      <c r="N61" s="84"/>
      <c r="O61" s="95">
        <f t="shared" si="0"/>
        <v>1.193807194574268E-2</v>
      </c>
      <c r="P61" s="95">
        <f>M61/'סכום נכסי הקרן'!$C$42</f>
        <v>3.4285626104765929E-3</v>
      </c>
    </row>
    <row r="62" spans="2:16">
      <c r="B62" s="87" t="s">
        <v>1950</v>
      </c>
      <c r="C62" s="84" t="s">
        <v>1951</v>
      </c>
      <c r="D62" s="84" t="s">
        <v>280</v>
      </c>
      <c r="E62" s="84"/>
      <c r="F62" s="107">
        <v>41760</v>
      </c>
      <c r="G62" s="94">
        <v>8.2100000000000009</v>
      </c>
      <c r="H62" s="97" t="s">
        <v>180</v>
      </c>
      <c r="I62" s="98">
        <v>4.8000000000000001E-2</v>
      </c>
      <c r="J62" s="98">
        <v>4.8600000000000004E-2</v>
      </c>
      <c r="K62" s="94">
        <v>63695000</v>
      </c>
      <c r="L62" s="106">
        <v>101.36839999999999</v>
      </c>
      <c r="M62" s="94">
        <v>64566.583789999997</v>
      </c>
      <c r="N62" s="84"/>
      <c r="O62" s="95">
        <f t="shared" si="0"/>
        <v>4.2912989987187317E-3</v>
      </c>
      <c r="P62" s="95">
        <f>M62/'סכום נכסי הקרן'!$C$42</f>
        <v>1.232442505310046E-3</v>
      </c>
    </row>
    <row r="63" spans="2:16">
      <c r="B63" s="87" t="s">
        <v>1952</v>
      </c>
      <c r="C63" s="84" t="s">
        <v>1953</v>
      </c>
      <c r="D63" s="84" t="s">
        <v>280</v>
      </c>
      <c r="E63" s="84"/>
      <c r="F63" s="107">
        <v>41791</v>
      </c>
      <c r="G63" s="94">
        <v>8.2899999999999991</v>
      </c>
      <c r="H63" s="97" t="s">
        <v>180</v>
      </c>
      <c r="I63" s="98">
        <v>4.8000000000000001E-2</v>
      </c>
      <c r="J63" s="98">
        <v>4.8600000000000004E-2</v>
      </c>
      <c r="K63" s="94">
        <v>262929000</v>
      </c>
      <c r="L63" s="106">
        <v>100.86239999999999</v>
      </c>
      <c r="M63" s="94">
        <v>265196.32439999998</v>
      </c>
      <c r="N63" s="84"/>
      <c r="O63" s="95">
        <f t="shared" si="0"/>
        <v>1.7625784958098804E-2</v>
      </c>
      <c r="P63" s="95">
        <f>M63/'סכום נכסי הקרן'!$C$42</f>
        <v>5.0620491786522578E-3</v>
      </c>
    </row>
    <row r="64" spans="2:16">
      <c r="B64" s="87" t="s">
        <v>1954</v>
      </c>
      <c r="C64" s="84" t="s">
        <v>1955</v>
      </c>
      <c r="D64" s="84" t="s">
        <v>280</v>
      </c>
      <c r="E64" s="84"/>
      <c r="F64" s="107">
        <v>41821</v>
      </c>
      <c r="G64" s="94">
        <v>8.18</v>
      </c>
      <c r="H64" s="97" t="s">
        <v>180</v>
      </c>
      <c r="I64" s="98">
        <v>4.8000000000000001E-2</v>
      </c>
      <c r="J64" s="98">
        <v>4.8600000000000004E-2</v>
      </c>
      <c r="K64" s="94">
        <v>162322000</v>
      </c>
      <c r="L64" s="106">
        <v>102.7817</v>
      </c>
      <c r="M64" s="94">
        <v>166837.36902000001</v>
      </c>
      <c r="N64" s="84"/>
      <c r="O64" s="95">
        <f t="shared" si="0"/>
        <v>1.1088538259248572E-2</v>
      </c>
      <c r="P64" s="95">
        <f>M64/'סכום נכסי הקרן'!$C$42</f>
        <v>3.1845802113846899E-3</v>
      </c>
    </row>
    <row r="65" spans="2:16">
      <c r="B65" s="87" t="s">
        <v>1956</v>
      </c>
      <c r="C65" s="84" t="s">
        <v>1957</v>
      </c>
      <c r="D65" s="84" t="s">
        <v>280</v>
      </c>
      <c r="E65" s="84"/>
      <c r="F65" s="107">
        <v>41852</v>
      </c>
      <c r="G65" s="94">
        <v>8.26</v>
      </c>
      <c r="H65" s="97" t="s">
        <v>180</v>
      </c>
      <c r="I65" s="98">
        <v>4.8000000000000001E-2</v>
      </c>
      <c r="J65" s="98">
        <v>4.8499999999999995E-2</v>
      </c>
      <c r="K65" s="94">
        <v>112545000</v>
      </c>
      <c r="L65" s="106">
        <v>102.0762</v>
      </c>
      <c r="M65" s="94">
        <v>114881.61408</v>
      </c>
      <c r="N65" s="84"/>
      <c r="O65" s="95">
        <f t="shared" si="0"/>
        <v>7.6353947589379778E-3</v>
      </c>
      <c r="P65" s="95">
        <f>M65/'סכום נכסי הקרן'!$C$42</f>
        <v>2.192852338778153E-3</v>
      </c>
    </row>
    <row r="66" spans="2:16">
      <c r="B66" s="87" t="s">
        <v>1958</v>
      </c>
      <c r="C66" s="84" t="s">
        <v>1959</v>
      </c>
      <c r="D66" s="84" t="s">
        <v>280</v>
      </c>
      <c r="E66" s="84"/>
      <c r="F66" s="107">
        <v>41883</v>
      </c>
      <c r="G66" s="94">
        <v>8.35</v>
      </c>
      <c r="H66" s="97" t="s">
        <v>180</v>
      </c>
      <c r="I66" s="98">
        <v>4.8000000000000001E-2</v>
      </c>
      <c r="J66" s="98">
        <v>4.8600000000000004E-2</v>
      </c>
      <c r="K66" s="94">
        <v>206066000</v>
      </c>
      <c r="L66" s="106">
        <v>101.5748</v>
      </c>
      <c r="M66" s="94">
        <v>209311.02487999998</v>
      </c>
      <c r="N66" s="84"/>
      <c r="O66" s="95">
        <f t="shared" si="0"/>
        <v>1.3911471519226486E-2</v>
      </c>
      <c r="P66" s="95">
        <f>M66/'סכום נכסי הקרן'!$C$42</f>
        <v>3.9953144296922477E-3</v>
      </c>
    </row>
    <row r="67" spans="2:16">
      <c r="B67" s="87" t="s">
        <v>1960</v>
      </c>
      <c r="C67" s="84" t="s">
        <v>1961</v>
      </c>
      <c r="D67" s="84" t="s">
        <v>280</v>
      </c>
      <c r="E67" s="84"/>
      <c r="F67" s="107">
        <v>41913</v>
      </c>
      <c r="G67" s="94">
        <v>8.4300000000000015</v>
      </c>
      <c r="H67" s="97" t="s">
        <v>180</v>
      </c>
      <c r="I67" s="98">
        <v>4.8000000000000001E-2</v>
      </c>
      <c r="J67" s="98">
        <v>4.8499999999999995E-2</v>
      </c>
      <c r="K67" s="94">
        <v>170672000</v>
      </c>
      <c r="L67" s="106">
        <v>101.27249999999999</v>
      </c>
      <c r="M67" s="94">
        <v>172843.51934999999</v>
      </c>
      <c r="N67" s="84"/>
      <c r="O67" s="95">
        <f t="shared" si="0"/>
        <v>1.1487725971906755E-2</v>
      </c>
      <c r="P67" s="95">
        <f>M67/'סכום נכסי הקרן'!$C$42</f>
        <v>3.2992251952984955E-3</v>
      </c>
    </row>
    <row r="68" spans="2:16">
      <c r="B68" s="87" t="s">
        <v>1962</v>
      </c>
      <c r="C68" s="84" t="s">
        <v>1963</v>
      </c>
      <c r="D68" s="84" t="s">
        <v>280</v>
      </c>
      <c r="E68" s="84"/>
      <c r="F68" s="107">
        <v>41945</v>
      </c>
      <c r="G68" s="94">
        <v>8.52</v>
      </c>
      <c r="H68" s="97" t="s">
        <v>180</v>
      </c>
      <c r="I68" s="98">
        <v>4.8000000000000001E-2</v>
      </c>
      <c r="J68" s="98">
        <v>4.8500000000000008E-2</v>
      </c>
      <c r="K68" s="94">
        <v>85436000</v>
      </c>
      <c r="L68" s="106">
        <v>101.1557</v>
      </c>
      <c r="M68" s="94">
        <v>86423.341780000002</v>
      </c>
      <c r="N68" s="84"/>
      <c r="O68" s="95">
        <f t="shared" si="0"/>
        <v>5.7439681376464657E-3</v>
      </c>
      <c r="P68" s="95">
        <f>M68/'סכום נכסי הקרן'!$C$42</f>
        <v>1.6496427967605436E-3</v>
      </c>
    </row>
    <row r="69" spans="2:16">
      <c r="B69" s="87" t="s">
        <v>1964</v>
      </c>
      <c r="C69" s="84" t="s">
        <v>1965</v>
      </c>
      <c r="D69" s="84" t="s">
        <v>280</v>
      </c>
      <c r="E69" s="84"/>
      <c r="F69" s="107">
        <v>41974</v>
      </c>
      <c r="G69" s="94">
        <v>8.6</v>
      </c>
      <c r="H69" s="97" t="s">
        <v>180</v>
      </c>
      <c r="I69" s="98">
        <v>4.8000000000000001E-2</v>
      </c>
      <c r="J69" s="98">
        <v>4.8500000000000008E-2</v>
      </c>
      <c r="K69" s="94">
        <v>324641000</v>
      </c>
      <c r="L69" s="106">
        <v>100.4713</v>
      </c>
      <c r="M69" s="94">
        <v>326170.81526</v>
      </c>
      <c r="N69" s="84"/>
      <c r="O69" s="95">
        <f t="shared" si="0"/>
        <v>2.1678342120267077E-2</v>
      </c>
      <c r="P69" s="95">
        <f>M69/'סכום נכסי הקרן'!$C$42</f>
        <v>6.2259260614670135E-3</v>
      </c>
    </row>
    <row r="70" spans="2:16">
      <c r="B70" s="87" t="s">
        <v>1966</v>
      </c>
      <c r="C70" s="84" t="s">
        <v>1967</v>
      </c>
      <c r="D70" s="84" t="s">
        <v>280</v>
      </c>
      <c r="E70" s="84"/>
      <c r="F70" s="107">
        <v>42005</v>
      </c>
      <c r="G70" s="94">
        <v>8.48</v>
      </c>
      <c r="H70" s="97" t="s">
        <v>180</v>
      </c>
      <c r="I70" s="98">
        <v>4.8000000000000001E-2</v>
      </c>
      <c r="J70" s="98">
        <v>4.8500000000000008E-2</v>
      </c>
      <c r="K70" s="94">
        <v>18379000</v>
      </c>
      <c r="L70" s="106">
        <v>102.6811</v>
      </c>
      <c r="M70" s="94">
        <v>18871.756239999999</v>
      </c>
      <c r="N70" s="84"/>
      <c r="O70" s="95">
        <f t="shared" si="0"/>
        <v>1.254276498818244E-3</v>
      </c>
      <c r="P70" s="95">
        <f>M70/'סכום נכסי הקרן'!$C$42</f>
        <v>3.6022278359457393E-4</v>
      </c>
    </row>
    <row r="71" spans="2:16">
      <c r="B71" s="87" t="s">
        <v>1968</v>
      </c>
      <c r="C71" s="84" t="s">
        <v>1969</v>
      </c>
      <c r="D71" s="84" t="s">
        <v>280</v>
      </c>
      <c r="E71" s="84"/>
      <c r="F71" s="107">
        <v>42036</v>
      </c>
      <c r="G71" s="94">
        <v>8.5599999999999987</v>
      </c>
      <c r="H71" s="97" t="s">
        <v>180</v>
      </c>
      <c r="I71" s="98">
        <v>4.8000000000000001E-2</v>
      </c>
      <c r="J71" s="98">
        <v>4.8500000000000008E-2</v>
      </c>
      <c r="K71" s="94">
        <v>165325000</v>
      </c>
      <c r="L71" s="106">
        <v>102.276</v>
      </c>
      <c r="M71" s="94">
        <v>169087.78206</v>
      </c>
      <c r="N71" s="84"/>
      <c r="O71" s="95">
        <f t="shared" si="0"/>
        <v>1.1238107814557013E-2</v>
      </c>
      <c r="P71" s="95">
        <f>M71/'סכום נכסי הקרן'!$C$42</f>
        <v>3.2275359405281225E-3</v>
      </c>
    </row>
    <row r="72" spans="2:16">
      <c r="B72" s="87" t="s">
        <v>1970</v>
      </c>
      <c r="C72" s="84" t="s">
        <v>1971</v>
      </c>
      <c r="D72" s="84" t="s">
        <v>280</v>
      </c>
      <c r="E72" s="84"/>
      <c r="F72" s="107">
        <v>42064</v>
      </c>
      <c r="G72" s="94">
        <v>8.6399999999999988</v>
      </c>
      <c r="H72" s="97" t="s">
        <v>180</v>
      </c>
      <c r="I72" s="98">
        <v>4.8000000000000001E-2</v>
      </c>
      <c r="J72" s="98">
        <v>4.8600000000000004E-2</v>
      </c>
      <c r="K72" s="94">
        <v>455819000</v>
      </c>
      <c r="L72" s="106">
        <v>102.7895</v>
      </c>
      <c r="M72" s="94">
        <v>468534.28598000004</v>
      </c>
      <c r="N72" s="84"/>
      <c r="O72" s="95">
        <f t="shared" si="0"/>
        <v>3.114026783313837E-2</v>
      </c>
      <c r="P72" s="95">
        <f>M72/'סכום נכסי הקרן'!$C$42</f>
        <v>8.9433501873809589E-3</v>
      </c>
    </row>
    <row r="73" spans="2:16">
      <c r="B73" s="87" t="s">
        <v>1972</v>
      </c>
      <c r="C73" s="84" t="s">
        <v>1973</v>
      </c>
      <c r="D73" s="84" t="s">
        <v>280</v>
      </c>
      <c r="E73" s="84"/>
      <c r="F73" s="107">
        <v>42095</v>
      </c>
      <c r="G73" s="94">
        <v>8.7200000000000006</v>
      </c>
      <c r="H73" s="97" t="s">
        <v>180</v>
      </c>
      <c r="I73" s="98">
        <v>4.8000000000000001E-2</v>
      </c>
      <c r="J73" s="98">
        <v>4.8599999999999997E-2</v>
      </c>
      <c r="K73" s="94">
        <v>249662000</v>
      </c>
      <c r="L73" s="106">
        <v>103.1168</v>
      </c>
      <c r="M73" s="94">
        <v>257443.53665999998</v>
      </c>
      <c r="N73" s="84"/>
      <c r="O73" s="95">
        <f t="shared" si="0"/>
        <v>1.7110510208947622E-2</v>
      </c>
      <c r="P73" s="95">
        <f>M73/'סכום נכסי הקרן'!$C$42</f>
        <v>4.9140645001303253E-3</v>
      </c>
    </row>
    <row r="74" spans="2:16">
      <c r="B74" s="87" t="s">
        <v>1974</v>
      </c>
      <c r="C74" s="84" t="s">
        <v>1975</v>
      </c>
      <c r="D74" s="84" t="s">
        <v>280</v>
      </c>
      <c r="E74" s="84"/>
      <c r="F74" s="107">
        <v>42125</v>
      </c>
      <c r="G74" s="94">
        <v>8.81</v>
      </c>
      <c r="H74" s="97" t="s">
        <v>180</v>
      </c>
      <c r="I74" s="98">
        <v>4.8000000000000001E-2</v>
      </c>
      <c r="J74" s="98">
        <v>4.8600000000000004E-2</v>
      </c>
      <c r="K74" s="94">
        <v>266579000</v>
      </c>
      <c r="L74" s="106">
        <v>102.3981</v>
      </c>
      <c r="M74" s="94">
        <v>272971.95549999998</v>
      </c>
      <c r="N74" s="84"/>
      <c r="O74" s="95">
        <f t="shared" si="0"/>
        <v>1.8142577949073247E-2</v>
      </c>
      <c r="P74" s="95">
        <f>M74/'סכום נכסי הקרן'!$C$42</f>
        <v>5.2104698896568713E-3</v>
      </c>
    </row>
    <row r="75" spans="2:16">
      <c r="B75" s="87" t="s">
        <v>1976</v>
      </c>
      <c r="C75" s="84" t="s">
        <v>1977</v>
      </c>
      <c r="D75" s="84" t="s">
        <v>280</v>
      </c>
      <c r="E75" s="84"/>
      <c r="F75" s="107">
        <v>42156</v>
      </c>
      <c r="G75" s="94">
        <v>8.89</v>
      </c>
      <c r="H75" s="97" t="s">
        <v>180</v>
      </c>
      <c r="I75" s="98">
        <v>4.8000000000000001E-2</v>
      </c>
      <c r="J75" s="98">
        <v>4.8499999999999995E-2</v>
      </c>
      <c r="K75" s="94">
        <v>67329000</v>
      </c>
      <c r="L75" s="106">
        <v>101.379</v>
      </c>
      <c r="M75" s="94">
        <v>68257.137060000008</v>
      </c>
      <c r="N75" s="84"/>
      <c r="O75" s="95">
        <f t="shared" si="0"/>
        <v>4.5365848203099629E-3</v>
      </c>
      <c r="P75" s="95">
        <f>M75/'סכום נכסי הקרן'!$C$42</f>
        <v>1.3028875319952499E-3</v>
      </c>
    </row>
    <row r="76" spans="2:16">
      <c r="B76" s="87" t="s">
        <v>1978</v>
      </c>
      <c r="C76" s="84" t="s">
        <v>1979</v>
      </c>
      <c r="D76" s="84" t="s">
        <v>280</v>
      </c>
      <c r="E76" s="84"/>
      <c r="F76" s="107">
        <v>42218</v>
      </c>
      <c r="G76" s="94">
        <v>8.85</v>
      </c>
      <c r="H76" s="97" t="s">
        <v>180</v>
      </c>
      <c r="I76" s="98">
        <v>4.8000000000000001E-2</v>
      </c>
      <c r="J76" s="98">
        <v>4.8499999999999995E-2</v>
      </c>
      <c r="K76" s="94">
        <v>91313000</v>
      </c>
      <c r="L76" s="106">
        <v>102.4652</v>
      </c>
      <c r="M76" s="94">
        <v>93564.057290000012</v>
      </c>
      <c r="N76" s="84"/>
      <c r="O76" s="95">
        <f t="shared" ref="O76:O133" si="1">M76/$M$11</f>
        <v>6.2185626340482457E-3</v>
      </c>
      <c r="P76" s="95">
        <f>M76/'סכום נכסי הקרן'!$C$42</f>
        <v>1.7859442827037064E-3</v>
      </c>
    </row>
    <row r="77" spans="2:16">
      <c r="B77" s="87" t="s">
        <v>1980</v>
      </c>
      <c r="C77" s="84" t="s">
        <v>1981</v>
      </c>
      <c r="D77" s="84" t="s">
        <v>280</v>
      </c>
      <c r="E77" s="84"/>
      <c r="F77" s="107">
        <v>42309</v>
      </c>
      <c r="G77" s="94">
        <v>9.1</v>
      </c>
      <c r="H77" s="97" t="s">
        <v>180</v>
      </c>
      <c r="I77" s="98">
        <v>4.8000000000000001E-2</v>
      </c>
      <c r="J77" s="98">
        <v>4.8499999999999995E-2</v>
      </c>
      <c r="K77" s="94">
        <v>218990000</v>
      </c>
      <c r="L77" s="106">
        <v>101.67749999999999</v>
      </c>
      <c r="M77" s="94">
        <v>222663.51815000002</v>
      </c>
      <c r="N77" s="84"/>
      <c r="O77" s="95">
        <f t="shared" si="1"/>
        <v>1.4798920376460656E-2</v>
      </c>
      <c r="P77" s="95">
        <f>M77/'סכום נכסי הקרן'!$C$42</f>
        <v>4.2501859017734928E-3</v>
      </c>
    </row>
    <row r="78" spans="2:16">
      <c r="B78" s="87" t="s">
        <v>1982</v>
      </c>
      <c r="C78" s="84" t="s">
        <v>1983</v>
      </c>
      <c r="D78" s="84" t="s">
        <v>280</v>
      </c>
      <c r="E78" s="84"/>
      <c r="F78" s="107">
        <v>42339</v>
      </c>
      <c r="G78" s="94">
        <v>9.1900000000000013</v>
      </c>
      <c r="H78" s="97" t="s">
        <v>180</v>
      </c>
      <c r="I78" s="98">
        <v>4.8000000000000001E-2</v>
      </c>
      <c r="J78" s="98">
        <v>4.8499999999999988E-2</v>
      </c>
      <c r="K78" s="94">
        <v>161865000</v>
      </c>
      <c r="L78" s="106">
        <v>101.1746</v>
      </c>
      <c r="M78" s="94">
        <v>163766.24021000002</v>
      </c>
      <c r="N78" s="84"/>
      <c r="O78" s="95">
        <f t="shared" si="1"/>
        <v>1.0884421342823912E-2</v>
      </c>
      <c r="P78" s="95">
        <f>M78/'סכום נכסי הקרן'!$C$42</f>
        <v>3.1259587161382206E-3</v>
      </c>
    </row>
    <row r="79" spans="2:16">
      <c r="B79" s="87" t="s">
        <v>1984</v>
      </c>
      <c r="C79" s="84" t="s">
        <v>1985</v>
      </c>
      <c r="D79" s="84" t="s">
        <v>280</v>
      </c>
      <c r="E79" s="84"/>
      <c r="F79" s="107">
        <v>42370</v>
      </c>
      <c r="G79" s="94">
        <v>9.0499999999999989</v>
      </c>
      <c r="H79" s="97" t="s">
        <v>180</v>
      </c>
      <c r="I79" s="98">
        <v>4.8000000000000001E-2</v>
      </c>
      <c r="J79" s="98">
        <v>4.8499999999999995E-2</v>
      </c>
      <c r="K79" s="94">
        <v>82609000</v>
      </c>
      <c r="L79" s="106">
        <v>103.6103</v>
      </c>
      <c r="M79" s="94">
        <v>85591.46501</v>
      </c>
      <c r="N79" s="84"/>
      <c r="O79" s="95">
        <f t="shared" si="1"/>
        <v>5.6886789812343949E-3</v>
      </c>
      <c r="P79" s="95">
        <f>M79/'סכום נכסי הקרן'!$C$42</f>
        <v>1.6337639902580566E-3</v>
      </c>
    </row>
    <row r="80" spans="2:16">
      <c r="B80" s="87" t="s">
        <v>1986</v>
      </c>
      <c r="C80" s="84" t="s">
        <v>1987</v>
      </c>
      <c r="D80" s="84" t="s">
        <v>280</v>
      </c>
      <c r="E80" s="84"/>
      <c r="F80" s="107">
        <v>42461</v>
      </c>
      <c r="G80" s="94">
        <v>9.2999999999999989</v>
      </c>
      <c r="H80" s="97" t="s">
        <v>180</v>
      </c>
      <c r="I80" s="98">
        <v>4.8000000000000001E-2</v>
      </c>
      <c r="J80" s="98">
        <v>4.8500000000000008E-2</v>
      </c>
      <c r="K80" s="94">
        <v>229226000</v>
      </c>
      <c r="L80" s="106">
        <v>103.3261</v>
      </c>
      <c r="M80" s="94">
        <v>236850.24015999999</v>
      </c>
      <c r="N80" s="84"/>
      <c r="O80" s="95">
        <f t="shared" si="1"/>
        <v>1.5741814709458384E-2</v>
      </c>
      <c r="P80" s="95">
        <f>M80/'סכום נכסי הקרן'!$C$42</f>
        <v>4.5209810745986271E-3</v>
      </c>
    </row>
    <row r="81" spans="2:16">
      <c r="B81" s="87" t="s">
        <v>1988</v>
      </c>
      <c r="C81" s="84" t="s">
        <v>1989</v>
      </c>
      <c r="D81" s="84" t="s">
        <v>280</v>
      </c>
      <c r="E81" s="84"/>
      <c r="F81" s="107">
        <v>42491</v>
      </c>
      <c r="G81" s="94">
        <v>9.379999999999999</v>
      </c>
      <c r="H81" s="97" t="s">
        <v>180</v>
      </c>
      <c r="I81" s="98">
        <v>4.8000000000000001E-2</v>
      </c>
      <c r="J81" s="98">
        <v>4.8600000000000004E-2</v>
      </c>
      <c r="K81" s="94">
        <v>269102000</v>
      </c>
      <c r="L81" s="106">
        <v>103.12820000000001</v>
      </c>
      <c r="M81" s="94">
        <v>277520.00250999996</v>
      </c>
      <c r="N81" s="84"/>
      <c r="O81" s="95">
        <f t="shared" si="1"/>
        <v>1.8444855511776843E-2</v>
      </c>
      <c r="P81" s="95">
        <f>M81/'סכום נכסי הקרן'!$C$42</f>
        <v>5.2972826978039296E-3</v>
      </c>
    </row>
    <row r="82" spans="2:16">
      <c r="B82" s="87" t="s">
        <v>1990</v>
      </c>
      <c r="C82" s="84" t="s">
        <v>1991</v>
      </c>
      <c r="D82" s="84" t="s">
        <v>280</v>
      </c>
      <c r="E82" s="84"/>
      <c r="F82" s="107">
        <v>42522</v>
      </c>
      <c r="G82" s="94">
        <v>9.4700000000000006</v>
      </c>
      <c r="H82" s="97" t="s">
        <v>180</v>
      </c>
      <c r="I82" s="98">
        <v>4.8000000000000001E-2</v>
      </c>
      <c r="J82" s="98">
        <v>4.8600000000000004E-2</v>
      </c>
      <c r="K82" s="94">
        <v>129532000</v>
      </c>
      <c r="L82" s="106">
        <v>102.30410000000001</v>
      </c>
      <c r="M82" s="94">
        <v>132516.54818000001</v>
      </c>
      <c r="N82" s="84"/>
      <c r="O82" s="95">
        <f t="shared" si="1"/>
        <v>8.8074681536205318E-3</v>
      </c>
      <c r="P82" s="95">
        <f>M82/'סכום נכסי הקרן'!$C$42</f>
        <v>2.5294667465323344E-3</v>
      </c>
    </row>
    <row r="83" spans="2:16">
      <c r="B83" s="87" t="s">
        <v>1992</v>
      </c>
      <c r="C83" s="84" t="s">
        <v>1993</v>
      </c>
      <c r="D83" s="84" t="s">
        <v>280</v>
      </c>
      <c r="E83" s="84"/>
      <c r="F83" s="107">
        <v>42552</v>
      </c>
      <c r="G83" s="94">
        <v>9.32</v>
      </c>
      <c r="H83" s="97" t="s">
        <v>180</v>
      </c>
      <c r="I83" s="98">
        <v>4.8000000000000001E-2</v>
      </c>
      <c r="J83" s="98">
        <v>4.8600000000000004E-2</v>
      </c>
      <c r="K83" s="94">
        <v>12311000</v>
      </c>
      <c r="L83" s="106">
        <v>104.02889999999999</v>
      </c>
      <c r="M83" s="94">
        <v>12806.7585</v>
      </c>
      <c r="N83" s="84"/>
      <c r="O83" s="95">
        <f t="shared" si="1"/>
        <v>8.511776015071497E-4</v>
      </c>
      <c r="P83" s="95">
        <f>M83/'סכום נכסי הקרן'!$C$42</f>
        <v>2.4445452437093742E-4</v>
      </c>
    </row>
    <row r="84" spans="2:16">
      <c r="B84" s="87" t="s">
        <v>1994</v>
      </c>
      <c r="C84" s="84" t="s">
        <v>1995</v>
      </c>
      <c r="D84" s="84" t="s">
        <v>280</v>
      </c>
      <c r="E84" s="84"/>
      <c r="F84" s="107">
        <v>42583</v>
      </c>
      <c r="G84" s="94">
        <v>9.4099999999999984</v>
      </c>
      <c r="H84" s="97" t="s">
        <v>180</v>
      </c>
      <c r="I84" s="98">
        <v>4.8000000000000001E-2</v>
      </c>
      <c r="J84" s="98">
        <v>4.8499999999999995E-2</v>
      </c>
      <c r="K84" s="94">
        <v>257710000</v>
      </c>
      <c r="L84" s="106">
        <v>103.3173</v>
      </c>
      <c r="M84" s="94">
        <v>266258.79531000002</v>
      </c>
      <c r="N84" s="84"/>
      <c r="O84" s="95">
        <f t="shared" si="1"/>
        <v>1.769640012905287E-2</v>
      </c>
      <c r="P84" s="95">
        <f>M84/'סכום נכסי הקרן'!$C$42</f>
        <v>5.0823295502202869E-3</v>
      </c>
    </row>
    <row r="85" spans="2:16">
      <c r="B85" s="87" t="s">
        <v>1996</v>
      </c>
      <c r="C85" s="84" t="s">
        <v>1997</v>
      </c>
      <c r="D85" s="84" t="s">
        <v>280</v>
      </c>
      <c r="E85" s="84"/>
      <c r="F85" s="107">
        <v>42644</v>
      </c>
      <c r="G85" s="94">
        <v>9.5699999999999985</v>
      </c>
      <c r="H85" s="97" t="s">
        <v>180</v>
      </c>
      <c r="I85" s="98">
        <v>4.8000000000000001E-2</v>
      </c>
      <c r="J85" s="98">
        <v>4.8599999999999997E-2</v>
      </c>
      <c r="K85" s="94">
        <v>33201000</v>
      </c>
      <c r="L85" s="106">
        <v>102.3888</v>
      </c>
      <c r="M85" s="94">
        <v>33993.941200000001</v>
      </c>
      <c r="N85" s="84"/>
      <c r="O85" s="95">
        <f t="shared" si="1"/>
        <v>2.2593446527777563E-3</v>
      </c>
      <c r="P85" s="95">
        <f>M85/'סכום נכסי הקרן'!$C$42</f>
        <v>6.4887400879306146E-4</v>
      </c>
    </row>
    <row r="86" spans="2:16">
      <c r="B86" s="87" t="s">
        <v>1998</v>
      </c>
      <c r="C86" s="84" t="s">
        <v>1999</v>
      </c>
      <c r="D86" s="84" t="s">
        <v>280</v>
      </c>
      <c r="E86" s="84"/>
      <c r="F86" s="107">
        <v>42675</v>
      </c>
      <c r="G86" s="94">
        <v>9.66</v>
      </c>
      <c r="H86" s="97" t="s">
        <v>180</v>
      </c>
      <c r="I86" s="98">
        <v>4.8000000000000001E-2</v>
      </c>
      <c r="J86" s="98">
        <v>4.8500000000000008E-2</v>
      </c>
      <c r="K86" s="94">
        <v>147742000</v>
      </c>
      <c r="L86" s="106">
        <v>102.0872</v>
      </c>
      <c r="M86" s="94">
        <v>150825.66039999999</v>
      </c>
      <c r="N86" s="84"/>
      <c r="O86" s="95">
        <f t="shared" si="1"/>
        <v>1.0024349554573382E-2</v>
      </c>
      <c r="P86" s="95">
        <f>M86/'סכום נכסי הקרן'!$C$42</f>
        <v>2.8789498198169765E-3</v>
      </c>
    </row>
    <row r="87" spans="2:16">
      <c r="B87" s="87" t="s">
        <v>2000</v>
      </c>
      <c r="C87" s="84" t="s">
        <v>2001</v>
      </c>
      <c r="D87" s="84" t="s">
        <v>280</v>
      </c>
      <c r="E87" s="84"/>
      <c r="F87" s="107">
        <v>42705</v>
      </c>
      <c r="G87" s="94">
        <v>9.74</v>
      </c>
      <c r="H87" s="97" t="s">
        <v>180</v>
      </c>
      <c r="I87" s="98">
        <v>4.8000000000000001E-2</v>
      </c>
      <c r="J87" s="98">
        <v>4.8500000000000008E-2</v>
      </c>
      <c r="K87" s="94">
        <v>47383000</v>
      </c>
      <c r="L87" s="106">
        <v>101.4794</v>
      </c>
      <c r="M87" s="94">
        <v>48083.840459999999</v>
      </c>
      <c r="N87" s="84"/>
      <c r="O87" s="95">
        <f t="shared" si="1"/>
        <v>3.1958038401360689E-3</v>
      </c>
      <c r="P87" s="95">
        <f>M87/'סכום נכסי הקרן'!$C$42</f>
        <v>9.1782103563343813E-4</v>
      </c>
    </row>
    <row r="88" spans="2:16">
      <c r="B88" s="87" t="s">
        <v>2002</v>
      </c>
      <c r="C88" s="84" t="s">
        <v>2003</v>
      </c>
      <c r="D88" s="84" t="s">
        <v>280</v>
      </c>
      <c r="E88" s="84"/>
      <c r="F88" s="107">
        <v>42736</v>
      </c>
      <c r="G88" s="94">
        <v>9.6</v>
      </c>
      <c r="H88" s="97" t="s">
        <v>180</v>
      </c>
      <c r="I88" s="98">
        <v>4.8000000000000001E-2</v>
      </c>
      <c r="J88" s="98">
        <v>4.8499999999999995E-2</v>
      </c>
      <c r="K88" s="94">
        <v>273331000</v>
      </c>
      <c r="L88" s="106">
        <v>103.9239</v>
      </c>
      <c r="M88" s="94">
        <v>284056.34010999999</v>
      </c>
      <c r="N88" s="84"/>
      <c r="O88" s="95">
        <f t="shared" si="1"/>
        <v>1.8879281144227787E-2</v>
      </c>
      <c r="P88" s="95">
        <f>M88/'סכום נכסי הקרן'!$C$42</f>
        <v>5.4220478598186487E-3</v>
      </c>
    </row>
    <row r="89" spans="2:16">
      <c r="B89" s="87" t="s">
        <v>2004</v>
      </c>
      <c r="C89" s="84" t="s">
        <v>2005</v>
      </c>
      <c r="D89" s="84" t="s">
        <v>280</v>
      </c>
      <c r="E89" s="84"/>
      <c r="F89" s="107">
        <v>42767</v>
      </c>
      <c r="G89" s="94">
        <v>9.68</v>
      </c>
      <c r="H89" s="97" t="s">
        <v>180</v>
      </c>
      <c r="I89" s="98">
        <v>4.8000000000000001E-2</v>
      </c>
      <c r="J89" s="98">
        <v>4.8500000000000008E-2</v>
      </c>
      <c r="K89" s="94">
        <v>116623000</v>
      </c>
      <c r="L89" s="106">
        <v>103.51390000000001</v>
      </c>
      <c r="M89" s="94">
        <v>120720.96746</v>
      </c>
      <c r="N89" s="84"/>
      <c r="O89" s="95">
        <f t="shared" si="1"/>
        <v>8.0234966197125883E-3</v>
      </c>
      <c r="P89" s="95">
        <f>M89/'סכום נכסי הקרן'!$C$42</f>
        <v>2.3043135139960446E-3</v>
      </c>
    </row>
    <row r="90" spans="2:16">
      <c r="B90" s="87" t="s">
        <v>2006</v>
      </c>
      <c r="C90" s="84" t="s">
        <v>2007</v>
      </c>
      <c r="D90" s="84" t="s">
        <v>280</v>
      </c>
      <c r="E90" s="84"/>
      <c r="F90" s="107">
        <v>42795</v>
      </c>
      <c r="G90" s="94">
        <v>9.76</v>
      </c>
      <c r="H90" s="97" t="s">
        <v>180</v>
      </c>
      <c r="I90" s="98">
        <v>4.8000000000000001E-2</v>
      </c>
      <c r="J90" s="98">
        <v>4.8500000000000008E-2</v>
      </c>
      <c r="K90" s="94">
        <v>163029000</v>
      </c>
      <c r="L90" s="106">
        <v>103.3121</v>
      </c>
      <c r="M90" s="94">
        <v>168428.62716999999</v>
      </c>
      <c r="N90" s="84"/>
      <c r="O90" s="95">
        <f t="shared" si="1"/>
        <v>1.1194298299581627E-2</v>
      </c>
      <c r="P90" s="95">
        <f>M90/'סכום נכסי הקרן'!$C$42</f>
        <v>3.2149540373773971E-3</v>
      </c>
    </row>
    <row r="91" spans="2:16">
      <c r="B91" s="87" t="s">
        <v>2008</v>
      </c>
      <c r="C91" s="84" t="s">
        <v>2009</v>
      </c>
      <c r="D91" s="84" t="s">
        <v>280</v>
      </c>
      <c r="E91" s="84"/>
      <c r="F91" s="107">
        <v>42826</v>
      </c>
      <c r="G91" s="94">
        <v>9.85</v>
      </c>
      <c r="H91" s="97" t="s">
        <v>180</v>
      </c>
      <c r="I91" s="98">
        <v>4.8000000000000001E-2</v>
      </c>
      <c r="J91" s="98">
        <v>4.8499999999999995E-2</v>
      </c>
      <c r="K91" s="94">
        <v>116410000</v>
      </c>
      <c r="L91" s="106">
        <v>102.9044</v>
      </c>
      <c r="M91" s="94">
        <v>119791.01337</v>
      </c>
      <c r="N91" s="84"/>
      <c r="O91" s="95">
        <f t="shared" si="1"/>
        <v>7.9616889349781606E-3</v>
      </c>
      <c r="P91" s="95">
        <f>M91/'סכום נכסי הקרן'!$C$42</f>
        <v>2.2865626143630299E-3</v>
      </c>
    </row>
    <row r="92" spans="2:16">
      <c r="B92" s="87" t="s">
        <v>2010</v>
      </c>
      <c r="C92" s="84" t="s">
        <v>2011</v>
      </c>
      <c r="D92" s="84" t="s">
        <v>280</v>
      </c>
      <c r="E92" s="84"/>
      <c r="F92" s="107">
        <v>42856</v>
      </c>
      <c r="G92" s="94">
        <v>9.93</v>
      </c>
      <c r="H92" s="97" t="s">
        <v>180</v>
      </c>
      <c r="I92" s="98">
        <v>4.8000000000000001E-2</v>
      </c>
      <c r="J92" s="98">
        <v>4.8600000000000004E-2</v>
      </c>
      <c r="K92" s="94">
        <v>234187885</v>
      </c>
      <c r="L92" s="106">
        <v>102.1872</v>
      </c>
      <c r="M92" s="94">
        <v>239319.15171000001</v>
      </c>
      <c r="N92" s="84"/>
      <c r="O92" s="95">
        <f t="shared" si="1"/>
        <v>1.5905906365552492E-2</v>
      </c>
      <c r="P92" s="95">
        <f>M92/'סכום נכסי הקרן'!$C$42</f>
        <v>4.5681074882550701E-3</v>
      </c>
    </row>
    <row r="93" spans="2:16">
      <c r="B93" s="87" t="s">
        <v>2012</v>
      </c>
      <c r="C93" s="84" t="s">
        <v>2013</v>
      </c>
      <c r="D93" s="84" t="s">
        <v>280</v>
      </c>
      <c r="E93" s="84"/>
      <c r="F93" s="107">
        <v>42887</v>
      </c>
      <c r="G93" s="94">
        <v>10.01</v>
      </c>
      <c r="H93" s="97" t="s">
        <v>180</v>
      </c>
      <c r="I93" s="98">
        <v>4.8000000000000001E-2</v>
      </c>
      <c r="J93" s="98">
        <v>4.8499999999999995E-2</v>
      </c>
      <c r="K93" s="94">
        <v>190163000</v>
      </c>
      <c r="L93" s="106">
        <v>101.5849</v>
      </c>
      <c r="M93" s="94">
        <v>193176.96431000001</v>
      </c>
      <c r="N93" s="84"/>
      <c r="O93" s="95">
        <f t="shared" si="1"/>
        <v>1.2839150917682883E-2</v>
      </c>
      <c r="P93" s="95">
        <f>M93/'סכום נכסי הקרן'!$C$42</f>
        <v>3.6873485925281255E-3</v>
      </c>
    </row>
    <row r="94" spans="2:16">
      <c r="B94" s="87" t="s">
        <v>2014</v>
      </c>
      <c r="C94" s="84" t="s">
        <v>2015</v>
      </c>
      <c r="D94" s="84" t="s">
        <v>280</v>
      </c>
      <c r="E94" s="84"/>
      <c r="F94" s="107">
        <v>42918</v>
      </c>
      <c r="G94" s="94">
        <v>9.83</v>
      </c>
      <c r="H94" s="97" t="s">
        <v>180</v>
      </c>
      <c r="I94" s="98">
        <v>4.8000000000000001E-2</v>
      </c>
      <c r="J94" s="98">
        <v>5.0099999999999999E-2</v>
      </c>
      <c r="K94" s="94">
        <v>16000</v>
      </c>
      <c r="L94" s="106">
        <v>103.1865</v>
      </c>
      <c r="M94" s="94">
        <v>16.275030000000001</v>
      </c>
      <c r="N94" s="84"/>
      <c r="O94" s="95">
        <f t="shared" si="1"/>
        <v>1.0816898749091667E-6</v>
      </c>
      <c r="P94" s="95">
        <f>M94/'סכום נכסי הקרן'!$C$42</f>
        <v>3.1065665193676744E-7</v>
      </c>
    </row>
    <row r="95" spans="2:16">
      <c r="B95" s="87" t="s">
        <v>2016</v>
      </c>
      <c r="C95" s="84" t="s">
        <v>2017</v>
      </c>
      <c r="D95" s="84" t="s">
        <v>280</v>
      </c>
      <c r="E95" s="84"/>
      <c r="F95" s="107">
        <v>42949</v>
      </c>
      <c r="G95" s="94">
        <v>9.9500000000000011</v>
      </c>
      <c r="H95" s="97" t="s">
        <v>180</v>
      </c>
      <c r="I95" s="98">
        <v>4.8000000000000001E-2</v>
      </c>
      <c r="J95" s="98">
        <v>4.8499999999999995E-2</v>
      </c>
      <c r="K95" s="94">
        <v>189380000</v>
      </c>
      <c r="L95" s="106">
        <v>103.5125</v>
      </c>
      <c r="M95" s="94">
        <v>196032.00344999999</v>
      </c>
      <c r="N95" s="84"/>
      <c r="O95" s="95">
        <f t="shared" si="1"/>
        <v>1.3028905832433109E-2</v>
      </c>
      <c r="P95" s="95">
        <f>M95/'סכום נכסי הקרן'!$C$42</f>
        <v>3.7418453830336314E-3</v>
      </c>
    </row>
    <row r="96" spans="2:16">
      <c r="B96" s="87" t="s">
        <v>2018</v>
      </c>
      <c r="C96" s="84" t="s">
        <v>2019</v>
      </c>
      <c r="D96" s="84" t="s">
        <v>280</v>
      </c>
      <c r="E96" s="84"/>
      <c r="F96" s="107">
        <v>43009</v>
      </c>
      <c r="G96" s="94">
        <v>10.110000000000001</v>
      </c>
      <c r="H96" s="97" t="s">
        <v>180</v>
      </c>
      <c r="I96" s="98">
        <v>4.8000000000000001E-2</v>
      </c>
      <c r="J96" s="98">
        <v>4.8500000000000015E-2</v>
      </c>
      <c r="K96" s="94">
        <v>181064000</v>
      </c>
      <c r="L96" s="106">
        <v>102.5059</v>
      </c>
      <c r="M96" s="94">
        <v>185601.28532</v>
      </c>
      <c r="N96" s="84"/>
      <c r="O96" s="95">
        <f t="shared" si="1"/>
        <v>1.2335647375198162E-2</v>
      </c>
      <c r="P96" s="95">
        <f>M96/'סכום נכסי הקרן'!$C$42</f>
        <v>3.5427445536304327E-3</v>
      </c>
    </row>
    <row r="97" spans="2:16">
      <c r="B97" s="87" t="s">
        <v>2020</v>
      </c>
      <c r="C97" s="84" t="s">
        <v>2021</v>
      </c>
      <c r="D97" s="84" t="s">
        <v>280</v>
      </c>
      <c r="E97" s="84"/>
      <c r="F97" s="107">
        <v>43040</v>
      </c>
      <c r="G97" s="94">
        <v>10.199999999999999</v>
      </c>
      <c r="H97" s="97" t="s">
        <v>180</v>
      </c>
      <c r="I97" s="98">
        <v>4.8000000000000001E-2</v>
      </c>
      <c r="J97" s="98">
        <v>4.8499999999999995E-2</v>
      </c>
      <c r="K97" s="94">
        <v>200613000</v>
      </c>
      <c r="L97" s="106">
        <v>101.9997</v>
      </c>
      <c r="M97" s="94">
        <v>204624.58305000002</v>
      </c>
      <c r="N97" s="84"/>
      <c r="O97" s="95">
        <f t="shared" si="1"/>
        <v>1.3599995799866108E-2</v>
      </c>
      <c r="P97" s="95">
        <f>M97/'סכום נכסי הקרן'!$C$42</f>
        <v>3.9058599507509366E-3</v>
      </c>
    </row>
    <row r="98" spans="2:16">
      <c r="B98" s="87" t="s">
        <v>2022</v>
      </c>
      <c r="C98" s="84" t="s">
        <v>2023</v>
      </c>
      <c r="D98" s="84" t="s">
        <v>280</v>
      </c>
      <c r="E98" s="84"/>
      <c r="F98" s="107">
        <v>43070</v>
      </c>
      <c r="G98" s="94">
        <v>10.280000000000001</v>
      </c>
      <c r="H98" s="97" t="s">
        <v>180</v>
      </c>
      <c r="I98" s="98">
        <v>4.8000000000000001E-2</v>
      </c>
      <c r="J98" s="98">
        <v>4.8499999999999995E-2</v>
      </c>
      <c r="K98" s="94">
        <v>213512000</v>
      </c>
      <c r="L98" s="106">
        <v>101.2944</v>
      </c>
      <c r="M98" s="94">
        <v>216275.65806000002</v>
      </c>
      <c r="N98" s="84"/>
      <c r="O98" s="95">
        <f t="shared" si="1"/>
        <v>1.437436302807547E-2</v>
      </c>
      <c r="P98" s="95">
        <f>M98/'סכום נכסי הקרן'!$C$42</f>
        <v>4.1282548682454508E-3</v>
      </c>
    </row>
    <row r="99" spans="2:16">
      <c r="B99" s="87" t="s">
        <v>2024</v>
      </c>
      <c r="C99" s="84" t="s">
        <v>2025</v>
      </c>
      <c r="D99" s="84" t="s">
        <v>280</v>
      </c>
      <c r="E99" s="84"/>
      <c r="F99" s="107">
        <v>43101</v>
      </c>
      <c r="G99" s="94">
        <v>10.119999999999999</v>
      </c>
      <c r="H99" s="97" t="s">
        <v>180</v>
      </c>
      <c r="I99" s="98">
        <v>4.8000000000000001E-2</v>
      </c>
      <c r="J99" s="98">
        <v>4.8500000000000008E-2</v>
      </c>
      <c r="K99" s="94">
        <v>242178000</v>
      </c>
      <c r="L99" s="106">
        <v>103.6253</v>
      </c>
      <c r="M99" s="94">
        <v>250957.77750999999</v>
      </c>
      <c r="N99" s="84"/>
      <c r="O99" s="95">
        <f t="shared" si="1"/>
        <v>1.6679446179962455E-2</v>
      </c>
      <c r="P99" s="95">
        <f>M99/'סכום נכסי הקרן'!$C$42</f>
        <v>4.7902647760863599E-3</v>
      </c>
    </row>
    <row r="100" spans="2:16">
      <c r="B100" s="87" t="s">
        <v>2026</v>
      </c>
      <c r="C100" s="84" t="s">
        <v>2027</v>
      </c>
      <c r="D100" s="84" t="s">
        <v>280</v>
      </c>
      <c r="E100" s="84"/>
      <c r="F100" s="107">
        <v>43132</v>
      </c>
      <c r="G100" s="94">
        <v>10.200000000000001</v>
      </c>
      <c r="H100" s="97" t="s">
        <v>180</v>
      </c>
      <c r="I100" s="98">
        <v>4.8000000000000001E-2</v>
      </c>
      <c r="J100" s="98">
        <v>4.8500000000000008E-2</v>
      </c>
      <c r="K100" s="94">
        <v>134721175</v>
      </c>
      <c r="L100" s="106">
        <v>103.11069999999999</v>
      </c>
      <c r="M100" s="94">
        <v>138916.01128999999</v>
      </c>
      <c r="N100" s="84"/>
      <c r="O100" s="95">
        <f t="shared" si="1"/>
        <v>9.2327966753462491E-3</v>
      </c>
      <c r="P100" s="95">
        <f>M100/'סכום נכסי הקרן'!$C$42</f>
        <v>2.651619257707149E-3</v>
      </c>
    </row>
    <row r="101" spans="2:16">
      <c r="B101" s="87" t="s">
        <v>2028</v>
      </c>
      <c r="C101" s="84" t="s">
        <v>2029</v>
      </c>
      <c r="D101" s="84" t="s">
        <v>280</v>
      </c>
      <c r="E101" s="84"/>
      <c r="F101" s="107">
        <v>43161</v>
      </c>
      <c r="G101" s="94">
        <v>10.290000000000001</v>
      </c>
      <c r="H101" s="97" t="s">
        <v>180</v>
      </c>
      <c r="I101" s="98">
        <v>4.8000000000000001E-2</v>
      </c>
      <c r="J101" s="98">
        <v>4.8499999999999995E-2</v>
      </c>
      <c r="K101" s="94">
        <v>14351000</v>
      </c>
      <c r="L101" s="106">
        <v>103.20740000000001</v>
      </c>
      <c r="M101" s="94">
        <v>14811.29385</v>
      </c>
      <c r="N101" s="84"/>
      <c r="O101" s="95">
        <f t="shared" si="1"/>
        <v>9.8440534928964239E-4</v>
      </c>
      <c r="P101" s="95">
        <f>M101/'סכום נכסי הקרן'!$C$42</f>
        <v>2.8271695709885841E-4</v>
      </c>
    </row>
    <row r="102" spans="2:16">
      <c r="B102" s="87" t="s">
        <v>2030</v>
      </c>
      <c r="C102" s="84" t="s">
        <v>2031</v>
      </c>
      <c r="D102" s="84" t="s">
        <v>280</v>
      </c>
      <c r="E102" s="84"/>
      <c r="F102" s="107">
        <v>43221</v>
      </c>
      <c r="G102" s="94">
        <v>10.45</v>
      </c>
      <c r="H102" s="97" t="s">
        <v>180</v>
      </c>
      <c r="I102" s="98">
        <v>4.8000000000000001E-2</v>
      </c>
      <c r="J102" s="98">
        <v>4.8499999999999995E-2</v>
      </c>
      <c r="K102" s="94">
        <v>138014000</v>
      </c>
      <c r="L102" s="106">
        <v>101.9935</v>
      </c>
      <c r="M102" s="94">
        <v>140774.01506999999</v>
      </c>
      <c r="N102" s="84"/>
      <c r="O102" s="95">
        <f t="shared" si="1"/>
        <v>9.3562854723788173E-3</v>
      </c>
      <c r="P102" s="95">
        <f>M102/'סכום נכסי הקרן'!$C$42</f>
        <v>2.6870847059171162E-3</v>
      </c>
    </row>
    <row r="103" spans="2:16">
      <c r="B103" s="87" t="s">
        <v>2032</v>
      </c>
      <c r="C103" s="84" t="s">
        <v>2033</v>
      </c>
      <c r="D103" s="84" t="s">
        <v>280</v>
      </c>
      <c r="E103" s="84"/>
      <c r="F103" s="107">
        <v>43252</v>
      </c>
      <c r="G103" s="94">
        <v>10.54</v>
      </c>
      <c r="H103" s="97" t="s">
        <v>180</v>
      </c>
      <c r="I103" s="98">
        <v>4.8000000000000001E-2</v>
      </c>
      <c r="J103" s="98">
        <v>4.8499999999999995E-2</v>
      </c>
      <c r="K103" s="94">
        <v>44524000</v>
      </c>
      <c r="L103" s="106">
        <v>101.1939</v>
      </c>
      <c r="M103" s="94">
        <v>45055.559540000002</v>
      </c>
      <c r="N103" s="84"/>
      <c r="O103" s="95">
        <f t="shared" si="1"/>
        <v>2.9945347297538078E-3</v>
      </c>
      <c r="P103" s="95">
        <f>M103/'סכום נכסי הקרן'!$C$42</f>
        <v>8.6001741796077073E-4</v>
      </c>
    </row>
    <row r="104" spans="2:16">
      <c r="B104" s="87" t="s">
        <v>2034</v>
      </c>
      <c r="C104" s="84" t="s">
        <v>2035</v>
      </c>
      <c r="D104" s="84" t="s">
        <v>280</v>
      </c>
      <c r="E104" s="84"/>
      <c r="F104" s="107">
        <v>43282</v>
      </c>
      <c r="G104" s="94">
        <v>10.37</v>
      </c>
      <c r="H104" s="97" t="s">
        <v>180</v>
      </c>
      <c r="I104" s="98">
        <v>4.8000000000000001E-2</v>
      </c>
      <c r="J104" s="98">
        <v>4.8500000000000008E-2</v>
      </c>
      <c r="K104" s="94">
        <v>82742000</v>
      </c>
      <c r="L104" s="106">
        <v>102.7038</v>
      </c>
      <c r="M104" s="94">
        <v>84979.159040000013</v>
      </c>
      <c r="N104" s="84"/>
      <c r="O104" s="95">
        <f t="shared" si="1"/>
        <v>5.6479831933866666E-3</v>
      </c>
      <c r="P104" s="95">
        <f>M104/'סכום נכסי הקרן'!$C$42</f>
        <v>1.6220763360662615E-3</v>
      </c>
    </row>
    <row r="105" spans="2:16">
      <c r="B105" s="87" t="s">
        <v>2036</v>
      </c>
      <c r="C105" s="84" t="s">
        <v>2037</v>
      </c>
      <c r="D105" s="84" t="s">
        <v>280</v>
      </c>
      <c r="E105" s="84"/>
      <c r="F105" s="107">
        <v>43313</v>
      </c>
      <c r="G105" s="94">
        <v>10.45</v>
      </c>
      <c r="H105" s="97" t="s">
        <v>180</v>
      </c>
      <c r="I105" s="98">
        <v>4.8000000000000001E-2</v>
      </c>
      <c r="J105" s="98">
        <v>4.8499999999999995E-2</v>
      </c>
      <c r="K105" s="94">
        <v>191683000</v>
      </c>
      <c r="L105" s="106">
        <v>102.18989999999999</v>
      </c>
      <c r="M105" s="94">
        <v>195895.44234000001</v>
      </c>
      <c r="N105" s="84"/>
      <c r="O105" s="95">
        <f t="shared" si="1"/>
        <v>1.3019829549932043E-2</v>
      </c>
      <c r="P105" s="95">
        <f>M105/'סכום נכסי הקרן'!$C$42</f>
        <v>3.7392387139695889E-3</v>
      </c>
    </row>
    <row r="106" spans="2:16">
      <c r="B106" s="87" t="s">
        <v>2038</v>
      </c>
      <c r="C106" s="84" t="s">
        <v>2039</v>
      </c>
      <c r="D106" s="84" t="s">
        <v>280</v>
      </c>
      <c r="E106" s="84"/>
      <c r="F106" s="107">
        <v>43345</v>
      </c>
      <c r="G106" s="94">
        <v>10.540000000000001</v>
      </c>
      <c r="H106" s="97" t="s">
        <v>180</v>
      </c>
      <c r="I106" s="98">
        <v>4.8000000000000001E-2</v>
      </c>
      <c r="J106" s="98">
        <v>4.8500000000000008E-2</v>
      </c>
      <c r="K106" s="94">
        <v>281400000</v>
      </c>
      <c r="L106" s="106">
        <v>101.78100000000001</v>
      </c>
      <c r="M106" s="94">
        <v>286411.82925999997</v>
      </c>
      <c r="N106" s="84"/>
      <c r="O106" s="95">
        <f t="shared" si="1"/>
        <v>1.9035834389537529E-2</v>
      </c>
      <c r="P106" s="95">
        <f>M106/'סכום נכסי הקרן'!$C$42</f>
        <v>5.4670092745141901E-3</v>
      </c>
    </row>
    <row r="107" spans="2:16">
      <c r="B107" s="87" t="s">
        <v>2040</v>
      </c>
      <c r="C107" s="84" t="s">
        <v>2041</v>
      </c>
      <c r="D107" s="84" t="s">
        <v>280</v>
      </c>
      <c r="E107" s="84"/>
      <c r="F107" s="107">
        <v>43375</v>
      </c>
      <c r="G107" s="94">
        <v>10.62</v>
      </c>
      <c r="H107" s="97" t="s">
        <v>180</v>
      </c>
      <c r="I107" s="98">
        <v>4.8000000000000001E-2</v>
      </c>
      <c r="J107" s="98">
        <v>4.8499999999999995E-2</v>
      </c>
      <c r="K107" s="94">
        <v>89576355</v>
      </c>
      <c r="L107" s="106">
        <v>101.2795</v>
      </c>
      <c r="M107" s="94">
        <v>90722.483389999994</v>
      </c>
      <c r="N107" s="84"/>
      <c r="O107" s="95">
        <f t="shared" si="1"/>
        <v>6.0297026616588749E-3</v>
      </c>
      <c r="P107" s="95">
        <f>M107/'סכום נכסי הקרן'!$C$42</f>
        <v>1.7317045157720994E-3</v>
      </c>
    </row>
    <row r="108" spans="2:16">
      <c r="B108" s="87" t="s">
        <v>2042</v>
      </c>
      <c r="C108" s="84" t="s">
        <v>2043</v>
      </c>
      <c r="D108" s="84" t="s">
        <v>280</v>
      </c>
      <c r="E108" s="84"/>
      <c r="F108" s="107">
        <v>43435</v>
      </c>
      <c r="G108" s="94">
        <v>10.790000000000001</v>
      </c>
      <c r="H108" s="97" t="s">
        <v>180</v>
      </c>
      <c r="I108" s="98">
        <v>4.8000000000000001E-2</v>
      </c>
      <c r="J108" s="98">
        <v>4.8500000000000008E-2</v>
      </c>
      <c r="K108" s="94">
        <v>45999000</v>
      </c>
      <c r="L108" s="106">
        <v>100.39619999999999</v>
      </c>
      <c r="M108" s="94">
        <v>46181.254260000002</v>
      </c>
      <c r="N108" s="84"/>
      <c r="O108" s="95">
        <f t="shared" si="1"/>
        <v>3.0693519547213013E-3</v>
      </c>
      <c r="P108" s="95">
        <f>M108/'סכום נכסי הקרן'!$C$42</f>
        <v>8.8150460126046944E-4</v>
      </c>
    </row>
    <row r="109" spans="2:16">
      <c r="B109" s="87" t="s">
        <v>2044</v>
      </c>
      <c r="C109" s="84" t="s">
        <v>2045</v>
      </c>
      <c r="D109" s="84" t="s">
        <v>280</v>
      </c>
      <c r="E109" s="84"/>
      <c r="F109" s="107">
        <v>40057</v>
      </c>
      <c r="G109" s="94">
        <v>4.96</v>
      </c>
      <c r="H109" s="97" t="s">
        <v>180</v>
      </c>
      <c r="I109" s="98">
        <v>4.8000000000000001E-2</v>
      </c>
      <c r="J109" s="98">
        <v>4.8499999999999995E-2</v>
      </c>
      <c r="K109" s="94">
        <v>107699160</v>
      </c>
      <c r="L109" s="106">
        <v>111.1019</v>
      </c>
      <c r="M109" s="94">
        <v>119655.74053</v>
      </c>
      <c r="N109" s="84"/>
      <c r="O109" s="95">
        <f t="shared" si="1"/>
        <v>7.9526982749684276E-3</v>
      </c>
      <c r="P109" s="95">
        <f>M109/'סכום נכסי הקרן'!$C$42</f>
        <v>2.2839805357080366E-3</v>
      </c>
    </row>
    <row r="110" spans="2:16">
      <c r="B110" s="87" t="s">
        <v>2046</v>
      </c>
      <c r="C110" s="84" t="s">
        <v>2047</v>
      </c>
      <c r="D110" s="84" t="s">
        <v>280</v>
      </c>
      <c r="E110" s="84"/>
      <c r="F110" s="107">
        <v>40087</v>
      </c>
      <c r="G110" s="94">
        <v>5.04</v>
      </c>
      <c r="H110" s="97" t="s">
        <v>180</v>
      </c>
      <c r="I110" s="98">
        <v>4.8000000000000001E-2</v>
      </c>
      <c r="J110" s="98">
        <v>4.8499999999999995E-2</v>
      </c>
      <c r="K110" s="94">
        <v>100332000</v>
      </c>
      <c r="L110" s="106">
        <v>110.13500000000001</v>
      </c>
      <c r="M110" s="94">
        <v>110500.62490000001</v>
      </c>
      <c r="N110" s="84"/>
      <c r="O110" s="95">
        <f t="shared" si="1"/>
        <v>7.3442203870263687E-3</v>
      </c>
      <c r="P110" s="95">
        <f>M110/'סכום נכסי הקרן'!$C$42</f>
        <v>2.1092283189864842E-3</v>
      </c>
    </row>
    <row r="111" spans="2:16">
      <c r="B111" s="87" t="s">
        <v>2048</v>
      </c>
      <c r="C111" s="84" t="s">
        <v>2049</v>
      </c>
      <c r="D111" s="84" t="s">
        <v>280</v>
      </c>
      <c r="E111" s="84"/>
      <c r="F111" s="107">
        <v>40118</v>
      </c>
      <c r="G111" s="94">
        <v>5.1200000000000019</v>
      </c>
      <c r="H111" s="97" t="s">
        <v>180</v>
      </c>
      <c r="I111" s="98">
        <v>4.8000000000000001E-2</v>
      </c>
      <c r="J111" s="98">
        <v>4.8500000000000008E-2</v>
      </c>
      <c r="K111" s="94">
        <v>122827000</v>
      </c>
      <c r="L111" s="106">
        <v>110.0129</v>
      </c>
      <c r="M111" s="94">
        <v>135125.5191</v>
      </c>
      <c r="N111" s="84"/>
      <c r="O111" s="95">
        <f t="shared" si="1"/>
        <v>8.980868597619495E-3</v>
      </c>
      <c r="P111" s="95">
        <f>M111/'סכום נכסי הקרן'!$C$42</f>
        <v>2.5792666037988085E-3</v>
      </c>
    </row>
    <row r="112" spans="2:16">
      <c r="B112" s="87" t="s">
        <v>2050</v>
      </c>
      <c r="C112" s="84" t="s">
        <v>2051</v>
      </c>
      <c r="D112" s="84" t="s">
        <v>280</v>
      </c>
      <c r="E112" s="84"/>
      <c r="F112" s="107">
        <v>39509</v>
      </c>
      <c r="G112" s="94">
        <v>3.7700000000000005</v>
      </c>
      <c r="H112" s="97" t="s">
        <v>180</v>
      </c>
      <c r="I112" s="98">
        <v>4.8000000000000001E-2</v>
      </c>
      <c r="J112" s="98">
        <v>4.8600000000000004E-2</v>
      </c>
      <c r="K112" s="94">
        <v>14639000</v>
      </c>
      <c r="L112" s="106">
        <v>119.0312</v>
      </c>
      <c r="M112" s="94">
        <v>17424.972180000001</v>
      </c>
      <c r="N112" s="84"/>
      <c r="O112" s="95">
        <f t="shared" si="1"/>
        <v>1.1581186626187423E-3</v>
      </c>
      <c r="P112" s="95">
        <f>M112/'סכום נכסי הקרן'!$C$42</f>
        <v>3.3260666908325917E-4</v>
      </c>
    </row>
    <row r="113" spans="2:16">
      <c r="B113" s="87" t="s">
        <v>2052</v>
      </c>
      <c r="C113" s="84" t="s">
        <v>2053</v>
      </c>
      <c r="D113" s="84" t="s">
        <v>280</v>
      </c>
      <c r="E113" s="84"/>
      <c r="F113" s="107">
        <v>39600</v>
      </c>
      <c r="G113" s="94">
        <v>4.0200000000000005</v>
      </c>
      <c r="H113" s="97" t="s">
        <v>180</v>
      </c>
      <c r="I113" s="98">
        <v>4.8000000000000001E-2</v>
      </c>
      <c r="J113" s="98">
        <v>4.8600000000000004E-2</v>
      </c>
      <c r="K113" s="94">
        <v>38870946</v>
      </c>
      <c r="L113" s="106">
        <v>115.8248</v>
      </c>
      <c r="M113" s="94">
        <v>45025.729619999998</v>
      </c>
      <c r="N113" s="84"/>
      <c r="O113" s="95">
        <f t="shared" si="1"/>
        <v>2.9925521390960115E-3</v>
      </c>
      <c r="P113" s="95">
        <f>M113/'סכום נכסי הקרן'!$C$42</f>
        <v>8.5944802650190751E-4</v>
      </c>
    </row>
    <row r="114" spans="2:16">
      <c r="B114" s="87" t="s">
        <v>2054</v>
      </c>
      <c r="C114" s="84" t="s">
        <v>2055</v>
      </c>
      <c r="D114" s="84" t="s">
        <v>280</v>
      </c>
      <c r="E114" s="84"/>
      <c r="F114" s="107">
        <v>39630</v>
      </c>
      <c r="G114" s="94">
        <v>4.0099999999999989</v>
      </c>
      <c r="H114" s="97" t="s">
        <v>180</v>
      </c>
      <c r="I114" s="98">
        <v>4.8000000000000001E-2</v>
      </c>
      <c r="J114" s="98">
        <v>4.8599999999999997E-2</v>
      </c>
      <c r="K114" s="94">
        <v>19076000</v>
      </c>
      <c r="L114" s="106">
        <v>117.3586</v>
      </c>
      <c r="M114" s="94">
        <v>22387.25114</v>
      </c>
      <c r="N114" s="84"/>
      <c r="O114" s="95">
        <f t="shared" si="1"/>
        <v>1.4879273884709705E-3</v>
      </c>
      <c r="P114" s="95">
        <f>M114/'סכום נכסי הקרן'!$C$42</f>
        <v>4.2732630816778709E-4</v>
      </c>
    </row>
    <row r="115" spans="2:16">
      <c r="B115" s="87" t="s">
        <v>2056</v>
      </c>
      <c r="C115" s="84" t="s">
        <v>2057</v>
      </c>
      <c r="D115" s="84" t="s">
        <v>280</v>
      </c>
      <c r="E115" s="84"/>
      <c r="F115" s="107">
        <v>39904</v>
      </c>
      <c r="G115" s="94">
        <v>4.6500000000000004</v>
      </c>
      <c r="H115" s="97" t="s">
        <v>180</v>
      </c>
      <c r="I115" s="98">
        <v>4.8000000000000001E-2</v>
      </c>
      <c r="J115" s="98">
        <v>4.8600000000000004E-2</v>
      </c>
      <c r="K115" s="94">
        <v>156180000</v>
      </c>
      <c r="L115" s="106">
        <v>114.95180000000001</v>
      </c>
      <c r="M115" s="94">
        <v>179531.67567</v>
      </c>
      <c r="N115" s="84"/>
      <c r="O115" s="95">
        <f t="shared" si="1"/>
        <v>1.1932241955788431E-2</v>
      </c>
      <c r="P115" s="95">
        <f>M115/'סכום נכסי הקרן'!$C$42</f>
        <v>3.4268882625862938E-3</v>
      </c>
    </row>
    <row r="116" spans="2:16">
      <c r="B116" s="87" t="s">
        <v>2058</v>
      </c>
      <c r="C116" s="84" t="s">
        <v>2059</v>
      </c>
      <c r="D116" s="84" t="s">
        <v>280</v>
      </c>
      <c r="E116" s="84"/>
      <c r="F116" s="107">
        <v>39965</v>
      </c>
      <c r="G116" s="94">
        <v>4.82</v>
      </c>
      <c r="H116" s="97" t="s">
        <v>180</v>
      </c>
      <c r="I116" s="98">
        <v>4.8000000000000001E-2</v>
      </c>
      <c r="J116" s="98">
        <v>4.8500000000000008E-2</v>
      </c>
      <c r="K116" s="94">
        <v>63165923</v>
      </c>
      <c r="L116" s="106">
        <v>112.3627</v>
      </c>
      <c r="M116" s="94">
        <v>70980.475599999991</v>
      </c>
      <c r="N116" s="84"/>
      <c r="O116" s="95">
        <f t="shared" si="1"/>
        <v>4.7175864973986008E-3</v>
      </c>
      <c r="P116" s="95">
        <f>M116/'סכום נכסי הקרן'!$C$42</f>
        <v>1.3548704305168969E-3</v>
      </c>
    </row>
    <row r="117" spans="2:16">
      <c r="B117" s="87" t="s">
        <v>2060</v>
      </c>
      <c r="C117" s="84" t="s">
        <v>2061</v>
      </c>
      <c r="D117" s="84" t="s">
        <v>280</v>
      </c>
      <c r="E117" s="84"/>
      <c r="F117" s="107">
        <v>39995</v>
      </c>
      <c r="G117" s="94">
        <v>4.79</v>
      </c>
      <c r="H117" s="97" t="s">
        <v>180</v>
      </c>
      <c r="I117" s="98">
        <v>4.8000000000000001E-2</v>
      </c>
      <c r="J117" s="98">
        <v>4.8599999999999997E-2</v>
      </c>
      <c r="K117" s="94">
        <v>108515000</v>
      </c>
      <c r="L117" s="106">
        <v>114.1627</v>
      </c>
      <c r="M117" s="94">
        <v>123883.34642</v>
      </c>
      <c r="N117" s="84"/>
      <c r="O117" s="95">
        <f t="shared" si="1"/>
        <v>8.2336783091876801E-3</v>
      </c>
      <c r="P117" s="95">
        <f>M117/'סכום נכסי הקרן'!$C$42</f>
        <v>2.3646767858222029E-3</v>
      </c>
    </row>
    <row r="118" spans="2:16">
      <c r="B118" s="87" t="s">
        <v>2062</v>
      </c>
      <c r="C118" s="84" t="s">
        <v>2063</v>
      </c>
      <c r="D118" s="84" t="s">
        <v>280</v>
      </c>
      <c r="E118" s="84"/>
      <c r="F118" s="107">
        <v>40027</v>
      </c>
      <c r="G118" s="94">
        <v>4.879999999999999</v>
      </c>
      <c r="H118" s="97" t="s">
        <v>180</v>
      </c>
      <c r="I118" s="98">
        <v>4.8000000000000001E-2</v>
      </c>
      <c r="J118" s="98">
        <v>4.8500000000000008E-2</v>
      </c>
      <c r="K118" s="94">
        <v>135237859</v>
      </c>
      <c r="L118" s="106">
        <v>112.71429999999999</v>
      </c>
      <c r="M118" s="94">
        <v>152431.94579</v>
      </c>
      <c r="N118" s="84"/>
      <c r="O118" s="95">
        <f t="shared" si="1"/>
        <v>1.0131108352718611E-2</v>
      </c>
      <c r="P118" s="95">
        <f>M118/'סכום נכסי הקרן'!$C$42</f>
        <v>2.909610484732024E-3</v>
      </c>
    </row>
    <row r="119" spans="2:16">
      <c r="B119" s="87" t="s">
        <v>2064</v>
      </c>
      <c r="C119" s="84" t="s">
        <v>2065</v>
      </c>
      <c r="D119" s="84" t="s">
        <v>280</v>
      </c>
      <c r="E119" s="84"/>
      <c r="F119" s="107">
        <v>40179</v>
      </c>
      <c r="G119" s="94">
        <v>5.17</v>
      </c>
      <c r="H119" s="97" t="s">
        <v>180</v>
      </c>
      <c r="I119" s="98">
        <v>4.8000000000000001E-2</v>
      </c>
      <c r="J119" s="98">
        <v>4.8499999999999995E-2</v>
      </c>
      <c r="K119" s="94">
        <v>52790000</v>
      </c>
      <c r="L119" s="106">
        <v>111.2383</v>
      </c>
      <c r="M119" s="94">
        <v>58722.68146</v>
      </c>
      <c r="N119" s="84"/>
      <c r="O119" s="95">
        <f t="shared" si="1"/>
        <v>3.9028948003658514E-3</v>
      </c>
      <c r="P119" s="95">
        <f>M119/'סכום נכסי הקרן'!$C$42</f>
        <v>1.1208945000477962E-3</v>
      </c>
    </row>
    <row r="120" spans="2:16">
      <c r="B120" s="87" t="s">
        <v>2066</v>
      </c>
      <c r="C120" s="84" t="s">
        <v>2067</v>
      </c>
      <c r="D120" s="84" t="s">
        <v>280</v>
      </c>
      <c r="E120" s="84"/>
      <c r="F120" s="107">
        <v>40210</v>
      </c>
      <c r="G120" s="94">
        <v>5.25</v>
      </c>
      <c r="H120" s="97" t="s">
        <v>180</v>
      </c>
      <c r="I120" s="98">
        <v>4.8000000000000001E-2</v>
      </c>
      <c r="J120" s="98">
        <v>4.8499999999999995E-2</v>
      </c>
      <c r="K120" s="94">
        <v>74753000</v>
      </c>
      <c r="L120" s="106">
        <v>110.7997</v>
      </c>
      <c r="M120" s="94">
        <v>82826.078609999997</v>
      </c>
      <c r="N120" s="84"/>
      <c r="O120" s="95">
        <f t="shared" si="1"/>
        <v>5.5048826706228932E-3</v>
      </c>
      <c r="P120" s="95">
        <f>M120/'סכום נכסי הקרן'!$C$42</f>
        <v>1.5809784850801571E-3</v>
      </c>
    </row>
    <row r="121" spans="2:16">
      <c r="B121" s="87" t="s">
        <v>2068</v>
      </c>
      <c r="C121" s="84" t="s">
        <v>2069</v>
      </c>
      <c r="D121" s="84" t="s">
        <v>280</v>
      </c>
      <c r="E121" s="84"/>
      <c r="F121" s="107">
        <v>40238</v>
      </c>
      <c r="G121" s="94">
        <v>5.33</v>
      </c>
      <c r="H121" s="97" t="s">
        <v>180</v>
      </c>
      <c r="I121" s="98">
        <v>4.8000000000000001E-2</v>
      </c>
      <c r="J121" s="98">
        <v>4.8600000000000004E-2</v>
      </c>
      <c r="K121" s="94">
        <v>113855000</v>
      </c>
      <c r="L121" s="106">
        <v>111.1015</v>
      </c>
      <c r="M121" s="94">
        <v>126494.67658</v>
      </c>
      <c r="N121" s="84"/>
      <c r="O121" s="95">
        <f t="shared" si="1"/>
        <v>8.407235555725286E-3</v>
      </c>
      <c r="P121" s="95">
        <f>M121/'סכום נכסי הקרן'!$C$42</f>
        <v>2.414521676099339E-3</v>
      </c>
    </row>
    <row r="122" spans="2:16">
      <c r="B122" s="87" t="s">
        <v>2070</v>
      </c>
      <c r="C122" s="84" t="s">
        <v>2071</v>
      </c>
      <c r="D122" s="84" t="s">
        <v>280</v>
      </c>
      <c r="E122" s="84"/>
      <c r="F122" s="107">
        <v>40300</v>
      </c>
      <c r="G122" s="94">
        <v>5.5</v>
      </c>
      <c r="H122" s="97" t="s">
        <v>180</v>
      </c>
      <c r="I122" s="98">
        <v>4.8000000000000001E-2</v>
      </c>
      <c r="J122" s="98">
        <v>4.8499999999999995E-2</v>
      </c>
      <c r="K122" s="94">
        <v>18001000</v>
      </c>
      <c r="L122" s="106">
        <v>110.43049999999999</v>
      </c>
      <c r="M122" s="94">
        <v>19878.588210000002</v>
      </c>
      <c r="N122" s="84"/>
      <c r="O122" s="95">
        <f t="shared" si="1"/>
        <v>1.3211937301649051E-3</v>
      </c>
      <c r="P122" s="95">
        <f>M122/'סכום נכסי הקרן'!$C$42</f>
        <v>3.7944112290719582E-4</v>
      </c>
    </row>
    <row r="123" spans="2:16">
      <c r="B123" s="87" t="s">
        <v>2072</v>
      </c>
      <c r="C123" s="84" t="s">
        <v>2073</v>
      </c>
      <c r="D123" s="84" t="s">
        <v>280</v>
      </c>
      <c r="E123" s="84"/>
      <c r="F123" s="107">
        <v>40360</v>
      </c>
      <c r="G123" s="94">
        <v>5.5300000000000011</v>
      </c>
      <c r="H123" s="97" t="s">
        <v>180</v>
      </c>
      <c r="I123" s="98">
        <v>4.8000000000000001E-2</v>
      </c>
      <c r="J123" s="98">
        <v>4.8600000000000004E-2</v>
      </c>
      <c r="K123" s="94">
        <v>45687000</v>
      </c>
      <c r="L123" s="106">
        <v>110.81570000000001</v>
      </c>
      <c r="M123" s="94">
        <v>50628.349219999996</v>
      </c>
      <c r="N123" s="84"/>
      <c r="O123" s="95">
        <f t="shared" si="1"/>
        <v>3.3649199254710683E-3</v>
      </c>
      <c r="P123" s="95">
        <f>M123/'סכום נכסי הקרן'!$C$42</f>
        <v>9.6639044362871527E-4</v>
      </c>
    </row>
    <row r="124" spans="2:16">
      <c r="B124" s="87" t="s">
        <v>2074</v>
      </c>
      <c r="C124" s="84" t="s">
        <v>2075</v>
      </c>
      <c r="D124" s="84" t="s">
        <v>280</v>
      </c>
      <c r="E124" s="84"/>
      <c r="F124" s="107">
        <v>40422</v>
      </c>
      <c r="G124" s="94">
        <v>5.6999999999999993</v>
      </c>
      <c r="H124" s="97" t="s">
        <v>180</v>
      </c>
      <c r="I124" s="98">
        <v>4.8000000000000001E-2</v>
      </c>
      <c r="J124" s="98">
        <v>4.8499999999999995E-2</v>
      </c>
      <c r="K124" s="94">
        <v>89024000</v>
      </c>
      <c r="L124" s="106">
        <v>109.1121</v>
      </c>
      <c r="M124" s="94">
        <v>97136.30720000001</v>
      </c>
      <c r="N124" s="84"/>
      <c r="O124" s="95">
        <f t="shared" si="1"/>
        <v>6.4559856408440662E-3</v>
      </c>
      <c r="P124" s="95">
        <f>M124/'סכום נכסי הקרן'!$C$42</f>
        <v>1.8541311429996332E-3</v>
      </c>
    </row>
    <row r="125" spans="2:16">
      <c r="B125" s="87" t="s">
        <v>2076</v>
      </c>
      <c r="C125" s="84" t="s">
        <v>2077</v>
      </c>
      <c r="D125" s="84" t="s">
        <v>280</v>
      </c>
      <c r="E125" s="84"/>
      <c r="F125" s="107">
        <v>40483</v>
      </c>
      <c r="G125" s="94">
        <v>5.87</v>
      </c>
      <c r="H125" s="97" t="s">
        <v>180</v>
      </c>
      <c r="I125" s="98">
        <v>4.8000000000000001E-2</v>
      </c>
      <c r="J125" s="98">
        <v>4.8499999999999995E-2</v>
      </c>
      <c r="K125" s="94">
        <v>190101000</v>
      </c>
      <c r="L125" s="106">
        <v>107.4453</v>
      </c>
      <c r="M125" s="94">
        <v>204254.78838999997</v>
      </c>
      <c r="N125" s="84"/>
      <c r="O125" s="95">
        <f t="shared" si="1"/>
        <v>1.3575418079301689E-2</v>
      </c>
      <c r="P125" s="95">
        <f>M125/'סכום נכסי הקרן'!$C$42</f>
        <v>3.898801335745022E-3</v>
      </c>
    </row>
    <row r="126" spans="2:16">
      <c r="B126" s="87" t="s">
        <v>2078</v>
      </c>
      <c r="C126" s="84" t="s">
        <v>2079</v>
      </c>
      <c r="D126" s="84" t="s">
        <v>280</v>
      </c>
      <c r="E126" s="84"/>
      <c r="F126" s="107">
        <v>40513</v>
      </c>
      <c r="G126" s="94">
        <v>5.9500000000000011</v>
      </c>
      <c r="H126" s="97" t="s">
        <v>180</v>
      </c>
      <c r="I126" s="98">
        <v>4.8000000000000001E-2</v>
      </c>
      <c r="J126" s="98">
        <v>4.8500000000000008E-2</v>
      </c>
      <c r="K126" s="94">
        <v>54968000</v>
      </c>
      <c r="L126" s="106">
        <v>106.72539999999999</v>
      </c>
      <c r="M126" s="94">
        <v>58664.762189999994</v>
      </c>
      <c r="N126" s="84"/>
      <c r="O126" s="95">
        <f t="shared" si="1"/>
        <v>3.8990453028275281E-3</v>
      </c>
      <c r="P126" s="95">
        <f>M126/'סכום נכסי הקרן'!$C$42</f>
        <v>1.1197889410103738E-3</v>
      </c>
    </row>
    <row r="127" spans="2:16">
      <c r="B127" s="87" t="s">
        <v>2080</v>
      </c>
      <c r="C127" s="84" t="s">
        <v>2081</v>
      </c>
      <c r="D127" s="84" t="s">
        <v>280</v>
      </c>
      <c r="E127" s="84"/>
      <c r="F127" s="107">
        <v>40544</v>
      </c>
      <c r="G127" s="94">
        <v>5.8900000000000006</v>
      </c>
      <c r="H127" s="97" t="s">
        <v>180</v>
      </c>
      <c r="I127" s="98">
        <v>4.8000000000000001E-2</v>
      </c>
      <c r="J127" s="98">
        <v>4.8499999999999995E-2</v>
      </c>
      <c r="K127" s="94">
        <v>162014000</v>
      </c>
      <c r="L127" s="106">
        <v>108.75579999999999</v>
      </c>
      <c r="M127" s="94">
        <v>176199.61625999998</v>
      </c>
      <c r="N127" s="84"/>
      <c r="O127" s="95">
        <f t="shared" si="1"/>
        <v>1.1710782767916407E-2</v>
      </c>
      <c r="P127" s="95">
        <f>M127/'סכום נכסי הקרן'!$C$42</f>
        <v>3.3632861420147798E-3</v>
      </c>
    </row>
    <row r="128" spans="2:16">
      <c r="B128" s="87" t="s">
        <v>2082</v>
      </c>
      <c r="C128" s="84" t="s">
        <v>2083</v>
      </c>
      <c r="D128" s="84" t="s">
        <v>280</v>
      </c>
      <c r="E128" s="84"/>
      <c r="F128" s="107">
        <v>40575</v>
      </c>
      <c r="G128" s="94">
        <v>5.9799999999999995</v>
      </c>
      <c r="H128" s="97" t="s">
        <v>180</v>
      </c>
      <c r="I128" s="98">
        <v>4.8000000000000001E-2</v>
      </c>
      <c r="J128" s="98">
        <v>4.8500000000000008E-2</v>
      </c>
      <c r="K128" s="94">
        <v>61690000</v>
      </c>
      <c r="L128" s="106">
        <v>107.9271</v>
      </c>
      <c r="M128" s="94">
        <v>66580.213820000004</v>
      </c>
      <c r="N128" s="84"/>
      <c r="O128" s="95">
        <f t="shared" si="1"/>
        <v>4.4251312076463989E-3</v>
      </c>
      <c r="P128" s="95">
        <f>M128/'סכום נכסי הקרן'!$C$42</f>
        <v>1.270878536663545E-3</v>
      </c>
    </row>
    <row r="129" spans="2:16">
      <c r="B129" s="87" t="s">
        <v>2084</v>
      </c>
      <c r="C129" s="84" t="s">
        <v>2085</v>
      </c>
      <c r="D129" s="84" t="s">
        <v>280</v>
      </c>
      <c r="E129" s="84"/>
      <c r="F129" s="107">
        <v>40634</v>
      </c>
      <c r="G129" s="94">
        <v>6.14</v>
      </c>
      <c r="H129" s="97" t="s">
        <v>180</v>
      </c>
      <c r="I129" s="98">
        <v>4.8000000000000001E-2</v>
      </c>
      <c r="J129" s="98">
        <v>4.8599999999999997E-2</v>
      </c>
      <c r="K129" s="94">
        <v>31637000</v>
      </c>
      <c r="L129" s="106">
        <v>106.5419</v>
      </c>
      <c r="M129" s="94">
        <v>33706.664020000004</v>
      </c>
      <c r="N129" s="84"/>
      <c r="O129" s="95">
        <f t="shared" si="1"/>
        <v>2.2402513044460816E-3</v>
      </c>
      <c r="P129" s="95">
        <f>M129/'סכום נכסי הקרן'!$C$42</f>
        <v>6.4339048176321047E-4</v>
      </c>
    </row>
    <row r="130" spans="2:16">
      <c r="B130" s="87" t="s">
        <v>2086</v>
      </c>
      <c r="C130" s="84" t="s">
        <v>2087</v>
      </c>
      <c r="D130" s="84" t="s">
        <v>280</v>
      </c>
      <c r="E130" s="84"/>
      <c r="F130" s="107">
        <v>40664</v>
      </c>
      <c r="G130" s="94">
        <v>6.22</v>
      </c>
      <c r="H130" s="97" t="s">
        <v>180</v>
      </c>
      <c r="I130" s="98">
        <v>4.8000000000000001E-2</v>
      </c>
      <c r="J130" s="98">
        <v>4.8600000000000004E-2</v>
      </c>
      <c r="K130" s="94">
        <v>126116316</v>
      </c>
      <c r="L130" s="106">
        <v>105.92</v>
      </c>
      <c r="M130" s="94">
        <v>133583.52731</v>
      </c>
      <c r="N130" s="84"/>
      <c r="O130" s="95">
        <f t="shared" si="1"/>
        <v>8.8783829551084791E-3</v>
      </c>
      <c r="P130" s="95">
        <f>M130/'סכום נכסי הקרן'!$C$42</f>
        <v>2.5498331706932851E-3</v>
      </c>
    </row>
    <row r="131" spans="2:16">
      <c r="B131" s="87" t="s">
        <v>2088</v>
      </c>
      <c r="C131" s="84" t="s">
        <v>2089</v>
      </c>
      <c r="D131" s="84" t="s">
        <v>280</v>
      </c>
      <c r="E131" s="84"/>
      <c r="F131" s="107">
        <v>40848</v>
      </c>
      <c r="G131" s="94">
        <v>6.5799999999999992</v>
      </c>
      <c r="H131" s="97" t="s">
        <v>180</v>
      </c>
      <c r="I131" s="98">
        <v>4.8000000000000001E-2</v>
      </c>
      <c r="J131" s="98">
        <v>4.8499999999999995E-2</v>
      </c>
      <c r="K131" s="94">
        <v>62000</v>
      </c>
      <c r="L131" s="106">
        <v>104.3883</v>
      </c>
      <c r="M131" s="94">
        <v>64.718370000000007</v>
      </c>
      <c r="N131" s="84"/>
      <c r="O131" s="95">
        <f t="shared" si="1"/>
        <v>4.3013871894322265E-6</v>
      </c>
      <c r="P131" s="95">
        <f>M131/'סכום נכסי הקרן'!$C$42</f>
        <v>1.2353397900344844E-6</v>
      </c>
    </row>
    <row r="132" spans="2:16">
      <c r="B132" s="87" t="s">
        <v>2090</v>
      </c>
      <c r="C132" s="84">
        <v>8789</v>
      </c>
      <c r="D132" s="84" t="s">
        <v>280</v>
      </c>
      <c r="E132" s="84"/>
      <c r="F132" s="107">
        <v>41000</v>
      </c>
      <c r="G132" s="94">
        <v>6.830000000000001</v>
      </c>
      <c r="H132" s="97" t="s">
        <v>180</v>
      </c>
      <c r="I132" s="98">
        <v>4.8000000000000001E-2</v>
      </c>
      <c r="J132" s="98">
        <v>4.82E-2</v>
      </c>
      <c r="K132" s="94">
        <v>65000</v>
      </c>
      <c r="L132" s="106">
        <v>104.8026</v>
      </c>
      <c r="M132" s="94">
        <v>68.30059</v>
      </c>
      <c r="N132" s="84"/>
      <c r="O132" s="95">
        <f t="shared" si="1"/>
        <v>4.5394728398855354E-6</v>
      </c>
      <c r="P132" s="95">
        <f>M132/'סכום נכסי הקרן'!$C$42</f>
        <v>1.3037169587217879E-6</v>
      </c>
    </row>
    <row r="133" spans="2:16">
      <c r="B133" s="87" t="s">
        <v>2091</v>
      </c>
      <c r="C133" s="84" t="s">
        <v>2092</v>
      </c>
      <c r="D133" s="84" t="s">
        <v>280</v>
      </c>
      <c r="E133" s="84"/>
      <c r="F133" s="107">
        <v>41640</v>
      </c>
      <c r="G133" s="94">
        <v>7.8800000000000008</v>
      </c>
      <c r="H133" s="97" t="s">
        <v>180</v>
      </c>
      <c r="I133" s="98">
        <v>4.8000000000000001E-2</v>
      </c>
      <c r="J133" s="98">
        <v>4.8500000000000015E-2</v>
      </c>
      <c r="K133" s="94">
        <v>158418000</v>
      </c>
      <c r="L133" s="106">
        <v>102.5813</v>
      </c>
      <c r="M133" s="94">
        <v>162507.16853999998</v>
      </c>
      <c r="N133" s="84"/>
      <c r="O133" s="95">
        <f t="shared" si="1"/>
        <v>1.0800739464681505E-2</v>
      </c>
      <c r="P133" s="95">
        <f>M133/'סכום נכסי הקרן'!$C$42</f>
        <v>3.1019256428012963E-3</v>
      </c>
    </row>
    <row r="137" spans="2:16">
      <c r="B137" s="99" t="s">
        <v>130</v>
      </c>
    </row>
    <row r="138" spans="2:16">
      <c r="B138" s="99" t="s">
        <v>256</v>
      </c>
    </row>
    <row r="139" spans="2:16">
      <c r="B139" s="99" t="s">
        <v>264</v>
      </c>
    </row>
  </sheetData>
  <sheetProtection sheet="1" objects="1" scenarios="1"/>
  <mergeCells count="2">
    <mergeCell ref="B6:P6"/>
    <mergeCell ref="B7:P7"/>
  </mergeCells>
  <phoneticPr fontId="7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195</v>
      </c>
      <c r="C1" s="78" t="s" vm="1">
        <v>275</v>
      </c>
    </row>
    <row r="2" spans="2:65">
      <c r="B2" s="57" t="s">
        <v>194</v>
      </c>
      <c r="C2" s="78" t="s">
        <v>276</v>
      </c>
    </row>
    <row r="3" spans="2:65">
      <c r="B3" s="57" t="s">
        <v>196</v>
      </c>
      <c r="C3" s="78" t="s">
        <v>277</v>
      </c>
    </row>
    <row r="4" spans="2:65">
      <c r="B4" s="57" t="s">
        <v>197</v>
      </c>
      <c r="C4" s="78">
        <v>2102</v>
      </c>
    </row>
    <row r="6" spans="2:65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65" ht="26.25" customHeight="1">
      <c r="B7" s="193" t="s">
        <v>105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2:65" s="3" customFormat="1" ht="78.75">
      <c r="B8" s="23" t="s">
        <v>134</v>
      </c>
      <c r="C8" s="31" t="s">
        <v>50</v>
      </c>
      <c r="D8" s="31" t="s">
        <v>136</v>
      </c>
      <c r="E8" s="31" t="s">
        <v>135</v>
      </c>
      <c r="F8" s="31" t="s">
        <v>74</v>
      </c>
      <c r="G8" s="31" t="s">
        <v>15</v>
      </c>
      <c r="H8" s="31" t="s">
        <v>75</v>
      </c>
      <c r="I8" s="31" t="s">
        <v>120</v>
      </c>
      <c r="J8" s="31" t="s">
        <v>18</v>
      </c>
      <c r="K8" s="31" t="s">
        <v>119</v>
      </c>
      <c r="L8" s="31" t="s">
        <v>17</v>
      </c>
      <c r="M8" s="71" t="s">
        <v>19</v>
      </c>
      <c r="N8" s="31" t="s">
        <v>258</v>
      </c>
      <c r="O8" s="31" t="s">
        <v>257</v>
      </c>
      <c r="P8" s="31" t="s">
        <v>128</v>
      </c>
      <c r="Q8" s="31" t="s">
        <v>66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131</v>
      </c>
      <c r="R10" s="21" t="s">
        <v>132</v>
      </c>
      <c r="S10" s="21" t="s">
        <v>201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274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264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7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B540"/>
  <sheetViews>
    <sheetView rightToLeft="1" topLeftCell="A32" zoomScale="90" zoomScaleNormal="90" workbookViewId="0">
      <selection activeCell="A50" sqref="A13:XFD50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3" width="5.7109375" style="1" customWidth="1"/>
    <col min="24" max="16384" width="9.140625" style="1"/>
  </cols>
  <sheetData>
    <row r="1" spans="2:54">
      <c r="B1" s="57" t="s">
        <v>195</v>
      </c>
      <c r="C1" s="78" t="s" vm="1">
        <v>275</v>
      </c>
    </row>
    <row r="2" spans="2:54">
      <c r="B2" s="57" t="s">
        <v>194</v>
      </c>
      <c r="C2" s="78" t="s">
        <v>276</v>
      </c>
    </row>
    <row r="3" spans="2:54">
      <c r="B3" s="57" t="s">
        <v>196</v>
      </c>
      <c r="C3" s="78" t="s">
        <v>277</v>
      </c>
    </row>
    <row r="4" spans="2:54">
      <c r="B4" s="57" t="s">
        <v>197</v>
      </c>
      <c r="C4" s="78">
        <v>2102</v>
      </c>
    </row>
    <row r="6" spans="2:54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5"/>
    </row>
    <row r="7" spans="2:54" ht="26.25" customHeight="1">
      <c r="B7" s="193" t="s">
        <v>106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5"/>
    </row>
    <row r="8" spans="2:54" s="3" customFormat="1" ht="78.75">
      <c r="B8" s="23" t="s">
        <v>134</v>
      </c>
      <c r="C8" s="31" t="s">
        <v>50</v>
      </c>
      <c r="D8" s="31" t="s">
        <v>136</v>
      </c>
      <c r="E8" s="31" t="s">
        <v>135</v>
      </c>
      <c r="F8" s="31" t="s">
        <v>74</v>
      </c>
      <c r="G8" s="31" t="s">
        <v>15</v>
      </c>
      <c r="H8" s="31" t="s">
        <v>75</v>
      </c>
      <c r="I8" s="31" t="s">
        <v>120</v>
      </c>
      <c r="J8" s="31" t="s">
        <v>18</v>
      </c>
      <c r="K8" s="31" t="s">
        <v>119</v>
      </c>
      <c r="L8" s="31" t="s">
        <v>17</v>
      </c>
      <c r="M8" s="71" t="s">
        <v>19</v>
      </c>
      <c r="N8" s="71" t="s">
        <v>258</v>
      </c>
      <c r="O8" s="31" t="s">
        <v>257</v>
      </c>
      <c r="P8" s="31" t="s">
        <v>128</v>
      </c>
      <c r="Q8" s="31" t="s">
        <v>66</v>
      </c>
      <c r="R8" s="31" t="s">
        <v>198</v>
      </c>
      <c r="S8" s="32" t="s">
        <v>200</v>
      </c>
      <c r="AY8" s="1"/>
    </row>
    <row r="9" spans="2:54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265</v>
      </c>
      <c r="O9" s="33"/>
      <c r="P9" s="33" t="s">
        <v>261</v>
      </c>
      <c r="Q9" s="33" t="s">
        <v>20</v>
      </c>
      <c r="R9" s="33" t="s">
        <v>20</v>
      </c>
      <c r="S9" s="34" t="s">
        <v>20</v>
      </c>
      <c r="AY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131</v>
      </c>
      <c r="R10" s="21" t="s">
        <v>132</v>
      </c>
      <c r="S10" s="21" t="s">
        <v>201</v>
      </c>
      <c r="AY10" s="1"/>
    </row>
    <row r="11" spans="2:54" s="4" customFormat="1" ht="18" customHeight="1">
      <c r="B11" s="108" t="s">
        <v>58</v>
      </c>
      <c r="C11" s="80"/>
      <c r="D11" s="80"/>
      <c r="E11" s="80"/>
      <c r="F11" s="80"/>
      <c r="G11" s="80"/>
      <c r="H11" s="80"/>
      <c r="I11" s="80"/>
      <c r="J11" s="90">
        <v>5.8247749117043615</v>
      </c>
      <c r="K11" s="80"/>
      <c r="L11" s="80"/>
      <c r="M11" s="89">
        <v>2.4270919457293382E-2</v>
      </c>
      <c r="N11" s="88"/>
      <c r="O11" s="90"/>
      <c r="P11" s="88">
        <v>933226.3483800001</v>
      </c>
      <c r="Q11" s="80"/>
      <c r="R11" s="89">
        <f>P11/$P$11</f>
        <v>1</v>
      </c>
      <c r="S11" s="89">
        <f>P11/'סכום נכסי הקרן'!$C$42</f>
        <v>1.7813360275643494E-2</v>
      </c>
      <c r="AY11" s="1"/>
      <c r="BB11" s="1"/>
    </row>
    <row r="12" spans="2:54" ht="17.25" customHeight="1">
      <c r="B12" s="109" t="s">
        <v>252</v>
      </c>
      <c r="C12" s="82"/>
      <c r="D12" s="82"/>
      <c r="E12" s="82"/>
      <c r="F12" s="82"/>
      <c r="G12" s="82"/>
      <c r="H12" s="82"/>
      <c r="I12" s="82"/>
      <c r="J12" s="93">
        <v>5.5494933838192342</v>
      </c>
      <c r="K12" s="82"/>
      <c r="L12" s="82"/>
      <c r="M12" s="92">
        <v>2.2386521289735083E-2</v>
      </c>
      <c r="N12" s="91"/>
      <c r="O12" s="93"/>
      <c r="P12" s="91">
        <v>870142.2898400001</v>
      </c>
      <c r="Q12" s="82"/>
      <c r="R12" s="92">
        <f t="shared" ref="R12:R31" si="0">P12/$P$11</f>
        <v>0.93240218876212777</v>
      </c>
      <c r="S12" s="92">
        <f>P12/'סכום נכסי הקרן'!$C$42</f>
        <v>1.6609216110218334E-2</v>
      </c>
    </row>
    <row r="13" spans="2:54" s="135" customFormat="1">
      <c r="B13" s="110" t="s">
        <v>67</v>
      </c>
      <c r="C13" s="82"/>
      <c r="D13" s="82"/>
      <c r="E13" s="82"/>
      <c r="F13" s="82"/>
      <c r="G13" s="82"/>
      <c r="H13" s="82"/>
      <c r="I13" s="82"/>
      <c r="J13" s="93">
        <v>5.8972337748458523</v>
      </c>
      <c r="K13" s="82"/>
      <c r="L13" s="82"/>
      <c r="M13" s="92">
        <v>1.6188295315391506E-2</v>
      </c>
      <c r="N13" s="91"/>
      <c r="O13" s="93"/>
      <c r="P13" s="91">
        <v>619287.84811000002</v>
      </c>
      <c r="Q13" s="82"/>
      <c r="R13" s="92">
        <f t="shared" si="0"/>
        <v>0.66359876056331879</v>
      </c>
      <c r="S13" s="92">
        <f>P13/'סכום נכסי הקרן'!$C$42</f>
        <v>1.1820923800384882E-2</v>
      </c>
    </row>
    <row r="14" spans="2:54" s="135" customFormat="1">
      <c r="B14" s="111" t="s">
        <v>2093</v>
      </c>
      <c r="C14" s="84" t="s">
        <v>2094</v>
      </c>
      <c r="D14" s="97" t="s">
        <v>2095</v>
      </c>
      <c r="E14" s="84" t="s">
        <v>2096</v>
      </c>
      <c r="F14" s="97" t="s">
        <v>602</v>
      </c>
      <c r="G14" s="84" t="s">
        <v>338</v>
      </c>
      <c r="H14" s="84" t="s">
        <v>387</v>
      </c>
      <c r="I14" s="107">
        <v>39076</v>
      </c>
      <c r="J14" s="96">
        <v>8.34</v>
      </c>
      <c r="K14" s="97" t="s">
        <v>180</v>
      </c>
      <c r="L14" s="98">
        <v>4.9000000000000002E-2</v>
      </c>
      <c r="M14" s="95">
        <v>2.3199999999999998E-2</v>
      </c>
      <c r="N14" s="94">
        <v>34820965</v>
      </c>
      <c r="O14" s="96">
        <v>148.15</v>
      </c>
      <c r="P14" s="94">
        <v>51587.256070000003</v>
      </c>
      <c r="Q14" s="95">
        <v>1.773778124571506E-2</v>
      </c>
      <c r="R14" s="95">
        <f t="shared" si="0"/>
        <v>5.5278396457141402E-2</v>
      </c>
      <c r="S14" s="95">
        <f>P14/'סכום נכסי הקרן'!$C$42</f>
        <v>9.8469399155091475E-4</v>
      </c>
    </row>
    <row r="15" spans="2:54" s="135" customFormat="1">
      <c r="B15" s="111" t="s">
        <v>2097</v>
      </c>
      <c r="C15" s="84" t="s">
        <v>2098</v>
      </c>
      <c r="D15" s="97" t="s">
        <v>2095</v>
      </c>
      <c r="E15" s="84" t="s">
        <v>2096</v>
      </c>
      <c r="F15" s="97" t="s">
        <v>602</v>
      </c>
      <c r="G15" s="84" t="s">
        <v>338</v>
      </c>
      <c r="H15" s="84" t="s">
        <v>387</v>
      </c>
      <c r="I15" s="107">
        <v>42639</v>
      </c>
      <c r="J15" s="96">
        <v>11.25</v>
      </c>
      <c r="K15" s="97" t="s">
        <v>180</v>
      </c>
      <c r="L15" s="98">
        <v>4.0999999999999995E-2</v>
      </c>
      <c r="M15" s="95">
        <v>2.8300000000000002E-2</v>
      </c>
      <c r="N15" s="94">
        <v>139116290.31</v>
      </c>
      <c r="O15" s="96">
        <v>120.95</v>
      </c>
      <c r="P15" s="94">
        <v>168261.16569999998</v>
      </c>
      <c r="Q15" s="95">
        <v>3.1925428802999797E-2</v>
      </c>
      <c r="R15" s="95">
        <f t="shared" si="0"/>
        <v>0.18030048764920403</v>
      </c>
      <c r="S15" s="95">
        <f>P15/'סכום נכסי הקרן'!$C$42</f>
        <v>3.2117575443694818E-3</v>
      </c>
    </row>
    <row r="16" spans="2:54" s="135" customFormat="1">
      <c r="B16" s="111" t="s">
        <v>2099</v>
      </c>
      <c r="C16" s="84" t="s">
        <v>2100</v>
      </c>
      <c r="D16" s="97" t="s">
        <v>2095</v>
      </c>
      <c r="E16" s="84" t="s">
        <v>2101</v>
      </c>
      <c r="F16" s="97" t="s">
        <v>602</v>
      </c>
      <c r="G16" s="84" t="s">
        <v>338</v>
      </c>
      <c r="H16" s="84" t="s">
        <v>178</v>
      </c>
      <c r="I16" s="107">
        <v>42796</v>
      </c>
      <c r="J16" s="96">
        <v>7.83</v>
      </c>
      <c r="K16" s="97" t="s">
        <v>180</v>
      </c>
      <c r="L16" s="98">
        <v>2.1400000000000002E-2</v>
      </c>
      <c r="M16" s="95">
        <v>1.9199999999999995E-2</v>
      </c>
      <c r="N16" s="94">
        <v>45400000</v>
      </c>
      <c r="O16" s="96">
        <v>104.14</v>
      </c>
      <c r="P16" s="94">
        <v>47279.562130000006</v>
      </c>
      <c r="Q16" s="95">
        <v>0.17485345431857222</v>
      </c>
      <c r="R16" s="95">
        <f t="shared" si="0"/>
        <v>5.0662480985532846E-2</v>
      </c>
      <c r="S16" s="95">
        <f>P16/'סכום נכסי הקרן'!$C$42</f>
        <v>9.0246902625323476E-4</v>
      </c>
    </row>
    <row r="17" spans="2:19" s="135" customFormat="1">
      <c r="B17" s="111" t="s">
        <v>2102</v>
      </c>
      <c r="C17" s="84" t="s">
        <v>2103</v>
      </c>
      <c r="D17" s="97" t="s">
        <v>2095</v>
      </c>
      <c r="E17" s="84" t="s">
        <v>456</v>
      </c>
      <c r="F17" s="97" t="s">
        <v>457</v>
      </c>
      <c r="G17" s="84" t="s">
        <v>372</v>
      </c>
      <c r="H17" s="84" t="s">
        <v>387</v>
      </c>
      <c r="I17" s="107">
        <v>39856</v>
      </c>
      <c r="J17" s="96">
        <v>1.07</v>
      </c>
      <c r="K17" s="97" t="s">
        <v>180</v>
      </c>
      <c r="L17" s="98">
        <v>6.8499999999999991E-2</v>
      </c>
      <c r="M17" s="95">
        <v>1.4000000000000002E-2</v>
      </c>
      <c r="N17" s="94">
        <v>19463300</v>
      </c>
      <c r="O17" s="96">
        <v>122.65</v>
      </c>
      <c r="P17" s="94">
        <v>23871.73732</v>
      </c>
      <c r="Q17" s="95">
        <v>3.8537296233449689E-2</v>
      </c>
      <c r="R17" s="95">
        <f t="shared" si="0"/>
        <v>2.5579793542519737E-2</v>
      </c>
      <c r="S17" s="95">
        <f>P17/'סכום נכסי הקרן'!$C$42</f>
        <v>4.5566207814948305E-4</v>
      </c>
    </row>
    <row r="18" spans="2:19" s="135" customFormat="1">
      <c r="B18" s="111" t="s">
        <v>2104</v>
      </c>
      <c r="C18" s="84" t="s">
        <v>2105</v>
      </c>
      <c r="D18" s="97" t="s">
        <v>2095</v>
      </c>
      <c r="E18" s="84" t="s">
        <v>336</v>
      </c>
      <c r="F18" s="97" t="s">
        <v>337</v>
      </c>
      <c r="G18" s="84" t="s">
        <v>372</v>
      </c>
      <c r="H18" s="84" t="s">
        <v>387</v>
      </c>
      <c r="I18" s="107">
        <v>38519</v>
      </c>
      <c r="J18" s="96">
        <v>5.2899999999999991</v>
      </c>
      <c r="K18" s="97" t="s">
        <v>180</v>
      </c>
      <c r="L18" s="98">
        <v>6.0499999999999998E-2</v>
      </c>
      <c r="M18" s="95">
        <v>1.1599999999999999E-2</v>
      </c>
      <c r="N18" s="94">
        <v>109050</v>
      </c>
      <c r="O18" s="96">
        <v>169.51</v>
      </c>
      <c r="P18" s="94">
        <v>184.85067000000001</v>
      </c>
      <c r="Q18" s="84"/>
      <c r="R18" s="95">
        <f t="shared" si="0"/>
        <v>1.9807699420498008E-4</v>
      </c>
      <c r="S18" s="95">
        <f>P18/'סכום נכסי הקרן'!$C$42</f>
        <v>3.5284168600898593E-6</v>
      </c>
    </row>
    <row r="19" spans="2:19" s="135" customFormat="1">
      <c r="B19" s="111" t="s">
        <v>2106</v>
      </c>
      <c r="C19" s="84" t="s">
        <v>2107</v>
      </c>
      <c r="D19" s="97" t="s">
        <v>2095</v>
      </c>
      <c r="E19" s="84" t="s">
        <v>2108</v>
      </c>
      <c r="F19" s="97" t="s">
        <v>602</v>
      </c>
      <c r="G19" s="84" t="s">
        <v>372</v>
      </c>
      <c r="H19" s="84" t="s">
        <v>178</v>
      </c>
      <c r="I19" s="107">
        <v>39350</v>
      </c>
      <c r="J19" s="96">
        <v>4.3</v>
      </c>
      <c r="K19" s="97" t="s">
        <v>180</v>
      </c>
      <c r="L19" s="98">
        <v>5.5999999999999994E-2</v>
      </c>
      <c r="M19" s="95">
        <v>9.3999999999999986E-3</v>
      </c>
      <c r="N19" s="94">
        <v>12434211.359999999</v>
      </c>
      <c r="O19" s="96">
        <v>146.83000000000001</v>
      </c>
      <c r="P19" s="94">
        <v>18257.152320000001</v>
      </c>
      <c r="Q19" s="95">
        <v>1.5164318131293302E-2</v>
      </c>
      <c r="R19" s="95">
        <f t="shared" si="0"/>
        <v>1.9563477126093614E-2</v>
      </c>
      <c r="S19" s="95">
        <f>P19/'סכום נכסי הקרן'!$C$42</f>
        <v>3.4849126629141614E-4</v>
      </c>
    </row>
    <row r="20" spans="2:19" s="135" customFormat="1">
      <c r="B20" s="111" t="s">
        <v>2109</v>
      </c>
      <c r="C20" s="84" t="s">
        <v>2110</v>
      </c>
      <c r="D20" s="97" t="s">
        <v>2095</v>
      </c>
      <c r="E20" s="84" t="s">
        <v>456</v>
      </c>
      <c r="F20" s="97" t="s">
        <v>457</v>
      </c>
      <c r="G20" s="84" t="s">
        <v>401</v>
      </c>
      <c r="H20" s="84" t="s">
        <v>178</v>
      </c>
      <c r="I20" s="107">
        <v>42919</v>
      </c>
      <c r="J20" s="96">
        <v>2.5900000000000003</v>
      </c>
      <c r="K20" s="97" t="s">
        <v>180</v>
      </c>
      <c r="L20" s="98">
        <v>0.06</v>
      </c>
      <c r="M20" s="95">
        <v>8.0000000000000002E-3</v>
      </c>
      <c r="N20" s="94">
        <v>112491858</v>
      </c>
      <c r="O20" s="96">
        <v>123.89</v>
      </c>
      <c r="P20" s="94">
        <v>139366.15760000001</v>
      </c>
      <c r="Q20" s="95">
        <v>3.0397053257104248E-2</v>
      </c>
      <c r="R20" s="95">
        <f t="shared" si="0"/>
        <v>0.14933800127046087</v>
      </c>
      <c r="S20" s="95">
        <f>P20/'סכום נכסי הקרן'!$C$42</f>
        <v>2.6602116194752255E-3</v>
      </c>
    </row>
    <row r="21" spans="2:19" s="135" customFormat="1">
      <c r="B21" s="111" t="s">
        <v>2111</v>
      </c>
      <c r="C21" s="84" t="s">
        <v>2112</v>
      </c>
      <c r="D21" s="97" t="s">
        <v>2095</v>
      </c>
      <c r="E21" s="84" t="s">
        <v>2113</v>
      </c>
      <c r="F21" s="97" t="s">
        <v>602</v>
      </c>
      <c r="G21" s="84" t="s">
        <v>401</v>
      </c>
      <c r="H21" s="84" t="s">
        <v>178</v>
      </c>
      <c r="I21" s="107">
        <v>38495</v>
      </c>
      <c r="J21" s="96">
        <v>0.87000000000000011</v>
      </c>
      <c r="K21" s="97" t="s">
        <v>180</v>
      </c>
      <c r="L21" s="98">
        <v>4.9500000000000002E-2</v>
      </c>
      <c r="M21" s="95">
        <v>3.0000000000000001E-3</v>
      </c>
      <c r="N21" s="94">
        <v>565752.1</v>
      </c>
      <c r="O21" s="96">
        <v>128.84</v>
      </c>
      <c r="P21" s="94">
        <v>728.91499999999996</v>
      </c>
      <c r="Q21" s="95">
        <v>1.4930099946191143E-2</v>
      </c>
      <c r="R21" s="95">
        <f t="shared" si="0"/>
        <v>7.8106988863455593E-4</v>
      </c>
      <c r="S21" s="95">
        <f>P21/'סכום נכסי הקרן'!$C$42</f>
        <v>1.3913479326704088E-5</v>
      </c>
    </row>
    <row r="22" spans="2:19" s="135" customFormat="1">
      <c r="B22" s="111" t="s">
        <v>2114</v>
      </c>
      <c r="C22" s="84" t="s">
        <v>2115</v>
      </c>
      <c r="D22" s="97" t="s">
        <v>2095</v>
      </c>
      <c r="E22" s="84" t="s">
        <v>449</v>
      </c>
      <c r="F22" s="97" t="s">
        <v>450</v>
      </c>
      <c r="G22" s="84" t="s">
        <v>401</v>
      </c>
      <c r="H22" s="84" t="s">
        <v>387</v>
      </c>
      <c r="I22" s="107">
        <v>38035</v>
      </c>
      <c r="J22" s="96">
        <v>0.25</v>
      </c>
      <c r="K22" s="97" t="s">
        <v>180</v>
      </c>
      <c r="L22" s="98">
        <v>5.5500000000000001E-2</v>
      </c>
      <c r="M22" s="95">
        <v>2.5000000000000001E-3</v>
      </c>
      <c r="N22" s="94">
        <v>730000</v>
      </c>
      <c r="O22" s="96">
        <v>132.58000000000001</v>
      </c>
      <c r="P22" s="94">
        <v>967.83402000000001</v>
      </c>
      <c r="Q22" s="95">
        <v>3.6499999999999998E-2</v>
      </c>
      <c r="R22" s="95">
        <f t="shared" si="0"/>
        <v>1.0370838989705721E-3</v>
      </c>
      <c r="S22" s="95">
        <f>P22/'סכום נכסי הקרן'!$C$42</f>
        <v>1.8473949128431862E-5</v>
      </c>
    </row>
    <row r="23" spans="2:19" s="135" customFormat="1">
      <c r="B23" s="111" t="s">
        <v>2116</v>
      </c>
      <c r="C23" s="84" t="s">
        <v>2117</v>
      </c>
      <c r="D23" s="97" t="s">
        <v>2095</v>
      </c>
      <c r="E23" s="84" t="s">
        <v>2118</v>
      </c>
      <c r="F23" s="97" t="s">
        <v>386</v>
      </c>
      <c r="G23" s="84" t="s">
        <v>401</v>
      </c>
      <c r="H23" s="84" t="s">
        <v>387</v>
      </c>
      <c r="I23" s="107">
        <v>38652</v>
      </c>
      <c r="J23" s="96">
        <v>1.57</v>
      </c>
      <c r="K23" s="97" t="s">
        <v>180</v>
      </c>
      <c r="L23" s="98">
        <v>5.2999999999999999E-2</v>
      </c>
      <c r="M23" s="95">
        <v>3.0000000000000001E-3</v>
      </c>
      <c r="N23" s="94">
        <v>4558442.42</v>
      </c>
      <c r="O23" s="96">
        <v>132.78</v>
      </c>
      <c r="P23" s="94">
        <v>6052.6996200000003</v>
      </c>
      <c r="Q23" s="95">
        <v>2.1362713520757533E-2</v>
      </c>
      <c r="R23" s="95">
        <f t="shared" si="0"/>
        <v>6.4857787507896251E-3</v>
      </c>
      <c r="S23" s="95">
        <f>P23/'סכום נכסי הקרן'!$C$42</f>
        <v>1.155335135559286E-4</v>
      </c>
    </row>
    <row r="24" spans="2:19" s="135" customFormat="1">
      <c r="B24" s="111" t="s">
        <v>2119</v>
      </c>
      <c r="C24" s="84" t="s">
        <v>2120</v>
      </c>
      <c r="D24" s="97" t="s">
        <v>2095</v>
      </c>
      <c r="E24" s="84" t="s">
        <v>2121</v>
      </c>
      <c r="F24" s="97" t="s">
        <v>503</v>
      </c>
      <c r="G24" s="84" t="s">
        <v>504</v>
      </c>
      <c r="H24" s="84" t="s">
        <v>387</v>
      </c>
      <c r="I24" s="107">
        <v>38865</v>
      </c>
      <c r="J24" s="96">
        <v>0.25</v>
      </c>
      <c r="K24" s="97" t="s">
        <v>180</v>
      </c>
      <c r="L24" s="98">
        <v>6.0999999999999999E-2</v>
      </c>
      <c r="M24" s="95">
        <v>-1E-3</v>
      </c>
      <c r="N24" s="94">
        <v>6976.74</v>
      </c>
      <c r="O24" s="96">
        <v>127.25</v>
      </c>
      <c r="P24" s="94">
        <v>8.87791</v>
      </c>
      <c r="Q24" s="95">
        <v>5.4634800477659231E-4</v>
      </c>
      <c r="R24" s="95">
        <f t="shared" si="0"/>
        <v>9.5131368883993485E-6</v>
      </c>
      <c r="S24" s="95">
        <f>P24/'סכום נכסי הקרן'!$C$42</f>
        <v>1.6946093474457172E-7</v>
      </c>
    </row>
    <row r="25" spans="2:19" s="135" customFormat="1">
      <c r="B25" s="111" t="s">
        <v>2122</v>
      </c>
      <c r="C25" s="84" t="s">
        <v>2123</v>
      </c>
      <c r="D25" s="97" t="s">
        <v>2095</v>
      </c>
      <c r="E25" s="84" t="s">
        <v>360</v>
      </c>
      <c r="F25" s="97" t="s">
        <v>337</v>
      </c>
      <c r="G25" s="84" t="s">
        <v>606</v>
      </c>
      <c r="H25" s="84" t="s">
        <v>387</v>
      </c>
      <c r="I25" s="107">
        <v>38018</v>
      </c>
      <c r="J25" s="96">
        <v>0.09</v>
      </c>
      <c r="K25" s="97" t="s">
        <v>180</v>
      </c>
      <c r="L25" s="98">
        <v>5.7500000000000002E-2</v>
      </c>
      <c r="M25" s="95">
        <v>6.8999999999999999E-3</v>
      </c>
      <c r="N25" s="94">
        <v>15000000</v>
      </c>
      <c r="O25" s="96">
        <v>127.16</v>
      </c>
      <c r="P25" s="94">
        <v>19073.999989999997</v>
      </c>
      <c r="Q25" s="95">
        <v>3.2651284283848496E-2</v>
      </c>
      <c r="R25" s="95">
        <f t="shared" si="0"/>
        <v>2.0438771390360766E-2</v>
      </c>
      <c r="S25" s="95">
        <f>P25/'סכום נכסי הקרן'!$C$42</f>
        <v>3.6408319836801127E-4</v>
      </c>
    </row>
    <row r="26" spans="2:19" s="135" customFormat="1">
      <c r="B26" s="111" t="s">
        <v>2124</v>
      </c>
      <c r="C26" s="84" t="s">
        <v>2125</v>
      </c>
      <c r="D26" s="97" t="s">
        <v>2095</v>
      </c>
      <c r="E26" s="84" t="s">
        <v>360</v>
      </c>
      <c r="F26" s="97" t="s">
        <v>337</v>
      </c>
      <c r="G26" s="84" t="s">
        <v>606</v>
      </c>
      <c r="H26" s="84" t="s">
        <v>387</v>
      </c>
      <c r="I26" s="107">
        <v>39656</v>
      </c>
      <c r="J26" s="96">
        <v>3.4800000000000004</v>
      </c>
      <c r="K26" s="97" t="s">
        <v>180</v>
      </c>
      <c r="L26" s="98">
        <v>5.7500000000000002E-2</v>
      </c>
      <c r="M26" s="95">
        <v>5.3E-3</v>
      </c>
      <c r="N26" s="94">
        <v>93899674</v>
      </c>
      <c r="O26" s="96">
        <v>143.04</v>
      </c>
      <c r="P26" s="94">
        <v>134314.09119000001</v>
      </c>
      <c r="Q26" s="95">
        <v>7.2119565284178191E-2</v>
      </c>
      <c r="R26" s="95">
        <f t="shared" si="0"/>
        <v>0.14392445243660085</v>
      </c>
      <c r="S26" s="95">
        <f>P26/'סכום נכסי הקרן'!$C$42</f>
        <v>2.5637781237278869E-3</v>
      </c>
    </row>
    <row r="27" spans="2:19" s="135" customFormat="1">
      <c r="B27" s="111" t="s">
        <v>2126</v>
      </c>
      <c r="C27" s="84" t="s">
        <v>2127</v>
      </c>
      <c r="D27" s="97" t="s">
        <v>2095</v>
      </c>
      <c r="E27" s="84" t="s">
        <v>2128</v>
      </c>
      <c r="F27" s="97" t="s">
        <v>602</v>
      </c>
      <c r="G27" s="84" t="s">
        <v>652</v>
      </c>
      <c r="H27" s="84" t="s">
        <v>387</v>
      </c>
      <c r="I27" s="107">
        <v>38280</v>
      </c>
      <c r="J27" s="96">
        <v>0.75</v>
      </c>
      <c r="K27" s="97" t="s">
        <v>180</v>
      </c>
      <c r="L27" s="98">
        <v>7.1069000000000007E-2</v>
      </c>
      <c r="M27" s="95">
        <v>1.49E-2</v>
      </c>
      <c r="N27" s="94">
        <v>1172259.8999999999</v>
      </c>
      <c r="O27" s="96">
        <v>130.61000000000001</v>
      </c>
      <c r="P27" s="94">
        <v>1531.08871</v>
      </c>
      <c r="Q27" s="95">
        <v>2.2940970607096614E-2</v>
      </c>
      <c r="R27" s="95">
        <f t="shared" si="0"/>
        <v>1.6406402505221129E-3</v>
      </c>
      <c r="S27" s="95">
        <f>P27/'סכום נכסי הקרן'!$C$42</f>
        <v>2.92253158652724E-5</v>
      </c>
    </row>
    <row r="28" spans="2:19" s="135" customFormat="1">
      <c r="B28" s="111" t="s">
        <v>2129</v>
      </c>
      <c r="C28" s="84" t="s">
        <v>2130</v>
      </c>
      <c r="D28" s="97" t="s">
        <v>2095</v>
      </c>
      <c r="E28" s="84"/>
      <c r="F28" s="97" t="s">
        <v>386</v>
      </c>
      <c r="G28" s="84" t="s">
        <v>682</v>
      </c>
      <c r="H28" s="84" t="s">
        <v>387</v>
      </c>
      <c r="I28" s="107">
        <v>38445</v>
      </c>
      <c r="J28" s="96">
        <v>1.08</v>
      </c>
      <c r="K28" s="97" t="s">
        <v>180</v>
      </c>
      <c r="L28" s="98">
        <v>6.7000000000000004E-2</v>
      </c>
      <c r="M28" s="95">
        <v>3.7999999999999999E-2</v>
      </c>
      <c r="N28" s="94">
        <v>1669334.34</v>
      </c>
      <c r="O28" s="96">
        <v>130.47999999999999</v>
      </c>
      <c r="P28" s="94">
        <v>2178.1473099999998</v>
      </c>
      <c r="Q28" s="95">
        <v>1.5504748597294012E-2</v>
      </c>
      <c r="R28" s="95">
        <f t="shared" si="0"/>
        <v>2.3339967991485391E-3</v>
      </c>
      <c r="S28" s="95">
        <f>P28/'סכום נכסי הקרן'!$C$42</f>
        <v>4.157632586543166E-5</v>
      </c>
    </row>
    <row r="29" spans="2:19" s="135" customFormat="1">
      <c r="B29" s="111" t="s">
        <v>2131</v>
      </c>
      <c r="C29" s="84" t="s">
        <v>2132</v>
      </c>
      <c r="D29" s="97" t="s">
        <v>2095</v>
      </c>
      <c r="E29" s="84"/>
      <c r="F29" s="97" t="s">
        <v>386</v>
      </c>
      <c r="G29" s="84" t="s">
        <v>682</v>
      </c>
      <c r="H29" s="84" t="s">
        <v>387</v>
      </c>
      <c r="I29" s="107">
        <v>38890</v>
      </c>
      <c r="J29" s="96">
        <v>1.2100000000000002</v>
      </c>
      <c r="K29" s="97" t="s">
        <v>180</v>
      </c>
      <c r="L29" s="98">
        <v>6.7000000000000004E-2</v>
      </c>
      <c r="M29" s="95">
        <v>3.5800000000000005E-2</v>
      </c>
      <c r="N29" s="94">
        <v>1142423.75</v>
      </c>
      <c r="O29" s="96">
        <v>130.53</v>
      </c>
      <c r="P29" s="94">
        <v>1491.2057</v>
      </c>
      <c r="Q29" s="95">
        <v>2.3683583249993E-2</v>
      </c>
      <c r="R29" s="95">
        <f t="shared" si="0"/>
        <v>1.597903555325676E-3</v>
      </c>
      <c r="S29" s="95">
        <f>P29/'סכום נכסי הקרן'!$C$42</f>
        <v>2.8464031716747905E-5</v>
      </c>
    </row>
    <row r="30" spans="2:19" s="135" customFormat="1">
      <c r="B30" s="111" t="s">
        <v>2133</v>
      </c>
      <c r="C30" s="84" t="s">
        <v>2134</v>
      </c>
      <c r="D30" s="97" t="s">
        <v>2095</v>
      </c>
      <c r="E30" s="84"/>
      <c r="F30" s="97" t="s">
        <v>386</v>
      </c>
      <c r="G30" s="84" t="s">
        <v>682</v>
      </c>
      <c r="H30" s="84" t="s">
        <v>387</v>
      </c>
      <c r="I30" s="107">
        <v>38376</v>
      </c>
      <c r="J30" s="96">
        <v>1.02</v>
      </c>
      <c r="K30" s="97" t="s">
        <v>180</v>
      </c>
      <c r="L30" s="98">
        <v>7.0000000000000007E-2</v>
      </c>
      <c r="M30" s="95">
        <v>3.2500000000000001E-2</v>
      </c>
      <c r="N30" s="94">
        <v>938873.01</v>
      </c>
      <c r="O30" s="96">
        <v>130.41</v>
      </c>
      <c r="P30" s="94">
        <v>1224.38435</v>
      </c>
      <c r="Q30" s="95">
        <v>1.8117861689682647E-2</v>
      </c>
      <c r="R30" s="95">
        <f t="shared" si="0"/>
        <v>1.3119907642185895E-3</v>
      </c>
      <c r="S30" s="95">
        <f>P30/'סכום נכסי הקרן'!$C$42</f>
        <v>2.3370964161342573E-5</v>
      </c>
    </row>
    <row r="31" spans="2:19" s="135" customFormat="1">
      <c r="B31" s="111" t="s">
        <v>2135</v>
      </c>
      <c r="C31" s="84" t="s">
        <v>2136</v>
      </c>
      <c r="D31" s="97" t="s">
        <v>2095</v>
      </c>
      <c r="E31" s="84" t="s">
        <v>2137</v>
      </c>
      <c r="F31" s="97" t="s">
        <v>899</v>
      </c>
      <c r="G31" s="84" t="s">
        <v>1807</v>
      </c>
      <c r="H31" s="84"/>
      <c r="I31" s="107">
        <v>39104</v>
      </c>
      <c r="J31" s="96">
        <v>2.29</v>
      </c>
      <c r="K31" s="97" t="s">
        <v>180</v>
      </c>
      <c r="L31" s="98">
        <v>5.5999999999999994E-2</v>
      </c>
      <c r="M31" s="95">
        <v>0.16039999999999999</v>
      </c>
      <c r="N31" s="94">
        <v>2928795.91</v>
      </c>
      <c r="O31" s="96">
        <v>99.314599999999999</v>
      </c>
      <c r="P31" s="94">
        <v>2908.7224999999999</v>
      </c>
      <c r="Q31" s="95">
        <v>4.6341703623783885E-3</v>
      </c>
      <c r="R31" s="95">
        <f t="shared" si="0"/>
        <v>3.1168456667016414E-3</v>
      </c>
      <c r="S31" s="95">
        <f>P31/'סכום נכסי הקרן'!$C$42</f>
        <v>5.5521494784534591E-5</v>
      </c>
    </row>
    <row r="32" spans="2:19" s="135" customFormat="1">
      <c r="B32" s="112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</row>
    <row r="33" spans="2:19" s="135" customFormat="1">
      <c r="B33" s="110" t="s">
        <v>68</v>
      </c>
      <c r="C33" s="82"/>
      <c r="D33" s="82"/>
      <c r="E33" s="82"/>
      <c r="F33" s="82"/>
      <c r="G33" s="82"/>
      <c r="H33" s="82"/>
      <c r="I33" s="82"/>
      <c r="J33" s="93">
        <v>5.1496811047961675</v>
      </c>
      <c r="K33" s="82"/>
      <c r="L33" s="82"/>
      <c r="M33" s="92">
        <v>3.1018267444139078E-2</v>
      </c>
      <c r="N33" s="91"/>
      <c r="O33" s="93"/>
      <c r="P33" s="91">
        <v>193595.60713999998</v>
      </c>
      <c r="Q33" s="82"/>
      <c r="R33" s="92">
        <f t="shared" ref="R33:R38" si="1">P33/$P$11</f>
        <v>0.207447643839102</v>
      </c>
      <c r="S33" s="92">
        <f>P33/'סכום נכסי הקרן'!$C$42</f>
        <v>3.6953396180392996E-3</v>
      </c>
    </row>
    <row r="34" spans="2:19" s="135" customFormat="1">
      <c r="B34" s="111" t="s">
        <v>2138</v>
      </c>
      <c r="C34" s="84" t="s">
        <v>2139</v>
      </c>
      <c r="D34" s="97" t="s">
        <v>2095</v>
      </c>
      <c r="E34" s="84" t="s">
        <v>2101</v>
      </c>
      <c r="F34" s="97" t="s">
        <v>602</v>
      </c>
      <c r="G34" s="84" t="s">
        <v>338</v>
      </c>
      <c r="H34" s="84" t="s">
        <v>178</v>
      </c>
      <c r="I34" s="107">
        <v>42796</v>
      </c>
      <c r="J34" s="96">
        <v>7.2300000000000013</v>
      </c>
      <c r="K34" s="97" t="s">
        <v>180</v>
      </c>
      <c r="L34" s="98">
        <v>3.7400000000000003E-2</v>
      </c>
      <c r="M34" s="95">
        <v>3.5700000000000003E-2</v>
      </c>
      <c r="N34" s="94">
        <v>45420000</v>
      </c>
      <c r="O34" s="96">
        <v>102.52</v>
      </c>
      <c r="P34" s="94">
        <v>46564.585009999995</v>
      </c>
      <c r="Q34" s="95">
        <v>8.8184243327935882E-2</v>
      </c>
      <c r="R34" s="95">
        <f t="shared" si="1"/>
        <v>4.9896346251723463E-2</v>
      </c>
      <c r="S34" s="95">
        <f>P34/'סכום נכסי הקרן'!$C$42</f>
        <v>8.8882159222020401E-4</v>
      </c>
    </row>
    <row r="35" spans="2:19" s="135" customFormat="1">
      <c r="B35" s="111" t="s">
        <v>2140</v>
      </c>
      <c r="C35" s="84" t="s">
        <v>2141</v>
      </c>
      <c r="D35" s="97" t="s">
        <v>2095</v>
      </c>
      <c r="E35" s="84" t="s">
        <v>2101</v>
      </c>
      <c r="F35" s="97" t="s">
        <v>602</v>
      </c>
      <c r="G35" s="84" t="s">
        <v>338</v>
      </c>
      <c r="H35" s="84" t="s">
        <v>178</v>
      </c>
      <c r="I35" s="107">
        <v>42796</v>
      </c>
      <c r="J35" s="96">
        <v>3.9599999999999995</v>
      </c>
      <c r="K35" s="97" t="s">
        <v>180</v>
      </c>
      <c r="L35" s="98">
        <v>2.5000000000000001E-2</v>
      </c>
      <c r="M35" s="95">
        <v>2.2299999999999997E-2</v>
      </c>
      <c r="N35" s="94">
        <v>72448686</v>
      </c>
      <c r="O35" s="96">
        <v>101.83</v>
      </c>
      <c r="P35" s="94">
        <v>73774.497759999998</v>
      </c>
      <c r="Q35" s="95">
        <v>9.9888440030001538E-2</v>
      </c>
      <c r="R35" s="95">
        <f t="shared" si="1"/>
        <v>7.9053166349263626E-2</v>
      </c>
      <c r="S35" s="95">
        <f>P35/'סכום נכסי הקרן'!$C$42</f>
        <v>1.4082025331098099E-3</v>
      </c>
    </row>
    <row r="36" spans="2:19" s="135" customFormat="1">
      <c r="B36" s="111" t="s">
        <v>2142</v>
      </c>
      <c r="C36" s="84" t="s">
        <v>2143</v>
      </c>
      <c r="D36" s="97" t="s">
        <v>2095</v>
      </c>
      <c r="E36" s="84" t="s">
        <v>2144</v>
      </c>
      <c r="F36" s="97" t="s">
        <v>386</v>
      </c>
      <c r="G36" s="84" t="s">
        <v>401</v>
      </c>
      <c r="H36" s="84" t="s">
        <v>178</v>
      </c>
      <c r="I36" s="107">
        <v>42598</v>
      </c>
      <c r="J36" s="96">
        <v>5.3999999999999995</v>
      </c>
      <c r="K36" s="97" t="s">
        <v>180</v>
      </c>
      <c r="L36" s="98">
        <v>3.1E-2</v>
      </c>
      <c r="M36" s="95">
        <v>3.4700000000000002E-2</v>
      </c>
      <c r="N36" s="94">
        <v>41984395.579999998</v>
      </c>
      <c r="O36" s="96">
        <v>98.29</v>
      </c>
      <c r="P36" s="94">
        <v>41266.462420000003</v>
      </c>
      <c r="Q36" s="95">
        <v>5.9132951521126756E-2</v>
      </c>
      <c r="R36" s="95">
        <f t="shared" si="1"/>
        <v>4.4219135573738355E-2</v>
      </c>
      <c r="S36" s="95">
        <f>P36/'סכום נכסי הקרן'!$C$42</f>
        <v>7.8769139305252497E-4</v>
      </c>
    </row>
    <row r="37" spans="2:19" s="135" customFormat="1">
      <c r="B37" s="111" t="s">
        <v>2145</v>
      </c>
      <c r="C37" s="84" t="s">
        <v>2146</v>
      </c>
      <c r="D37" s="97" t="s">
        <v>2095</v>
      </c>
      <c r="E37" s="84" t="s">
        <v>2147</v>
      </c>
      <c r="F37" s="97" t="s">
        <v>386</v>
      </c>
      <c r="G37" s="84" t="s">
        <v>606</v>
      </c>
      <c r="H37" s="84" t="s">
        <v>387</v>
      </c>
      <c r="I37" s="107">
        <v>43312</v>
      </c>
      <c r="J37" s="96">
        <v>4.92</v>
      </c>
      <c r="K37" s="97" t="s">
        <v>180</v>
      </c>
      <c r="L37" s="98">
        <v>3.5499999999999997E-2</v>
      </c>
      <c r="M37" s="95">
        <v>4.0999999999999995E-2</v>
      </c>
      <c r="N37" s="94">
        <v>29164000</v>
      </c>
      <c r="O37" s="96">
        <v>97.54</v>
      </c>
      <c r="P37" s="94">
        <v>28446.565600000002</v>
      </c>
      <c r="Q37" s="95">
        <v>9.1137499999999996E-2</v>
      </c>
      <c r="R37" s="95">
        <f t="shared" si="1"/>
        <v>3.0481957190108027E-2</v>
      </c>
      <c r="S37" s="95">
        <f>P37/'סכום נכסי הקרן'!$C$42</f>
        <v>5.4298608533413588E-4</v>
      </c>
    </row>
    <row r="38" spans="2:19" s="135" customFormat="1">
      <c r="B38" s="111" t="s">
        <v>2148</v>
      </c>
      <c r="C38" s="84" t="s">
        <v>2149</v>
      </c>
      <c r="D38" s="97" t="s">
        <v>2095</v>
      </c>
      <c r="E38" s="84" t="s">
        <v>2150</v>
      </c>
      <c r="F38" s="97" t="s">
        <v>386</v>
      </c>
      <c r="G38" s="84" t="s">
        <v>682</v>
      </c>
      <c r="H38" s="84" t="s">
        <v>178</v>
      </c>
      <c r="I38" s="107">
        <v>41903</v>
      </c>
      <c r="J38" s="96">
        <v>1.51</v>
      </c>
      <c r="K38" s="97" t="s">
        <v>180</v>
      </c>
      <c r="L38" s="98">
        <v>5.1500000000000004E-2</v>
      </c>
      <c r="M38" s="95">
        <v>2.7999999999999997E-2</v>
      </c>
      <c r="N38" s="94">
        <v>3351140.76</v>
      </c>
      <c r="O38" s="96">
        <v>105.74</v>
      </c>
      <c r="P38" s="94">
        <v>3543.4963499999999</v>
      </c>
      <c r="Q38" s="95">
        <v>5.2941172679078906E-2</v>
      </c>
      <c r="R38" s="95">
        <f t="shared" si="1"/>
        <v>3.7970384742685437E-3</v>
      </c>
      <c r="S38" s="95">
        <f>P38/'סכום נכסי הקרן'!$C$42</f>
        <v>6.7638014322625258E-5</v>
      </c>
    </row>
    <row r="39" spans="2:19" s="135" customFormat="1">
      <c r="B39" s="112"/>
      <c r="C39" s="84"/>
      <c r="D39" s="84"/>
      <c r="E39" s="84"/>
      <c r="F39" s="84"/>
      <c r="G39" s="84"/>
      <c r="H39" s="84"/>
      <c r="I39" s="84"/>
      <c r="J39" s="96"/>
      <c r="K39" s="84"/>
      <c r="L39" s="84"/>
      <c r="M39" s="95"/>
      <c r="N39" s="94"/>
      <c r="O39" s="96"/>
      <c r="P39" s="84"/>
      <c r="Q39" s="84"/>
      <c r="R39" s="95"/>
      <c r="S39" s="84"/>
    </row>
    <row r="40" spans="2:19" s="135" customFormat="1">
      <c r="B40" s="110" t="s">
        <v>52</v>
      </c>
      <c r="C40" s="82"/>
      <c r="D40" s="82"/>
      <c r="E40" s="82"/>
      <c r="F40" s="82"/>
      <c r="G40" s="82"/>
      <c r="H40" s="82"/>
      <c r="I40" s="82"/>
      <c r="J40" s="93">
        <v>3.140266955302347</v>
      </c>
      <c r="K40" s="82"/>
      <c r="L40" s="82"/>
      <c r="M40" s="92">
        <v>6.0239507712359114E-2</v>
      </c>
      <c r="N40" s="91"/>
      <c r="O40" s="93"/>
      <c r="P40" s="91">
        <v>57258.834590000006</v>
      </c>
      <c r="Q40" s="82"/>
      <c r="R40" s="92">
        <f t="shared" ref="R40:R44" si="2">P40/$P$11</f>
        <v>6.1355784359706914E-2</v>
      </c>
      <c r="S40" s="92">
        <f>P40/'סכום נכסי הקרן'!$C$42</f>
        <v>1.0929526917941516E-3</v>
      </c>
    </row>
    <row r="41" spans="2:19" s="135" customFormat="1">
      <c r="B41" s="111" t="s">
        <v>2151</v>
      </c>
      <c r="C41" s="84" t="s">
        <v>2152</v>
      </c>
      <c r="D41" s="97" t="s">
        <v>2095</v>
      </c>
      <c r="E41" s="84" t="s">
        <v>2153</v>
      </c>
      <c r="F41" s="97" t="s">
        <v>602</v>
      </c>
      <c r="G41" s="84" t="s">
        <v>401</v>
      </c>
      <c r="H41" s="84" t="s">
        <v>178</v>
      </c>
      <c r="I41" s="107">
        <v>38421</v>
      </c>
      <c r="J41" s="96">
        <v>3.9800000000000004</v>
      </c>
      <c r="K41" s="97" t="s">
        <v>179</v>
      </c>
      <c r="L41" s="98">
        <v>7.9699999999999993E-2</v>
      </c>
      <c r="M41" s="95">
        <v>4.1500000000000002E-2</v>
      </c>
      <c r="N41" s="94">
        <v>590394.4</v>
      </c>
      <c r="O41" s="96">
        <v>120.15</v>
      </c>
      <c r="P41" s="94">
        <v>2658.7876900000001</v>
      </c>
      <c r="Q41" s="95">
        <v>7.1985360691899031E-3</v>
      </c>
      <c r="R41" s="95">
        <f t="shared" si="2"/>
        <v>2.8490276711704773E-3</v>
      </c>
      <c r="S41" s="95">
        <f>P41/'סכום נכסי הקרן'!$C$42</f>
        <v>5.0750756341837278E-5</v>
      </c>
    </row>
    <row r="42" spans="2:19" s="135" customFormat="1">
      <c r="B42" s="111" t="s">
        <v>2154</v>
      </c>
      <c r="C42" s="84" t="s">
        <v>2155</v>
      </c>
      <c r="D42" s="97" t="s">
        <v>2095</v>
      </c>
      <c r="E42" s="84" t="s">
        <v>1138</v>
      </c>
      <c r="F42" s="97" t="s">
        <v>206</v>
      </c>
      <c r="G42" s="84" t="s">
        <v>504</v>
      </c>
      <c r="H42" s="84" t="s">
        <v>387</v>
      </c>
      <c r="I42" s="107">
        <v>42954</v>
      </c>
      <c r="J42" s="96">
        <v>1.6600000000000004</v>
      </c>
      <c r="K42" s="97" t="s">
        <v>179</v>
      </c>
      <c r="L42" s="98">
        <v>3.7000000000000005E-2</v>
      </c>
      <c r="M42" s="95">
        <v>3.9300000000000009E-2</v>
      </c>
      <c r="N42" s="94">
        <v>2222278</v>
      </c>
      <c r="O42" s="96">
        <v>100.76</v>
      </c>
      <c r="P42" s="94">
        <v>8392.399449999999</v>
      </c>
      <c r="Q42" s="95">
        <v>3.3067644783048626E-2</v>
      </c>
      <c r="R42" s="95">
        <f t="shared" si="2"/>
        <v>8.9928873788963151E-3</v>
      </c>
      <c r="S42" s="95">
        <f>P42/'סכום נכסי הקרן'!$C$42</f>
        <v>1.6019354279856739E-4</v>
      </c>
    </row>
    <row r="43" spans="2:19" s="135" customFormat="1">
      <c r="B43" s="111" t="s">
        <v>2156</v>
      </c>
      <c r="C43" s="84" t="s">
        <v>2157</v>
      </c>
      <c r="D43" s="97" t="s">
        <v>2095</v>
      </c>
      <c r="E43" s="84" t="s">
        <v>1138</v>
      </c>
      <c r="F43" s="97" t="s">
        <v>206</v>
      </c>
      <c r="G43" s="84" t="s">
        <v>504</v>
      </c>
      <c r="H43" s="84" t="s">
        <v>387</v>
      </c>
      <c r="I43" s="107">
        <v>42625</v>
      </c>
      <c r="J43" s="96">
        <v>3.41</v>
      </c>
      <c r="K43" s="97" t="s">
        <v>179</v>
      </c>
      <c r="L43" s="98">
        <v>4.4500000000000005E-2</v>
      </c>
      <c r="M43" s="95">
        <v>4.9599999999999998E-2</v>
      </c>
      <c r="N43" s="94">
        <v>12099424</v>
      </c>
      <c r="O43" s="96">
        <v>99.77</v>
      </c>
      <c r="P43" s="94">
        <v>45244.338240000005</v>
      </c>
      <c r="Q43" s="95">
        <v>8.8234402508817464E-2</v>
      </c>
      <c r="R43" s="95">
        <f t="shared" si="2"/>
        <v>4.8481633977159183E-2</v>
      </c>
      <c r="S43" s="95">
        <f>P43/'סכום נכסי הקרן'!$C$42</f>
        <v>8.6362081278701537E-4</v>
      </c>
    </row>
    <row r="44" spans="2:19" s="135" customFormat="1">
      <c r="B44" s="111" t="s">
        <v>2158</v>
      </c>
      <c r="C44" s="84" t="s">
        <v>2159</v>
      </c>
      <c r="D44" s="97" t="s">
        <v>2095</v>
      </c>
      <c r="E44" s="84" t="s">
        <v>2160</v>
      </c>
      <c r="F44" s="97" t="s">
        <v>602</v>
      </c>
      <c r="G44" s="84" t="s">
        <v>1807</v>
      </c>
      <c r="H44" s="84"/>
      <c r="I44" s="107">
        <v>41840</v>
      </c>
      <c r="J44" s="96">
        <v>1.05</v>
      </c>
      <c r="K44" s="97" t="s">
        <v>179</v>
      </c>
      <c r="L44" s="98">
        <v>5.5999999999999994E-2</v>
      </c>
      <c r="M44" s="95">
        <v>0.57140000000000002</v>
      </c>
      <c r="N44" s="94">
        <v>458963.46</v>
      </c>
      <c r="O44" s="96">
        <v>56</v>
      </c>
      <c r="P44" s="94">
        <v>963.30921000000001</v>
      </c>
      <c r="Q44" s="95">
        <v>1.816038463195763E-2</v>
      </c>
      <c r="R44" s="95">
        <f t="shared" si="2"/>
        <v>1.0322353324809369E-3</v>
      </c>
      <c r="S44" s="95">
        <f>P44/'סכום נכסי הקרן'!$C$42</f>
        <v>1.8387579866731575E-5</v>
      </c>
    </row>
    <row r="45" spans="2:19" s="135" customFormat="1">
      <c r="B45" s="112"/>
      <c r="C45" s="84"/>
      <c r="D45" s="84"/>
      <c r="E45" s="84"/>
      <c r="F45" s="84"/>
      <c r="G45" s="84"/>
      <c r="H45" s="84"/>
      <c r="I45" s="84"/>
      <c r="J45" s="96"/>
      <c r="K45" s="84"/>
      <c r="L45" s="84"/>
      <c r="M45" s="95"/>
      <c r="N45" s="94"/>
      <c r="O45" s="96"/>
      <c r="P45" s="84"/>
      <c r="Q45" s="84"/>
      <c r="R45" s="95"/>
      <c r="S45" s="84"/>
    </row>
    <row r="46" spans="2:19" s="135" customFormat="1">
      <c r="B46" s="109" t="s">
        <v>251</v>
      </c>
      <c r="C46" s="82"/>
      <c r="D46" s="82"/>
      <c r="E46" s="82"/>
      <c r="F46" s="82"/>
      <c r="G46" s="82"/>
      <c r="H46" s="82"/>
      <c r="I46" s="82"/>
      <c r="J46" s="93">
        <v>9.6218371896923287</v>
      </c>
      <c r="K46" s="82"/>
      <c r="L46" s="82"/>
      <c r="M46" s="92">
        <v>5.0263136420471019E-2</v>
      </c>
      <c r="N46" s="91"/>
      <c r="O46" s="93"/>
      <c r="P46" s="91">
        <v>63084.058540000005</v>
      </c>
      <c r="Q46" s="82"/>
      <c r="R46" s="92">
        <f t="shared" ref="R46:R50" si="3">P46/$P$11</f>
        <v>6.7597811237872202E-2</v>
      </c>
      <c r="S46" s="92">
        <f>P46/'סכום נכסי הקרן'!$C$42</f>
        <v>1.20414416542516E-3</v>
      </c>
    </row>
    <row r="47" spans="2:19" s="135" customFormat="1">
      <c r="B47" s="110" t="s">
        <v>81</v>
      </c>
      <c r="C47" s="82"/>
      <c r="D47" s="82"/>
      <c r="E47" s="82"/>
      <c r="F47" s="82"/>
      <c r="G47" s="82"/>
      <c r="H47" s="82"/>
      <c r="I47" s="82"/>
      <c r="J47" s="93">
        <v>9.6218371896923287</v>
      </c>
      <c r="K47" s="82"/>
      <c r="L47" s="82"/>
      <c r="M47" s="92">
        <v>5.0263136420471019E-2</v>
      </c>
      <c r="N47" s="91"/>
      <c r="O47" s="93"/>
      <c r="P47" s="91">
        <v>63084.058540000005</v>
      </c>
      <c r="Q47" s="82"/>
      <c r="R47" s="92">
        <f t="shared" si="3"/>
        <v>6.7597811237872202E-2</v>
      </c>
      <c r="S47" s="92">
        <f>P47/'סכום נכסי הקרן'!$C$42</f>
        <v>1.20414416542516E-3</v>
      </c>
    </row>
    <row r="48" spans="2:19" s="135" customFormat="1">
      <c r="B48" s="111" t="s">
        <v>2161</v>
      </c>
      <c r="C48" s="84">
        <v>4824</v>
      </c>
      <c r="D48" s="97" t="s">
        <v>2095</v>
      </c>
      <c r="E48" s="84"/>
      <c r="F48" s="97" t="s">
        <v>960</v>
      </c>
      <c r="G48" s="84" t="s">
        <v>997</v>
      </c>
      <c r="H48" s="84" t="s">
        <v>966</v>
      </c>
      <c r="I48" s="107">
        <v>42825</v>
      </c>
      <c r="J48" s="96">
        <v>15.889999999999999</v>
      </c>
      <c r="K48" s="97" t="s">
        <v>188</v>
      </c>
      <c r="L48" s="98">
        <v>4.555E-2</v>
      </c>
      <c r="M48" s="95">
        <v>5.5500000000000008E-2</v>
      </c>
      <c r="N48" s="94">
        <v>8688000</v>
      </c>
      <c r="O48" s="96">
        <v>87.17</v>
      </c>
      <c r="P48" s="94">
        <v>20839.53039</v>
      </c>
      <c r="Q48" s="95">
        <v>5.2155433758156788E-2</v>
      </c>
      <c r="R48" s="95">
        <f t="shared" si="3"/>
        <v>2.233062796198973E-2</v>
      </c>
      <c r="S48" s="95">
        <f>P48/'סכום נכסי הקרן'!$C$42</f>
        <v>3.9778352106828175E-4</v>
      </c>
    </row>
    <row r="49" spans="2:19" s="135" customFormat="1">
      <c r="B49" s="111" t="s">
        <v>2162</v>
      </c>
      <c r="C49" s="84">
        <v>4279</v>
      </c>
      <c r="D49" s="97" t="s">
        <v>2095</v>
      </c>
      <c r="E49" s="84"/>
      <c r="F49" s="97" t="s">
        <v>934</v>
      </c>
      <c r="G49" s="84" t="s">
        <v>935</v>
      </c>
      <c r="H49" s="84" t="s">
        <v>941</v>
      </c>
      <c r="I49" s="107">
        <v>43465</v>
      </c>
      <c r="J49" s="96">
        <v>2.42</v>
      </c>
      <c r="K49" s="97" t="s">
        <v>179</v>
      </c>
      <c r="L49" s="98">
        <v>0.06</v>
      </c>
      <c r="M49" s="95">
        <v>4.6799999999999994E-2</v>
      </c>
      <c r="N49" s="94">
        <v>6248795.5</v>
      </c>
      <c r="O49" s="96">
        <v>104.81</v>
      </c>
      <c r="P49" s="94">
        <v>24547.010870000002</v>
      </c>
      <c r="Q49" s="95">
        <v>7.574297575757576E-3</v>
      </c>
      <c r="R49" s="95">
        <f t="shared" si="3"/>
        <v>2.630338386031586E-2</v>
      </c>
      <c r="S49" s="95">
        <f>P49/'סכום נכסי הקרן'!$C$42</f>
        <v>4.6855165317235284E-4</v>
      </c>
    </row>
    <row r="50" spans="2:19" s="135" customFormat="1">
      <c r="B50" s="111" t="s">
        <v>2163</v>
      </c>
      <c r="C50" s="84">
        <v>5168</v>
      </c>
      <c r="D50" s="97" t="s">
        <v>2095</v>
      </c>
      <c r="E50" s="84"/>
      <c r="F50" s="97" t="s">
        <v>960</v>
      </c>
      <c r="G50" s="84" t="s">
        <v>1807</v>
      </c>
      <c r="H50" s="84"/>
      <c r="I50" s="107">
        <v>43465</v>
      </c>
      <c r="J50" s="96">
        <v>12.229999999999999</v>
      </c>
      <c r="K50" s="97" t="s">
        <v>188</v>
      </c>
      <c r="L50" s="98">
        <v>3.9510000000000003E-2</v>
      </c>
      <c r="M50" s="95">
        <v>4.8899999999999999E-2</v>
      </c>
      <c r="N50" s="94">
        <v>7166000</v>
      </c>
      <c r="O50" s="96">
        <v>89.75</v>
      </c>
      <c r="P50" s="94">
        <v>17697.51728</v>
      </c>
      <c r="Q50" s="95">
        <v>1.8162601667228492E-2</v>
      </c>
      <c r="R50" s="95">
        <f t="shared" si="3"/>
        <v>1.8963799415566602E-2</v>
      </c>
      <c r="S50" s="95">
        <f>P50/'סכום נכסי הקרן'!$C$42</f>
        <v>3.3780899118452545E-4</v>
      </c>
    </row>
    <row r="51" spans="2:19">
      <c r="C51" s="1"/>
      <c r="D51" s="1"/>
      <c r="E51" s="1"/>
    </row>
    <row r="52" spans="2:19">
      <c r="C52" s="1"/>
      <c r="D52" s="1"/>
      <c r="E52" s="1"/>
    </row>
    <row r="53" spans="2:19">
      <c r="C53" s="1"/>
      <c r="D53" s="1"/>
      <c r="E53" s="1"/>
    </row>
    <row r="54" spans="2:19">
      <c r="B54" s="99" t="s">
        <v>274</v>
      </c>
      <c r="C54" s="1"/>
      <c r="D54" s="1"/>
      <c r="E54" s="1"/>
    </row>
    <row r="55" spans="2:19">
      <c r="B55" s="99" t="s">
        <v>130</v>
      </c>
      <c r="C55" s="1"/>
      <c r="D55" s="1"/>
      <c r="E55" s="1"/>
    </row>
    <row r="56" spans="2:19">
      <c r="B56" s="99" t="s">
        <v>256</v>
      </c>
      <c r="C56" s="1"/>
      <c r="D56" s="1"/>
      <c r="E56" s="1"/>
    </row>
    <row r="57" spans="2:19">
      <c r="B57" s="99" t="s">
        <v>264</v>
      </c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7" type="noConversion"/>
  <conditionalFormatting sqref="B12:B50">
    <cfRule type="cellIs" dxfId="20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P405"/>
  <sheetViews>
    <sheetView rightToLeft="1" topLeftCell="A33" workbookViewId="0">
      <selection activeCell="A50" sqref="A14:XFD50"/>
    </sheetView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28.85546875" style="1" bestFit="1" customWidth="1"/>
    <col min="7" max="7" width="12.28515625" style="1" bestFit="1" customWidth="1"/>
    <col min="8" max="8" width="14.28515625" style="1" bestFit="1" customWidth="1"/>
    <col min="9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7" t="s">
        <v>195</v>
      </c>
      <c r="C1" s="78" t="s" vm="1">
        <v>275</v>
      </c>
    </row>
    <row r="2" spans="2:94">
      <c r="B2" s="57" t="s">
        <v>194</v>
      </c>
      <c r="C2" s="78" t="s">
        <v>276</v>
      </c>
    </row>
    <row r="3" spans="2:94">
      <c r="B3" s="57" t="s">
        <v>196</v>
      </c>
      <c r="C3" s="78" t="s">
        <v>277</v>
      </c>
    </row>
    <row r="4" spans="2:94">
      <c r="B4" s="57" t="s">
        <v>197</v>
      </c>
      <c r="C4" s="78">
        <v>2102</v>
      </c>
    </row>
    <row r="6" spans="2:94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</row>
    <row r="7" spans="2:94" ht="26.25" customHeight="1">
      <c r="B7" s="193" t="s">
        <v>107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</row>
    <row r="8" spans="2:94" s="3" customFormat="1" ht="63">
      <c r="B8" s="23" t="s">
        <v>134</v>
      </c>
      <c r="C8" s="31" t="s">
        <v>50</v>
      </c>
      <c r="D8" s="31" t="s">
        <v>136</v>
      </c>
      <c r="E8" s="31" t="s">
        <v>135</v>
      </c>
      <c r="F8" s="31" t="s">
        <v>74</v>
      </c>
      <c r="G8" s="31" t="s">
        <v>119</v>
      </c>
      <c r="H8" s="31" t="s">
        <v>258</v>
      </c>
      <c r="I8" s="31" t="s">
        <v>257</v>
      </c>
      <c r="J8" s="31" t="s">
        <v>128</v>
      </c>
      <c r="K8" s="31" t="s">
        <v>66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265</v>
      </c>
      <c r="I9" s="33"/>
      <c r="J9" s="33" t="s">
        <v>261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88"/>
      <c r="J11" s="88">
        <v>791945.54998000001</v>
      </c>
      <c r="K11" s="80"/>
      <c r="L11" s="89">
        <f>J11/$J$11</f>
        <v>1</v>
      </c>
      <c r="M11" s="89">
        <f>J11/'סכום נכסי הקרן'!$C$42</f>
        <v>1.5116602124420583E-2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1" t="s">
        <v>252</v>
      </c>
      <c r="C12" s="82"/>
      <c r="D12" s="82"/>
      <c r="E12" s="82"/>
      <c r="F12" s="82"/>
      <c r="G12" s="82"/>
      <c r="H12" s="91"/>
      <c r="I12" s="91"/>
      <c r="J12" s="91">
        <v>86815.049229999975</v>
      </c>
      <c r="K12" s="82"/>
      <c r="L12" s="92">
        <f t="shared" ref="L12:L17" si="0">J12/$J$11</f>
        <v>0.10962249769847487</v>
      </c>
      <c r="M12" s="92">
        <f>J12/'סכום נכסי הקרן'!$C$42</f>
        <v>1.657119681593056E-3</v>
      </c>
    </row>
    <row r="13" spans="2:94">
      <c r="B13" s="102" t="s">
        <v>252</v>
      </c>
      <c r="C13" s="82"/>
      <c r="D13" s="82"/>
      <c r="E13" s="82"/>
      <c r="F13" s="82"/>
      <c r="G13" s="82"/>
      <c r="H13" s="91"/>
      <c r="I13" s="91"/>
      <c r="J13" s="91">
        <v>86815.049229999975</v>
      </c>
      <c r="K13" s="82"/>
      <c r="L13" s="92">
        <f t="shared" si="0"/>
        <v>0.10962249769847487</v>
      </c>
      <c r="M13" s="92">
        <f>J13/'סכום נכסי הקרן'!$C$42</f>
        <v>1.657119681593056E-3</v>
      </c>
    </row>
    <row r="14" spans="2:94" s="135" customFormat="1">
      <c r="B14" s="87" t="s">
        <v>2164</v>
      </c>
      <c r="C14" s="84">
        <v>5992</v>
      </c>
      <c r="D14" s="97" t="s">
        <v>28</v>
      </c>
      <c r="E14" s="84" t="s">
        <v>2137</v>
      </c>
      <c r="F14" s="97" t="s">
        <v>899</v>
      </c>
      <c r="G14" s="97" t="s">
        <v>180</v>
      </c>
      <c r="H14" s="94">
        <v>126513</v>
      </c>
      <c r="I14" s="94">
        <v>150.63999999999999</v>
      </c>
      <c r="J14" s="94">
        <v>190.57982000000001</v>
      </c>
      <c r="K14" s="95">
        <v>4.6341758241758239E-3</v>
      </c>
      <c r="L14" s="95">
        <f t="shared" si="0"/>
        <v>2.4064763038925209E-4</v>
      </c>
      <c r="M14" s="95">
        <f>J14/'סכום נכסי הקרן'!$C$42</f>
        <v>3.6377744807789475E-6</v>
      </c>
    </row>
    <row r="15" spans="2:94" s="135" customFormat="1">
      <c r="B15" s="87" t="s">
        <v>2165</v>
      </c>
      <c r="C15" s="84">
        <v>2007</v>
      </c>
      <c r="D15" s="97" t="s">
        <v>28</v>
      </c>
      <c r="E15" s="84" t="s">
        <v>2166</v>
      </c>
      <c r="F15" s="97" t="s">
        <v>386</v>
      </c>
      <c r="G15" s="97" t="s">
        <v>180</v>
      </c>
      <c r="H15" s="94">
        <v>546391.75</v>
      </c>
      <c r="I15" s="94">
        <v>519.04150000000004</v>
      </c>
      <c r="J15" s="94">
        <v>2835.9999400000002</v>
      </c>
      <c r="K15" s="95">
        <v>0.04</v>
      </c>
      <c r="L15" s="95">
        <f t="shared" si="0"/>
        <v>3.5810542026173658E-3</v>
      </c>
      <c r="M15" s="95">
        <f>J15/'סכום נכסי הקרן'!$C$42</f>
        <v>5.4133371566950925E-5</v>
      </c>
    </row>
    <row r="16" spans="2:94" s="135" customFormat="1">
      <c r="B16" s="87" t="s">
        <v>2167</v>
      </c>
      <c r="C16" s="84" t="s">
        <v>2168</v>
      </c>
      <c r="D16" s="97" t="s">
        <v>28</v>
      </c>
      <c r="E16" s="84" t="s">
        <v>2169</v>
      </c>
      <c r="F16" s="97" t="s">
        <v>386</v>
      </c>
      <c r="G16" s="97" t="s">
        <v>179</v>
      </c>
      <c r="H16" s="94">
        <v>2727145.12</v>
      </c>
      <c r="I16" s="94">
        <v>799.94719999999995</v>
      </c>
      <c r="J16" s="94">
        <v>81765.322419999997</v>
      </c>
      <c r="K16" s="95">
        <v>4.7048045224215684E-2</v>
      </c>
      <c r="L16" s="95">
        <f t="shared" si="0"/>
        <v>0.10324614163444054</v>
      </c>
      <c r="M16" s="95">
        <f>J16/'סכום נכסי הקרן'!$C$42</f>
        <v>1.5607308439694123E-3</v>
      </c>
    </row>
    <row r="17" spans="2:13" s="135" customFormat="1">
      <c r="B17" s="87" t="s">
        <v>2170</v>
      </c>
      <c r="C17" s="84" t="s">
        <v>2171</v>
      </c>
      <c r="D17" s="97" t="s">
        <v>28</v>
      </c>
      <c r="E17" s="84" t="s">
        <v>2160</v>
      </c>
      <c r="F17" s="97" t="s">
        <v>602</v>
      </c>
      <c r="G17" s="97" t="s">
        <v>179</v>
      </c>
      <c r="H17" s="94">
        <v>37216.89</v>
      </c>
      <c r="I17" s="94">
        <v>1450.4</v>
      </c>
      <c r="J17" s="94">
        <v>2023.14705</v>
      </c>
      <c r="K17" s="95">
        <v>3.7956570334482316E-3</v>
      </c>
      <c r="L17" s="95">
        <f t="shared" si="0"/>
        <v>2.5546542310277433E-3</v>
      </c>
      <c r="M17" s="95">
        <f>J17/'סכום נכסי הקרן'!$C$42</f>
        <v>3.8617691575914015E-5</v>
      </c>
    </row>
    <row r="18" spans="2:13" s="135" customFormat="1">
      <c r="B18" s="83"/>
      <c r="C18" s="84"/>
      <c r="D18" s="84"/>
      <c r="E18" s="84"/>
      <c r="F18" s="84"/>
      <c r="G18" s="84"/>
      <c r="H18" s="94"/>
      <c r="I18" s="94"/>
      <c r="J18" s="84"/>
      <c r="K18" s="84"/>
      <c r="L18" s="95"/>
      <c r="M18" s="84"/>
    </row>
    <row r="19" spans="2:13" s="135" customFormat="1">
      <c r="B19" s="81" t="s">
        <v>251</v>
      </c>
      <c r="C19" s="82"/>
      <c r="D19" s="82"/>
      <c r="E19" s="82"/>
      <c r="F19" s="82"/>
      <c r="G19" s="82"/>
      <c r="H19" s="91"/>
      <c r="I19" s="91"/>
      <c r="J19" s="91">
        <v>705130.50075000001</v>
      </c>
      <c r="K19" s="82"/>
      <c r="L19" s="92">
        <f t="shared" ref="L19:L48" si="1">J19/$J$11</f>
        <v>0.89037750230152513</v>
      </c>
      <c r="M19" s="92">
        <f>J19/'סכום נכסי הקרן'!$C$42</f>
        <v>1.3459482442827526E-2</v>
      </c>
    </row>
    <row r="20" spans="2:13" s="135" customFormat="1">
      <c r="B20" s="102" t="s">
        <v>72</v>
      </c>
      <c r="C20" s="82"/>
      <c r="D20" s="82"/>
      <c r="E20" s="82"/>
      <c r="F20" s="82"/>
      <c r="G20" s="82"/>
      <c r="H20" s="91"/>
      <c r="I20" s="91"/>
      <c r="J20" s="91">
        <v>705130.50075000001</v>
      </c>
      <c r="K20" s="82"/>
      <c r="L20" s="92">
        <f t="shared" si="1"/>
        <v>0.89037750230152513</v>
      </c>
      <c r="M20" s="92">
        <f>J20/'סכום נכסי הקרן'!$C$42</f>
        <v>1.3459482442827526E-2</v>
      </c>
    </row>
    <row r="21" spans="2:13" s="135" customFormat="1">
      <c r="B21" s="87" t="s">
        <v>2172</v>
      </c>
      <c r="C21" s="84" t="s">
        <v>2173</v>
      </c>
      <c r="D21" s="97" t="s">
        <v>28</v>
      </c>
      <c r="E21" s="84"/>
      <c r="F21" s="97" t="s">
        <v>1035</v>
      </c>
      <c r="G21" s="97" t="s">
        <v>179</v>
      </c>
      <c r="H21" s="94">
        <v>6782.73</v>
      </c>
      <c r="I21" s="94">
        <v>112108.8554</v>
      </c>
      <c r="J21" s="94">
        <v>28499.950129999997</v>
      </c>
      <c r="K21" s="95">
        <v>8.0024970011563556E-2</v>
      </c>
      <c r="L21" s="95">
        <f t="shared" si="1"/>
        <v>3.5987259642685968E-2</v>
      </c>
      <c r="M21" s="95">
        <f>J21/'סכום נכסי הקרן'!$C$42</f>
        <v>5.440050855667018E-4</v>
      </c>
    </row>
    <row r="22" spans="2:13" s="135" customFormat="1">
      <c r="B22" s="87" t="s">
        <v>2174</v>
      </c>
      <c r="C22" s="84">
        <v>3610</v>
      </c>
      <c r="D22" s="97" t="s">
        <v>28</v>
      </c>
      <c r="E22" s="84"/>
      <c r="F22" s="97" t="s">
        <v>1035</v>
      </c>
      <c r="G22" s="97" t="s">
        <v>179</v>
      </c>
      <c r="H22" s="94">
        <v>640731</v>
      </c>
      <c r="I22" s="94">
        <v>477.98070000000001</v>
      </c>
      <c r="J22" s="94">
        <v>11478.51431</v>
      </c>
      <c r="K22" s="95">
        <v>9.3797475949917775E-2</v>
      </c>
      <c r="L22" s="95">
        <f t="shared" si="1"/>
        <v>1.4494070091422171E-2</v>
      </c>
      <c r="M22" s="95">
        <f>J22/'סכום נכסי הקרן'!$C$42</f>
        <v>2.1910109073549323E-4</v>
      </c>
    </row>
    <row r="23" spans="2:13" s="135" customFormat="1">
      <c r="B23" s="87" t="s">
        <v>2175</v>
      </c>
      <c r="C23" s="84" t="s">
        <v>2176</v>
      </c>
      <c r="D23" s="97" t="s">
        <v>28</v>
      </c>
      <c r="E23" s="84"/>
      <c r="F23" s="97" t="s">
        <v>1035</v>
      </c>
      <c r="G23" s="97" t="s">
        <v>179</v>
      </c>
      <c r="H23" s="94">
        <v>2490073.9900000002</v>
      </c>
      <c r="I23" s="94">
        <v>299.87169999999998</v>
      </c>
      <c r="J23" s="94">
        <v>27986.417980000002</v>
      </c>
      <c r="K23" s="95">
        <v>8.3823756297495056E-2</v>
      </c>
      <c r="L23" s="95">
        <f t="shared" si="1"/>
        <v>3.5338815882868184E-2</v>
      </c>
      <c r="M23" s="95">
        <f>J23/'סכום נכסי הקרן'!$C$42</f>
        <v>5.3420281924947295E-4</v>
      </c>
    </row>
    <row r="24" spans="2:13" s="135" customFormat="1">
      <c r="B24" s="87" t="s">
        <v>2177</v>
      </c>
      <c r="C24" s="84" t="s">
        <v>2178</v>
      </c>
      <c r="D24" s="97" t="s">
        <v>28</v>
      </c>
      <c r="E24" s="84"/>
      <c r="F24" s="97" t="s">
        <v>1035</v>
      </c>
      <c r="G24" s="97" t="s">
        <v>179</v>
      </c>
      <c r="H24" s="94">
        <v>6776751.1799999997</v>
      </c>
      <c r="I24" s="94">
        <v>104.2174</v>
      </c>
      <c r="J24" s="94">
        <v>26470.451940000003</v>
      </c>
      <c r="K24" s="95">
        <v>0.15691036445027692</v>
      </c>
      <c r="L24" s="95">
        <f t="shared" si="1"/>
        <v>3.3424585744144274E-2</v>
      </c>
      <c r="M24" s="95">
        <f>J24/'סכום נכסי הקרן'!$C$42</f>
        <v>5.0526616386780917E-4</v>
      </c>
    </row>
    <row r="25" spans="2:13" s="135" customFormat="1">
      <c r="B25" s="87" t="s">
        <v>2179</v>
      </c>
      <c r="C25" s="84" t="s">
        <v>2180</v>
      </c>
      <c r="D25" s="97" t="s">
        <v>28</v>
      </c>
      <c r="E25" s="84"/>
      <c r="F25" s="97" t="s">
        <v>1035</v>
      </c>
      <c r="G25" s="97" t="s">
        <v>179</v>
      </c>
      <c r="H25" s="94">
        <v>4955.33</v>
      </c>
      <c r="I25" s="94">
        <v>0</v>
      </c>
      <c r="J25" s="94">
        <v>0</v>
      </c>
      <c r="K25" s="95">
        <v>9.5059991233194155E-2</v>
      </c>
      <c r="L25" s="95">
        <f t="shared" si="1"/>
        <v>0</v>
      </c>
      <c r="M25" s="95">
        <f>J25/'סכום נכסי הקרן'!$C$42</f>
        <v>0</v>
      </c>
    </row>
    <row r="26" spans="2:13" s="135" customFormat="1">
      <c r="B26" s="87" t="s">
        <v>2181</v>
      </c>
      <c r="C26" s="84">
        <v>2994</v>
      </c>
      <c r="D26" s="97" t="s">
        <v>28</v>
      </c>
      <c r="E26" s="84"/>
      <c r="F26" s="97" t="s">
        <v>1035</v>
      </c>
      <c r="G26" s="97" t="s">
        <v>181</v>
      </c>
      <c r="H26" s="94">
        <v>25107.32</v>
      </c>
      <c r="I26" s="94">
        <v>20235.105899999999</v>
      </c>
      <c r="J26" s="94">
        <v>21803.442859999999</v>
      </c>
      <c r="K26" s="95">
        <v>4.6466498002356547E-2</v>
      </c>
      <c r="L26" s="95">
        <f t="shared" si="1"/>
        <v>2.7531492361502163E-2</v>
      </c>
      <c r="M26" s="95">
        <f>J26/'סכום נכסי הקרן'!$C$42</f>
        <v>4.1618261592035266E-4</v>
      </c>
    </row>
    <row r="27" spans="2:13" s="135" customFormat="1">
      <c r="B27" s="87" t="s">
        <v>2182</v>
      </c>
      <c r="C27" s="84" t="s">
        <v>2183</v>
      </c>
      <c r="D27" s="97" t="s">
        <v>28</v>
      </c>
      <c r="E27" s="84"/>
      <c r="F27" s="97" t="s">
        <v>1035</v>
      </c>
      <c r="G27" s="97" t="s">
        <v>181</v>
      </c>
      <c r="H27" s="94">
        <v>1340.39</v>
      </c>
      <c r="I27" s="94">
        <v>94077.189599999998</v>
      </c>
      <c r="J27" s="94">
        <v>5411.7096600000004</v>
      </c>
      <c r="K27" s="95">
        <v>4.5245888801086397E-2</v>
      </c>
      <c r="L27" s="95">
        <f t="shared" si="1"/>
        <v>6.8334365413590227E-3</v>
      </c>
      <c r="M27" s="95">
        <f>J27/'סכום נכסי הקרן'!$C$42</f>
        <v>1.0329834133820104E-4</v>
      </c>
    </row>
    <row r="28" spans="2:13" s="135" customFormat="1">
      <c r="B28" s="87" t="s">
        <v>2908</v>
      </c>
      <c r="C28" s="84">
        <v>4654</v>
      </c>
      <c r="D28" s="97" t="s">
        <v>28</v>
      </c>
      <c r="E28" s="84"/>
      <c r="F28" s="97" t="s">
        <v>1035</v>
      </c>
      <c r="G28" s="97" t="s">
        <v>182</v>
      </c>
      <c r="H28" s="94">
        <v>2768309.5</v>
      </c>
      <c r="I28" s="94">
        <v>497.35860000000002</v>
      </c>
      <c r="J28" s="94">
        <v>65997.570160000003</v>
      </c>
      <c r="K28" s="95">
        <v>0.28025</v>
      </c>
      <c r="L28" s="95">
        <f t="shared" si="1"/>
        <v>8.3335994705275793E-2</v>
      </c>
      <c r="M28" s="95">
        <f>J28/'סכום נכסי הקרן'!$C$42</f>
        <v>1.2597570746024744E-3</v>
      </c>
    </row>
    <row r="29" spans="2:13" s="135" customFormat="1">
      <c r="B29" s="87" t="s">
        <v>2184</v>
      </c>
      <c r="C29" s="84" t="s">
        <v>2185</v>
      </c>
      <c r="D29" s="97" t="s">
        <v>28</v>
      </c>
      <c r="E29" s="84"/>
      <c r="F29" s="97" t="s">
        <v>1035</v>
      </c>
      <c r="G29" s="97" t="s">
        <v>179</v>
      </c>
      <c r="H29" s="94">
        <v>403.96</v>
      </c>
      <c r="I29" s="94">
        <v>0</v>
      </c>
      <c r="J29" s="94">
        <v>0</v>
      </c>
      <c r="K29" s="95">
        <v>7.6315673636577113E-3</v>
      </c>
      <c r="L29" s="95">
        <f t="shared" si="1"/>
        <v>0</v>
      </c>
      <c r="M29" s="95">
        <f>J29/'סכום נכסי הקרן'!$C$42</f>
        <v>0</v>
      </c>
    </row>
    <row r="30" spans="2:13" s="135" customFormat="1">
      <c r="B30" s="87" t="s">
        <v>2186</v>
      </c>
      <c r="C30" s="84" t="s">
        <v>2187</v>
      </c>
      <c r="D30" s="97" t="s">
        <v>28</v>
      </c>
      <c r="E30" s="84"/>
      <c r="F30" s="97" t="s">
        <v>1035</v>
      </c>
      <c r="G30" s="97" t="s">
        <v>181</v>
      </c>
      <c r="H30" s="94">
        <v>3355.13</v>
      </c>
      <c r="I30" s="94">
        <v>44.707700000000003</v>
      </c>
      <c r="J30" s="94">
        <v>6.4373999999999993</v>
      </c>
      <c r="K30" s="95">
        <v>0.50605279034690798</v>
      </c>
      <c r="L30" s="95">
        <f t="shared" si="1"/>
        <v>8.1285891437392011E-6</v>
      </c>
      <c r="M30" s="95">
        <f>J30/'סכום נכסי הקרן'!$C$42</f>
        <v>1.228766479187901E-7</v>
      </c>
    </row>
    <row r="31" spans="2:13" s="135" customFormat="1">
      <c r="B31" s="87" t="s">
        <v>2188</v>
      </c>
      <c r="C31" s="84">
        <v>5771</v>
      </c>
      <c r="D31" s="97" t="s">
        <v>28</v>
      </c>
      <c r="E31" s="84"/>
      <c r="F31" s="97" t="s">
        <v>1035</v>
      </c>
      <c r="G31" s="97" t="s">
        <v>181</v>
      </c>
      <c r="H31" s="94">
        <v>16551350.43</v>
      </c>
      <c r="I31" s="94">
        <v>104.12179999999999</v>
      </c>
      <c r="J31" s="94">
        <v>73959.563209999993</v>
      </c>
      <c r="K31" s="95">
        <v>0.15925535518749806</v>
      </c>
      <c r="L31" s="95">
        <f t="shared" si="1"/>
        <v>9.3389707426056984E-2</v>
      </c>
      <c r="M31" s="95">
        <f>J31/'סכום נכסי הקרן'!$C$42</f>
        <v>1.4117350496757497E-3</v>
      </c>
    </row>
    <row r="32" spans="2:13" s="135" customFormat="1">
      <c r="B32" s="87" t="s">
        <v>2189</v>
      </c>
      <c r="C32" s="84" t="s">
        <v>2190</v>
      </c>
      <c r="D32" s="97" t="s">
        <v>28</v>
      </c>
      <c r="E32" s="84"/>
      <c r="F32" s="97" t="s">
        <v>1035</v>
      </c>
      <c r="G32" s="97" t="s">
        <v>179</v>
      </c>
      <c r="H32" s="94">
        <v>358646</v>
      </c>
      <c r="I32" s="94">
        <v>397.72309999999999</v>
      </c>
      <c r="J32" s="94">
        <v>5346.2146299999995</v>
      </c>
      <c r="K32" s="95">
        <v>9.9795660506274309E-2</v>
      </c>
      <c r="L32" s="95">
        <f t="shared" si="1"/>
        <v>6.750735110684079E-3</v>
      </c>
      <c r="M32" s="95">
        <f>J32/'סכום נכסי הקרן'!$C$42</f>
        <v>1.0204817671556758E-4</v>
      </c>
    </row>
    <row r="33" spans="2:13" s="135" customFormat="1">
      <c r="B33" s="87" t="s">
        <v>2191</v>
      </c>
      <c r="C33" s="84" t="s">
        <v>2192</v>
      </c>
      <c r="D33" s="97" t="s">
        <v>28</v>
      </c>
      <c r="E33" s="84"/>
      <c r="F33" s="97" t="s">
        <v>934</v>
      </c>
      <c r="G33" s="97" t="s">
        <v>179</v>
      </c>
      <c r="H33" s="94">
        <v>89660</v>
      </c>
      <c r="I33" s="94">
        <v>1E-4</v>
      </c>
      <c r="J33" s="94">
        <v>3.4000000000000002E-4</v>
      </c>
      <c r="K33" s="95">
        <v>3.1001587076563476E-3</v>
      </c>
      <c r="L33" s="95">
        <f t="shared" si="1"/>
        <v>4.2932244522187978E-10</v>
      </c>
      <c r="M33" s="95">
        <f>J33/'סכום נכסי הקרן'!$C$42</f>
        <v>6.4898965875025079E-12</v>
      </c>
    </row>
    <row r="34" spans="2:13" s="135" customFormat="1">
      <c r="B34" s="87" t="s">
        <v>2193</v>
      </c>
      <c r="C34" s="84">
        <v>7021</v>
      </c>
      <c r="D34" s="97" t="s">
        <v>28</v>
      </c>
      <c r="E34" s="84"/>
      <c r="F34" s="97" t="s">
        <v>1035</v>
      </c>
      <c r="G34" s="97" t="s">
        <v>179</v>
      </c>
      <c r="H34" s="94">
        <v>390000</v>
      </c>
      <c r="I34" s="94">
        <v>47.636899999999997</v>
      </c>
      <c r="J34" s="94">
        <v>696.31809999999996</v>
      </c>
      <c r="K34" s="95">
        <v>1.9700000004697692E-2</v>
      </c>
      <c r="L34" s="95">
        <f t="shared" si="1"/>
        <v>8.7924996865956881E-4</v>
      </c>
      <c r="M34" s="95">
        <f>J34/'סכום נכסי הקרן'!$C$42</f>
        <v>1.3291271944135967E-5</v>
      </c>
    </row>
    <row r="35" spans="2:13" s="135" customFormat="1">
      <c r="B35" s="87" t="s">
        <v>2194</v>
      </c>
      <c r="C35" s="84" t="s">
        <v>2195</v>
      </c>
      <c r="D35" s="97" t="s">
        <v>28</v>
      </c>
      <c r="E35" s="84"/>
      <c r="F35" s="97" t="s">
        <v>1035</v>
      </c>
      <c r="G35" s="97" t="s">
        <v>179</v>
      </c>
      <c r="H35" s="94">
        <v>2096048</v>
      </c>
      <c r="I35" s="94">
        <v>355.19690000000003</v>
      </c>
      <c r="J35" s="94">
        <v>27904.22551</v>
      </c>
      <c r="K35" s="95">
        <v>4.7661225375800892E-2</v>
      </c>
      <c r="L35" s="95">
        <f t="shared" si="1"/>
        <v>3.523503037639987E-2</v>
      </c>
      <c r="M35" s="95">
        <f>J35/'סכום נכסי הקרן'!$C$42</f>
        <v>5.3263393504191002E-4</v>
      </c>
    </row>
    <row r="36" spans="2:13" s="135" customFormat="1">
      <c r="B36" s="87" t="s">
        <v>2196</v>
      </c>
      <c r="C36" s="84">
        <v>7022</v>
      </c>
      <c r="D36" s="97" t="s">
        <v>28</v>
      </c>
      <c r="E36" s="84"/>
      <c r="F36" s="97" t="s">
        <v>1035</v>
      </c>
      <c r="G36" s="97" t="s">
        <v>179</v>
      </c>
      <c r="H36" s="94">
        <v>660000</v>
      </c>
      <c r="I36" s="94">
        <v>5.5235000000000003</v>
      </c>
      <c r="J36" s="94">
        <v>136.63372000000001</v>
      </c>
      <c r="K36" s="95">
        <v>0.02</v>
      </c>
      <c r="L36" s="95">
        <f t="shared" si="1"/>
        <v>1.7252918461812253E-4</v>
      </c>
      <c r="M36" s="95">
        <f>J36/'סכום נכסי הקרן'!$C$42</f>
        <v>2.608055038722862E-6</v>
      </c>
    </row>
    <row r="37" spans="2:13" s="135" customFormat="1">
      <c r="B37" s="87" t="s">
        <v>2197</v>
      </c>
      <c r="C37" s="84">
        <v>4637</v>
      </c>
      <c r="D37" s="97" t="s">
        <v>28</v>
      </c>
      <c r="E37" s="84"/>
      <c r="F37" s="97" t="s">
        <v>1035</v>
      </c>
      <c r="G37" s="97" t="s">
        <v>182</v>
      </c>
      <c r="H37" s="94">
        <v>10088354</v>
      </c>
      <c r="I37" s="94">
        <v>51.076500000000003</v>
      </c>
      <c r="J37" s="94">
        <v>24699.326690000002</v>
      </c>
      <c r="K37" s="95">
        <v>7.9005614221683118E-2</v>
      </c>
      <c r="L37" s="95">
        <f t="shared" si="1"/>
        <v>3.1188162734955407E-2</v>
      </c>
      <c r="M37" s="95">
        <f>J37/'סכום נכסי הקרן'!$C$42</f>
        <v>4.7145904705600175E-4</v>
      </c>
    </row>
    <row r="38" spans="2:13" s="135" customFormat="1">
      <c r="B38" s="87" t="s">
        <v>2198</v>
      </c>
      <c r="C38" s="84" t="s">
        <v>2199</v>
      </c>
      <c r="D38" s="97" t="s">
        <v>28</v>
      </c>
      <c r="E38" s="84"/>
      <c r="F38" s="97" t="s">
        <v>1035</v>
      </c>
      <c r="G38" s="97" t="s">
        <v>179</v>
      </c>
      <c r="H38" s="94">
        <v>111710.66</v>
      </c>
      <c r="I38" s="94">
        <v>10623.663500000001</v>
      </c>
      <c r="J38" s="94">
        <v>44480.382890000001</v>
      </c>
      <c r="K38" s="95">
        <v>0.13410644101351457</v>
      </c>
      <c r="L38" s="95">
        <f t="shared" si="1"/>
        <v>5.6165961019824302E-2</v>
      </c>
      <c r="M38" s="95">
        <f>J38/'סכום נכסי הקרן'!$C$42</f>
        <v>8.4903848567239974E-4</v>
      </c>
    </row>
    <row r="39" spans="2:13" s="135" customFormat="1">
      <c r="B39" s="87" t="s">
        <v>2200</v>
      </c>
      <c r="C39" s="84" t="s">
        <v>2201</v>
      </c>
      <c r="D39" s="97" t="s">
        <v>28</v>
      </c>
      <c r="E39" s="84"/>
      <c r="F39" s="97" t="s">
        <v>1035</v>
      </c>
      <c r="G39" s="97" t="s">
        <v>181</v>
      </c>
      <c r="H39" s="94">
        <v>15832516.42</v>
      </c>
      <c r="I39" s="94">
        <v>106.455</v>
      </c>
      <c r="J39" s="94">
        <v>72332.795159999994</v>
      </c>
      <c r="K39" s="95">
        <v>0.28381436422686968</v>
      </c>
      <c r="L39" s="95">
        <f t="shared" si="1"/>
        <v>9.1335566140660435E-2</v>
      </c>
      <c r="M39" s="95">
        <f>J39/'סכום נכסי הקרן'!$C$42</f>
        <v>1.3806834131570643E-3</v>
      </c>
    </row>
    <row r="40" spans="2:13" s="135" customFormat="1">
      <c r="B40" s="87" t="s">
        <v>2202</v>
      </c>
      <c r="C40" s="84">
        <v>5691</v>
      </c>
      <c r="D40" s="97" t="s">
        <v>28</v>
      </c>
      <c r="E40" s="84"/>
      <c r="F40" s="97" t="s">
        <v>1035</v>
      </c>
      <c r="G40" s="97" t="s">
        <v>179</v>
      </c>
      <c r="H40" s="94">
        <v>13783961.189999999</v>
      </c>
      <c r="I40" s="94">
        <v>118.2774</v>
      </c>
      <c r="J40" s="94">
        <v>61104.809289999997</v>
      </c>
      <c r="K40" s="95">
        <v>0.15691071051621322</v>
      </c>
      <c r="L40" s="95">
        <f t="shared" si="1"/>
        <v>7.7157841585880682E-2</v>
      </c>
      <c r="M40" s="95">
        <f>J40/'סכום נכסי הקרן'!$C$42</f>
        <v>1.1663643920328307E-3</v>
      </c>
    </row>
    <row r="41" spans="2:13" s="135" customFormat="1">
      <c r="B41" s="87" t="s">
        <v>2203</v>
      </c>
      <c r="C41" s="84">
        <v>6629</v>
      </c>
      <c r="D41" s="97" t="s">
        <v>28</v>
      </c>
      <c r="E41" s="84"/>
      <c r="F41" s="97" t="s">
        <v>1035</v>
      </c>
      <c r="G41" s="97" t="s">
        <v>182</v>
      </c>
      <c r="H41" s="94">
        <v>181848.31</v>
      </c>
      <c r="I41" s="94">
        <v>9696.1769000000004</v>
      </c>
      <c r="J41" s="94">
        <v>84518.829459999994</v>
      </c>
      <c r="K41" s="95">
        <v>0.26821284660766959</v>
      </c>
      <c r="L41" s="95">
        <f t="shared" si="1"/>
        <v>0.10672303097370073</v>
      </c>
      <c r="M41" s="95">
        <f>J41/'סכום נכסי הקרן'!$C$42</f>
        <v>1.613289596741648E-3</v>
      </c>
    </row>
    <row r="42" spans="2:13" s="135" customFormat="1">
      <c r="B42" s="87" t="s">
        <v>2204</v>
      </c>
      <c r="C42" s="84">
        <v>3865</v>
      </c>
      <c r="D42" s="97" t="s">
        <v>28</v>
      </c>
      <c r="E42" s="84"/>
      <c r="F42" s="97" t="s">
        <v>1035</v>
      </c>
      <c r="G42" s="97" t="s">
        <v>179</v>
      </c>
      <c r="H42" s="94">
        <v>328799</v>
      </c>
      <c r="I42" s="94">
        <v>438.62169999999998</v>
      </c>
      <c r="J42" s="94">
        <v>5405.3047300000007</v>
      </c>
      <c r="K42" s="95">
        <v>7.6025559066042317E-2</v>
      </c>
      <c r="L42" s="95">
        <f t="shared" si="1"/>
        <v>6.8253489525088029E-3</v>
      </c>
      <c r="M42" s="95">
        <f>J42/'סכום נכסי הקרן'!$C$42</f>
        <v>1.0317608447540637E-4</v>
      </c>
    </row>
    <row r="43" spans="2:13" s="135" customFormat="1">
      <c r="B43" s="87" t="s">
        <v>2205</v>
      </c>
      <c r="C43" s="84">
        <v>7024</v>
      </c>
      <c r="D43" s="97" t="s">
        <v>28</v>
      </c>
      <c r="E43" s="84"/>
      <c r="F43" s="97" t="s">
        <v>1035</v>
      </c>
      <c r="G43" s="97" t="s">
        <v>179</v>
      </c>
      <c r="H43" s="94">
        <v>170000</v>
      </c>
      <c r="I43" s="94">
        <v>142.51750000000001</v>
      </c>
      <c r="J43" s="94">
        <v>908.06449999999995</v>
      </c>
      <c r="K43" s="95">
        <v>0.02</v>
      </c>
      <c r="L43" s="95">
        <f t="shared" si="1"/>
        <v>1.1466249163505401E-3</v>
      </c>
      <c r="M43" s="95">
        <f>J43/'סכום נכסי הקרן'!$C$42</f>
        <v>1.7333072646418146E-5</v>
      </c>
    </row>
    <row r="44" spans="2:13" s="135" customFormat="1">
      <c r="B44" s="87" t="s">
        <v>2206</v>
      </c>
      <c r="C44" s="84" t="s">
        <v>2207</v>
      </c>
      <c r="D44" s="97" t="s">
        <v>28</v>
      </c>
      <c r="E44" s="84"/>
      <c r="F44" s="97" t="s">
        <v>1035</v>
      </c>
      <c r="G44" s="97" t="s">
        <v>179</v>
      </c>
      <c r="H44" s="94">
        <v>1177.83</v>
      </c>
      <c r="I44" s="94">
        <v>132573.6067</v>
      </c>
      <c r="J44" s="94">
        <v>5852.4556700000003</v>
      </c>
      <c r="K44" s="95">
        <v>9.5060038513750181E-2</v>
      </c>
      <c r="L44" s="95">
        <f t="shared" si="1"/>
        <v>7.3899722905795733E-3</v>
      </c>
      <c r="M44" s="95">
        <f>J44/'סכום נכסי הקרן'!$C$42</f>
        <v>1.1171127082718441E-4</v>
      </c>
    </row>
    <row r="45" spans="2:13" s="135" customFormat="1">
      <c r="B45" s="87" t="s">
        <v>2208</v>
      </c>
      <c r="C45" s="84">
        <v>4811</v>
      </c>
      <c r="D45" s="97" t="s">
        <v>28</v>
      </c>
      <c r="E45" s="84"/>
      <c r="F45" s="97" t="s">
        <v>1035</v>
      </c>
      <c r="G45" s="97" t="s">
        <v>179</v>
      </c>
      <c r="H45" s="94">
        <v>2950923</v>
      </c>
      <c r="I45" s="94">
        <v>264.4074</v>
      </c>
      <c r="J45" s="94">
        <v>29243.6155</v>
      </c>
      <c r="K45" s="95">
        <v>0.15234321606207205</v>
      </c>
      <c r="L45" s="95">
        <f t="shared" si="1"/>
        <v>3.6926295628201364E-2</v>
      </c>
      <c r="M45" s="95">
        <f>J45/'סכום נכסי הקרן'!$C$42</f>
        <v>5.5820011894025122E-4</v>
      </c>
    </row>
    <row r="46" spans="2:13" s="135" customFormat="1">
      <c r="B46" s="87" t="s">
        <v>2209</v>
      </c>
      <c r="C46" s="84">
        <v>5356</v>
      </c>
      <c r="D46" s="97" t="s">
        <v>28</v>
      </c>
      <c r="E46" s="84"/>
      <c r="F46" s="97" t="s">
        <v>1035</v>
      </c>
      <c r="G46" s="97" t="s">
        <v>179</v>
      </c>
      <c r="H46" s="94">
        <v>3947742</v>
      </c>
      <c r="I46" s="94">
        <v>311.1943</v>
      </c>
      <c r="J46" s="94">
        <v>46044.735000000001</v>
      </c>
      <c r="K46" s="95">
        <v>0.16658578021506135</v>
      </c>
      <c r="L46" s="95">
        <f t="shared" si="1"/>
        <v>5.8141288881745502E-2</v>
      </c>
      <c r="M46" s="95">
        <f>J46/'סכום נכסי הקרן'!$C$42</f>
        <v>8.7889873102634485E-4</v>
      </c>
    </row>
    <row r="47" spans="2:13" s="135" customFormat="1">
      <c r="B47" s="87" t="s">
        <v>2210</v>
      </c>
      <c r="C47" s="84" t="s">
        <v>2211</v>
      </c>
      <c r="D47" s="97" t="s">
        <v>28</v>
      </c>
      <c r="E47" s="84"/>
      <c r="F47" s="97" t="s">
        <v>1035</v>
      </c>
      <c r="G47" s="97" t="s">
        <v>179</v>
      </c>
      <c r="H47" s="94">
        <v>9040339.8499999996</v>
      </c>
      <c r="I47" s="94">
        <v>102.8319</v>
      </c>
      <c r="J47" s="94">
        <v>34842.731909999995</v>
      </c>
      <c r="K47" s="95">
        <v>0.24430019879721804</v>
      </c>
      <c r="L47" s="95">
        <f t="shared" si="1"/>
        <v>4.3996373122975337E-2</v>
      </c>
      <c r="M47" s="95">
        <f>J47/'סכום נכסי הקרן'!$C$42</f>
        <v>6.6507566741756967E-4</v>
      </c>
    </row>
    <row r="48" spans="2:13" s="135" customFormat="1">
      <c r="B48" s="87" t="s">
        <v>2212</v>
      </c>
      <c r="C48" s="84">
        <v>5511</v>
      </c>
      <c r="D48" s="97" t="s">
        <v>28</v>
      </c>
      <c r="E48" s="84"/>
      <c r="F48" s="97" t="s">
        <v>2213</v>
      </c>
      <c r="G48" s="97" t="s">
        <v>182</v>
      </c>
      <c r="H48" s="94">
        <v>4009.44</v>
      </c>
      <c r="I48" s="94">
        <v>0</v>
      </c>
      <c r="J48" s="94">
        <v>0</v>
      </c>
      <c r="K48" s="95">
        <v>4.1632660181448219E-2</v>
      </c>
      <c r="L48" s="95">
        <f t="shared" si="1"/>
        <v>0</v>
      </c>
      <c r="M48" s="95">
        <f>J48/'סכום נכסי הקרן'!$C$42</f>
        <v>0</v>
      </c>
    </row>
    <row r="49" spans="2:5" s="135" customFormat="1">
      <c r="B49" s="141"/>
    </row>
    <row r="50" spans="2:5" s="135" customFormat="1">
      <c r="B50" s="141"/>
    </row>
    <row r="51" spans="2:5">
      <c r="C51" s="1"/>
      <c r="D51" s="1"/>
      <c r="E51" s="1"/>
    </row>
    <row r="52" spans="2:5">
      <c r="B52" s="99" t="s">
        <v>274</v>
      </c>
      <c r="C52" s="1"/>
      <c r="D52" s="1"/>
      <c r="E52" s="1"/>
    </row>
    <row r="53" spans="2:5">
      <c r="B53" s="99" t="s">
        <v>130</v>
      </c>
      <c r="C53" s="1"/>
      <c r="D53" s="1"/>
      <c r="E53" s="1"/>
    </row>
    <row r="54" spans="2:5">
      <c r="B54" s="99" t="s">
        <v>256</v>
      </c>
      <c r="C54" s="1"/>
      <c r="D54" s="1"/>
      <c r="E54" s="1"/>
    </row>
    <row r="55" spans="2:5">
      <c r="B55" s="99" t="s">
        <v>264</v>
      </c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7" type="noConversion"/>
  <dataValidations count="1">
    <dataValidation allowBlank="1" showInputMessage="1" showErrorMessage="1" sqref="C5:C1048576 AD21:XFD24 A1:B1048576 N21:AB24 N1:XFD20 D1:M1048576 N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S637"/>
  <sheetViews>
    <sheetView rightToLeft="1" topLeftCell="B1" workbookViewId="0">
      <selection activeCell="B11" sqref="A11:XFD631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1.85546875" style="1" bestFit="1" customWidth="1"/>
    <col min="8" max="8" width="13.140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2" width="10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7" t="s">
        <v>195</v>
      </c>
      <c r="C1" s="78" t="s" vm="1">
        <v>275</v>
      </c>
    </row>
    <row r="2" spans="2:45">
      <c r="B2" s="57" t="s">
        <v>194</v>
      </c>
      <c r="C2" s="78" t="s">
        <v>276</v>
      </c>
    </row>
    <row r="3" spans="2:45">
      <c r="B3" s="57" t="s">
        <v>196</v>
      </c>
      <c r="C3" s="78" t="s">
        <v>277</v>
      </c>
    </row>
    <row r="4" spans="2:45">
      <c r="B4" s="57" t="s">
        <v>197</v>
      </c>
      <c r="C4" s="78">
        <v>2102</v>
      </c>
    </row>
    <row r="6" spans="2:45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45" ht="26.25" customHeight="1">
      <c r="B7" s="193" t="s">
        <v>114</v>
      </c>
      <c r="C7" s="194"/>
      <c r="D7" s="194"/>
      <c r="E7" s="194"/>
      <c r="F7" s="194"/>
      <c r="G7" s="194"/>
      <c r="H7" s="194"/>
      <c r="I7" s="194"/>
      <c r="J7" s="194"/>
      <c r="K7" s="195"/>
    </row>
    <row r="8" spans="2:45" s="3" customFormat="1" ht="78.75">
      <c r="B8" s="23" t="s">
        <v>134</v>
      </c>
      <c r="C8" s="31" t="s">
        <v>50</v>
      </c>
      <c r="D8" s="31" t="s">
        <v>119</v>
      </c>
      <c r="E8" s="31" t="s">
        <v>120</v>
      </c>
      <c r="F8" s="31" t="s">
        <v>258</v>
      </c>
      <c r="G8" s="31" t="s">
        <v>257</v>
      </c>
      <c r="H8" s="31" t="s">
        <v>128</v>
      </c>
      <c r="I8" s="31" t="s">
        <v>66</v>
      </c>
      <c r="J8" s="31" t="s">
        <v>198</v>
      </c>
      <c r="K8" s="32" t="s">
        <v>200</v>
      </c>
      <c r="AS8" s="1"/>
    </row>
    <row r="9" spans="2:45" s="3" customFormat="1" ht="21" customHeight="1">
      <c r="B9" s="16"/>
      <c r="C9" s="17"/>
      <c r="D9" s="17"/>
      <c r="E9" s="33" t="s">
        <v>22</v>
      </c>
      <c r="F9" s="33" t="s">
        <v>265</v>
      </c>
      <c r="G9" s="33"/>
      <c r="H9" s="33" t="s">
        <v>261</v>
      </c>
      <c r="I9" s="33" t="s">
        <v>20</v>
      </c>
      <c r="J9" s="33" t="s">
        <v>20</v>
      </c>
      <c r="K9" s="34" t="s">
        <v>20</v>
      </c>
      <c r="AS9" s="1"/>
    </row>
    <row r="10" spans="2:4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AS10" s="1"/>
    </row>
    <row r="11" spans="2:45" s="138" customFormat="1" ht="18" customHeight="1">
      <c r="B11" s="79" t="s">
        <v>2214</v>
      </c>
      <c r="C11" s="80"/>
      <c r="D11" s="80"/>
      <c r="E11" s="80"/>
      <c r="F11" s="88"/>
      <c r="G11" s="90"/>
      <c r="H11" s="88">
        <v>2133377.9026600015</v>
      </c>
      <c r="I11" s="80"/>
      <c r="J11" s="89">
        <f>H11/$H$11</f>
        <v>1</v>
      </c>
      <c r="K11" s="89">
        <f>H11/'סכום נכסי הקרן'!$C$42</f>
        <v>4.072177050096E-2</v>
      </c>
      <c r="AS11" s="135"/>
    </row>
    <row r="12" spans="2:45" s="135" customFormat="1" ht="21" customHeight="1">
      <c r="B12" s="81" t="s">
        <v>2215</v>
      </c>
      <c r="C12" s="82"/>
      <c r="D12" s="82"/>
      <c r="E12" s="82"/>
      <c r="F12" s="91"/>
      <c r="G12" s="93"/>
      <c r="H12" s="91">
        <v>360477.9630300001</v>
      </c>
      <c r="I12" s="82"/>
      <c r="J12" s="92">
        <f t="shared" ref="J12:J22" si="0">H12/$H$11</f>
        <v>0.16897051505996113</v>
      </c>
      <c r="K12" s="92">
        <f>H12/'סכום נכסי הקרן'!$C$42</f>
        <v>6.880778535700743E-3</v>
      </c>
    </row>
    <row r="13" spans="2:45" s="135" customFormat="1">
      <c r="B13" s="102" t="s">
        <v>246</v>
      </c>
      <c r="C13" s="82"/>
      <c r="D13" s="82"/>
      <c r="E13" s="82"/>
      <c r="F13" s="91"/>
      <c r="G13" s="93"/>
      <c r="H13" s="91">
        <v>80176.843100000013</v>
      </c>
      <c r="I13" s="82"/>
      <c r="J13" s="92">
        <f t="shared" si="0"/>
        <v>3.7582110042497181E-2</v>
      </c>
      <c r="K13" s="92">
        <f>H13/'סכום נכסי הקרן'!$C$42</f>
        <v>1.5304100600923942E-3</v>
      </c>
    </row>
    <row r="14" spans="2:45" s="135" customFormat="1">
      <c r="B14" s="87" t="s">
        <v>2216</v>
      </c>
      <c r="C14" s="84">
        <v>5224</v>
      </c>
      <c r="D14" s="97" t="s">
        <v>179</v>
      </c>
      <c r="E14" s="107">
        <v>40802</v>
      </c>
      <c r="F14" s="94">
        <v>6502880.5999999996</v>
      </c>
      <c r="G14" s="96">
        <v>138.60149999999999</v>
      </c>
      <c r="H14" s="94">
        <v>33781.06151</v>
      </c>
      <c r="I14" s="95">
        <v>0.10290296354158364</v>
      </c>
      <c r="J14" s="95">
        <f t="shared" si="0"/>
        <v>1.5834541769594639E-2</v>
      </c>
      <c r="K14" s="95">
        <f>H14/'סכום נכסי הקרן'!$C$42</f>
        <v>6.4481057592929785E-4</v>
      </c>
    </row>
    <row r="15" spans="2:45" s="135" customFormat="1">
      <c r="B15" s="87" t="s">
        <v>2217</v>
      </c>
      <c r="C15" s="84">
        <v>5039</v>
      </c>
      <c r="D15" s="97" t="s">
        <v>179</v>
      </c>
      <c r="E15" s="107">
        <v>39182</v>
      </c>
      <c r="F15" s="94">
        <v>3512431</v>
      </c>
      <c r="G15" s="96">
        <v>119.7009</v>
      </c>
      <c r="H15" s="94">
        <v>15758.134380000001</v>
      </c>
      <c r="I15" s="95">
        <v>2.0100502512562814E-2</v>
      </c>
      <c r="J15" s="95">
        <f t="shared" si="0"/>
        <v>7.386471173415632E-3</v>
      </c>
      <c r="K15" s="95">
        <f>H15/'סכום נכסי הקרן'!$C$42</f>
        <v>3.0079018393578809E-4</v>
      </c>
    </row>
    <row r="16" spans="2:45" s="135" customFormat="1">
      <c r="B16" s="87" t="s">
        <v>2218</v>
      </c>
      <c r="C16" s="84">
        <v>5028</v>
      </c>
      <c r="D16" s="97" t="s">
        <v>179</v>
      </c>
      <c r="E16" s="107">
        <v>39349</v>
      </c>
      <c r="F16" s="94">
        <v>1669667.85</v>
      </c>
      <c r="G16" s="96">
        <v>157.04810000000001</v>
      </c>
      <c r="H16" s="94">
        <v>9827.9367500000008</v>
      </c>
      <c r="I16" s="95">
        <v>0.1</v>
      </c>
      <c r="J16" s="95">
        <f t="shared" si="0"/>
        <v>4.6067491079503737E-3</v>
      </c>
      <c r="K16" s="95">
        <f>H16/'סכום נכסי הקרן'!$C$42</f>
        <v>1.8759497992945731E-4</v>
      </c>
    </row>
    <row r="17" spans="2:11" s="135" customFormat="1">
      <c r="B17" s="87" t="s">
        <v>2219</v>
      </c>
      <c r="C17" s="84">
        <v>5074</v>
      </c>
      <c r="D17" s="97" t="s">
        <v>179</v>
      </c>
      <c r="E17" s="107">
        <v>38925</v>
      </c>
      <c r="F17" s="94">
        <v>1220443</v>
      </c>
      <c r="G17" s="96">
        <v>38.592599999999997</v>
      </c>
      <c r="H17" s="94">
        <v>1765.31059</v>
      </c>
      <c r="I17" s="95">
        <v>1.7623785060317403E-2</v>
      </c>
      <c r="J17" s="95">
        <f t="shared" si="0"/>
        <v>8.2747205162241684E-4</v>
      </c>
      <c r="K17" s="95">
        <f>H17/'סכום נכסי הקרן'!$C$42</f>
        <v>3.369612698212658E-5</v>
      </c>
    </row>
    <row r="18" spans="2:11" s="135" customFormat="1">
      <c r="B18" s="87" t="s">
        <v>2220</v>
      </c>
      <c r="C18" s="84">
        <v>5277</v>
      </c>
      <c r="D18" s="97" t="s">
        <v>179</v>
      </c>
      <c r="E18" s="107">
        <v>42545</v>
      </c>
      <c r="F18" s="94">
        <v>2324079.5499999998</v>
      </c>
      <c r="G18" s="96">
        <v>104.5117</v>
      </c>
      <c r="H18" s="94">
        <v>9103.6485599999996</v>
      </c>
      <c r="I18" s="95">
        <v>3.1649999999999998E-2</v>
      </c>
      <c r="J18" s="95">
        <f t="shared" si="0"/>
        <v>4.2672461117409712E-3</v>
      </c>
      <c r="K18" s="95">
        <f>H18/'סכום נכסי הקרן'!$C$42</f>
        <v>1.7376981683342975E-4</v>
      </c>
    </row>
    <row r="19" spans="2:11" s="135" customFormat="1">
      <c r="B19" s="87" t="s">
        <v>2221</v>
      </c>
      <c r="C19" s="84">
        <v>5123</v>
      </c>
      <c r="D19" s="97" t="s">
        <v>179</v>
      </c>
      <c r="E19" s="107">
        <v>40668</v>
      </c>
      <c r="F19" s="94">
        <v>1918108.48</v>
      </c>
      <c r="G19" s="96">
        <v>83.742800000000003</v>
      </c>
      <c r="H19" s="94">
        <v>6020.3289999999997</v>
      </c>
      <c r="I19" s="95">
        <v>9.45945945945946E-3</v>
      </c>
      <c r="J19" s="95">
        <f t="shared" si="0"/>
        <v>2.8219702625088385E-3</v>
      </c>
      <c r="K19" s="95">
        <f>H19/'סכום נכסי הקרן'!$C$42</f>
        <v>1.1491562539041877E-4</v>
      </c>
    </row>
    <row r="20" spans="2:11" s="135" customFormat="1">
      <c r="B20" s="87" t="s">
        <v>2222</v>
      </c>
      <c r="C20" s="84">
        <v>2162</v>
      </c>
      <c r="D20" s="97" t="s">
        <v>179</v>
      </c>
      <c r="E20" s="107">
        <v>38495</v>
      </c>
      <c r="F20" s="94">
        <v>895491</v>
      </c>
      <c r="G20" s="96">
        <v>12.986700000000001</v>
      </c>
      <c r="H20" s="94">
        <v>435.87265000000002</v>
      </c>
      <c r="I20" s="95">
        <v>5.7574501404817832E-3</v>
      </c>
      <c r="J20" s="95">
        <f t="shared" si="0"/>
        <v>2.0431103624750794E-4</v>
      </c>
      <c r="K20" s="95">
        <f>H20/'סכום נכסי הקרן'!$C$42</f>
        <v>8.3199071288843373E-6</v>
      </c>
    </row>
    <row r="21" spans="2:11" s="135" customFormat="1">
      <c r="B21" s="87" t="s">
        <v>2223</v>
      </c>
      <c r="C21" s="84">
        <v>5226</v>
      </c>
      <c r="D21" s="97" t="s">
        <v>180</v>
      </c>
      <c r="E21" s="107">
        <v>40941</v>
      </c>
      <c r="F21" s="94">
        <v>3949523.99</v>
      </c>
      <c r="G21" s="96">
        <v>75.2226</v>
      </c>
      <c r="H21" s="94">
        <v>2970.9346299999997</v>
      </c>
      <c r="I21" s="95">
        <v>6.4444439999999992E-2</v>
      </c>
      <c r="J21" s="95">
        <f t="shared" si="0"/>
        <v>1.3925965138645577E-3</v>
      </c>
      <c r="K21" s="95">
        <f>H21/'סכום נכסי הקרן'!$C$42</f>
        <v>5.6708995638029473E-5</v>
      </c>
    </row>
    <row r="22" spans="2:11" s="135" customFormat="1" ht="16.5" customHeight="1">
      <c r="B22" s="87" t="s">
        <v>2224</v>
      </c>
      <c r="C22" s="84">
        <v>5260</v>
      </c>
      <c r="D22" s="97" t="s">
        <v>180</v>
      </c>
      <c r="E22" s="107">
        <v>42295</v>
      </c>
      <c r="F22" s="94">
        <v>616937.93999999994</v>
      </c>
      <c r="G22" s="96">
        <v>83.252300000000005</v>
      </c>
      <c r="H22" s="94">
        <v>513.61503000000005</v>
      </c>
      <c r="I22" s="95">
        <v>6.4444439999999992E-2</v>
      </c>
      <c r="J22" s="95">
        <f t="shared" si="0"/>
        <v>2.4075201555223729E-4</v>
      </c>
      <c r="K22" s="95">
        <f>H22/'סכום נכסי הקרן'!$C$42</f>
        <v>9.8038483249617598E-6</v>
      </c>
    </row>
    <row r="23" spans="2:11" s="135" customFormat="1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</row>
    <row r="24" spans="2:11" s="140" customFormat="1" ht="16.5" customHeight="1">
      <c r="B24" s="124" t="s">
        <v>249</v>
      </c>
      <c r="C24" s="125"/>
      <c r="D24" s="125"/>
      <c r="E24" s="125"/>
      <c r="F24" s="126"/>
      <c r="G24" s="128"/>
      <c r="H24" s="126">
        <v>24878.867100000003</v>
      </c>
      <c r="I24" s="125"/>
      <c r="J24" s="127">
        <f t="shared" ref="J24:J25" si="1">H24/$H$11</f>
        <v>1.1661725317853811E-2</v>
      </c>
      <c r="K24" s="127">
        <f>H24/'סכום נכסי הקרן'!$C$42</f>
        <v>4.7488610203887767E-4</v>
      </c>
    </row>
    <row r="25" spans="2:11" s="135" customFormat="1">
      <c r="B25" s="87" t="s">
        <v>2225</v>
      </c>
      <c r="C25" s="84">
        <v>5265</v>
      </c>
      <c r="D25" s="97" t="s">
        <v>180</v>
      </c>
      <c r="E25" s="107">
        <v>42185</v>
      </c>
      <c r="F25" s="94">
        <v>24271876.030000001</v>
      </c>
      <c r="G25" s="96">
        <v>102.5008</v>
      </c>
      <c r="H25" s="94">
        <v>24878.867100000003</v>
      </c>
      <c r="I25" s="95">
        <v>5.1162790697674418E-2</v>
      </c>
      <c r="J25" s="95">
        <f t="shared" si="1"/>
        <v>1.1661725317853811E-2</v>
      </c>
      <c r="K25" s="95">
        <f>H25/'סכום נכסי הקרן'!$C$42</f>
        <v>4.7488610203887767E-4</v>
      </c>
    </row>
    <row r="26" spans="2:11" s="135" customFormat="1">
      <c r="B26" s="83"/>
      <c r="C26" s="84"/>
      <c r="D26" s="84"/>
      <c r="E26" s="84"/>
      <c r="F26" s="94"/>
      <c r="G26" s="96"/>
      <c r="H26" s="84"/>
      <c r="I26" s="84"/>
      <c r="J26" s="95"/>
      <c r="K26" s="84"/>
    </row>
    <row r="27" spans="2:11" s="135" customFormat="1">
      <c r="B27" s="102" t="s">
        <v>250</v>
      </c>
      <c r="C27" s="82"/>
      <c r="D27" s="82"/>
      <c r="E27" s="82"/>
      <c r="F27" s="91"/>
      <c r="G27" s="93"/>
      <c r="H27" s="91">
        <v>255422.25283000001</v>
      </c>
      <c r="I27" s="82"/>
      <c r="J27" s="92">
        <f t="shared" ref="J27:J51" si="2">H27/$H$11</f>
        <v>0.11972667969961012</v>
      </c>
      <c r="K27" s="92">
        <f>H27/'סכום נכסי הקרן'!$C$42</f>
        <v>4.8754823735694692E-3</v>
      </c>
    </row>
    <row r="28" spans="2:11" s="135" customFormat="1">
      <c r="B28" s="87" t="s">
        <v>2226</v>
      </c>
      <c r="C28" s="84">
        <v>5271</v>
      </c>
      <c r="D28" s="97" t="s">
        <v>179</v>
      </c>
      <c r="E28" s="107">
        <v>42368</v>
      </c>
      <c r="F28" s="94">
        <v>5608888.6200000001</v>
      </c>
      <c r="G28" s="96">
        <v>108.8895</v>
      </c>
      <c r="H28" s="94">
        <v>22890.87544</v>
      </c>
      <c r="I28" s="95">
        <v>9.7020626432391135E-2</v>
      </c>
      <c r="J28" s="95">
        <f t="shared" si="2"/>
        <v>1.0729873695353513E-2</v>
      </c>
      <c r="K28" s="95">
        <f>H28/'סכום נכסי הקרן'!$C$42</f>
        <v>4.3693945412647336E-4</v>
      </c>
    </row>
    <row r="29" spans="2:11" s="135" customFormat="1">
      <c r="B29" s="87" t="s">
        <v>2227</v>
      </c>
      <c r="C29" s="84">
        <v>5272</v>
      </c>
      <c r="D29" s="97" t="s">
        <v>179</v>
      </c>
      <c r="E29" s="107">
        <v>42572</v>
      </c>
      <c r="F29" s="94">
        <v>3936773.05</v>
      </c>
      <c r="G29" s="96">
        <v>106.3938</v>
      </c>
      <c r="H29" s="94">
        <v>15698.432220000001</v>
      </c>
      <c r="I29" s="95">
        <v>1.1681818181818182E-2</v>
      </c>
      <c r="J29" s="95">
        <f t="shared" si="2"/>
        <v>7.3584863705705474E-3</v>
      </c>
      <c r="K29" s="95">
        <f>H29/'סכום נכסי הקרן'!$C$42</f>
        <v>2.9965059321681589E-4</v>
      </c>
    </row>
    <row r="30" spans="2:11" s="135" customFormat="1">
      <c r="B30" s="87" t="s">
        <v>2228</v>
      </c>
      <c r="C30" s="84">
        <v>5072</v>
      </c>
      <c r="D30" s="97" t="s">
        <v>179</v>
      </c>
      <c r="E30" s="107">
        <v>38644</v>
      </c>
      <c r="F30" s="94">
        <v>1938383</v>
      </c>
      <c r="G30" s="96">
        <v>37.671700000000001</v>
      </c>
      <c r="H30" s="94">
        <v>2736.8714199999999</v>
      </c>
      <c r="I30" s="95">
        <v>1.3644705513143262E-2</v>
      </c>
      <c r="J30" s="95">
        <f t="shared" si="2"/>
        <v>1.2828816763253866E-3</v>
      </c>
      <c r="K30" s="95">
        <f>H30/'סכום נכסי הקרן'!$C$42</f>
        <v>5.2241213203209234E-5</v>
      </c>
    </row>
    <row r="31" spans="2:11" s="135" customFormat="1">
      <c r="B31" s="87" t="s">
        <v>2229</v>
      </c>
      <c r="C31" s="84">
        <v>5084</v>
      </c>
      <c r="D31" s="97" t="s">
        <v>179</v>
      </c>
      <c r="E31" s="107">
        <v>39456</v>
      </c>
      <c r="F31" s="94">
        <v>2430946</v>
      </c>
      <c r="G31" s="96">
        <v>61.439900000000002</v>
      </c>
      <c r="H31" s="94">
        <v>5597.9033300000001</v>
      </c>
      <c r="I31" s="95">
        <v>5.8964002476488107E-3</v>
      </c>
      <c r="J31" s="95">
        <f t="shared" si="2"/>
        <v>2.6239623664519336E-3</v>
      </c>
      <c r="K31" s="95">
        <f>H31/'סכום נכסי הקרן'!$C$42</f>
        <v>1.0685239328981154E-4</v>
      </c>
    </row>
    <row r="32" spans="2:11" s="135" customFormat="1">
      <c r="B32" s="87" t="s">
        <v>2230</v>
      </c>
      <c r="C32" s="84">
        <v>5099</v>
      </c>
      <c r="D32" s="97" t="s">
        <v>179</v>
      </c>
      <c r="E32" s="107">
        <v>39762</v>
      </c>
      <c r="F32" s="94">
        <v>3720536.41</v>
      </c>
      <c r="G32" s="96">
        <v>62.894100000000002</v>
      </c>
      <c r="H32" s="94">
        <v>8770.3120899999994</v>
      </c>
      <c r="I32" s="95">
        <v>4.5509570662710365E-2</v>
      </c>
      <c r="J32" s="95">
        <f t="shared" si="2"/>
        <v>4.1109979057459712E-3</v>
      </c>
      <c r="K32" s="95">
        <f>H32/'סכום נכסי הקרן'!$C$42</f>
        <v>1.6740711324771465E-4</v>
      </c>
    </row>
    <row r="33" spans="2:12" s="135" customFormat="1">
      <c r="B33" s="87" t="s">
        <v>2231</v>
      </c>
      <c r="C33" s="84">
        <v>5228</v>
      </c>
      <c r="D33" s="97" t="s">
        <v>179</v>
      </c>
      <c r="E33" s="107">
        <v>41086</v>
      </c>
      <c r="F33" s="94">
        <v>2790000</v>
      </c>
      <c r="G33" s="96">
        <v>115.20569999999999</v>
      </c>
      <c r="H33" s="94">
        <v>12046.96789</v>
      </c>
      <c r="I33" s="95">
        <v>1.1320754716981131E-2</v>
      </c>
      <c r="J33" s="95">
        <f t="shared" si="2"/>
        <v>5.6468982241633051E-3</v>
      </c>
      <c r="K33" s="95">
        <f>H33/'סכום נכסי הקרן'!$C$42</f>
        <v>2.299516935266567E-4</v>
      </c>
    </row>
    <row r="34" spans="2:12" s="135" customFormat="1">
      <c r="B34" s="87" t="s">
        <v>2232</v>
      </c>
      <c r="C34" s="84" t="s">
        <v>2233</v>
      </c>
      <c r="D34" s="97" t="s">
        <v>179</v>
      </c>
      <c r="E34" s="107">
        <v>41508</v>
      </c>
      <c r="F34" s="94">
        <v>1925000</v>
      </c>
      <c r="G34" s="96">
        <v>64.594300000000004</v>
      </c>
      <c r="H34" s="94">
        <v>4660.41417</v>
      </c>
      <c r="I34" s="95">
        <v>6.3969703948210124E-2</v>
      </c>
      <c r="J34" s="95">
        <f t="shared" si="2"/>
        <v>2.1845235034023574E-3</v>
      </c>
      <c r="K34" s="95">
        <f>H34/'סכום נכסי הקרן'!$C$42</f>
        <v>8.8957664759503909E-5</v>
      </c>
    </row>
    <row r="35" spans="2:12" s="135" customFormat="1">
      <c r="B35" s="87" t="s">
        <v>2234</v>
      </c>
      <c r="C35" s="84">
        <v>5323</v>
      </c>
      <c r="D35" s="97" t="s">
        <v>180</v>
      </c>
      <c r="E35" s="107">
        <v>43191</v>
      </c>
      <c r="F35" s="94">
        <v>683.75</v>
      </c>
      <c r="G35" s="96">
        <v>1421822.1486</v>
      </c>
      <c r="H35" s="94">
        <v>9721.7089399999986</v>
      </c>
      <c r="I35" s="95">
        <v>7.7928790624999994E-2</v>
      </c>
      <c r="J35" s="95">
        <f t="shared" si="2"/>
        <v>4.5569558622869811E-3</v>
      </c>
      <c r="K35" s="95">
        <f>H35/'סכום נכסי הקרן'!$C$42</f>
        <v>1.8556731080705472E-4</v>
      </c>
    </row>
    <row r="36" spans="2:12" s="135" customFormat="1">
      <c r="B36" s="87" t="s">
        <v>2235</v>
      </c>
      <c r="C36" s="84">
        <v>5322</v>
      </c>
      <c r="D36" s="97" t="s">
        <v>181</v>
      </c>
      <c r="E36" s="107">
        <v>43191</v>
      </c>
      <c r="F36" s="94">
        <v>6554610.3499999996</v>
      </c>
      <c r="G36" s="96">
        <v>105.372</v>
      </c>
      <c r="H36" s="94">
        <v>29640.896809999998</v>
      </c>
      <c r="I36" s="95">
        <v>7.2895585919999992E-2</v>
      </c>
      <c r="J36" s="95">
        <f t="shared" si="2"/>
        <v>1.3893880110524373E-2</v>
      </c>
      <c r="K36" s="95">
        <f>H36/'סכום נכסי הקרן'!$C$42</f>
        <v>5.6578339722862634E-4</v>
      </c>
    </row>
    <row r="37" spans="2:12" s="135" customFormat="1">
      <c r="B37" s="87" t="s">
        <v>2236</v>
      </c>
      <c r="C37" s="84">
        <v>5259</v>
      </c>
      <c r="D37" s="97" t="s">
        <v>180</v>
      </c>
      <c r="E37" s="107">
        <v>42094</v>
      </c>
      <c r="F37" s="94">
        <v>14938402.82</v>
      </c>
      <c r="G37" s="96">
        <v>98.662400000000005</v>
      </c>
      <c r="H37" s="94">
        <v>14738.586740000001</v>
      </c>
      <c r="I37" s="95">
        <v>2.5336755999999998E-2</v>
      </c>
      <c r="J37" s="95">
        <f t="shared" si="2"/>
        <v>6.908568201453291E-3</v>
      </c>
      <c r="K37" s="95">
        <f>H37/'סכום נכסי הקרן'!$C$42</f>
        <v>2.8132912878981088E-4</v>
      </c>
    </row>
    <row r="38" spans="2:12" s="135" customFormat="1">
      <c r="B38" s="87" t="s">
        <v>2237</v>
      </c>
      <c r="C38" s="84">
        <v>5279</v>
      </c>
      <c r="D38" s="97" t="s">
        <v>180</v>
      </c>
      <c r="E38" s="107">
        <v>42589</v>
      </c>
      <c r="F38" s="94">
        <v>14364101.449999999</v>
      </c>
      <c r="G38" s="96">
        <v>102.301</v>
      </c>
      <c r="H38" s="94">
        <v>14694.619419999999</v>
      </c>
      <c r="I38" s="95">
        <v>3.2386492489951339E-2</v>
      </c>
      <c r="J38" s="95">
        <f t="shared" si="2"/>
        <v>6.8879589507691149E-3</v>
      </c>
      <c r="K38" s="95">
        <f>H38/'סכום נכסי הקרן'!$C$42</f>
        <v>2.8048988361325313E-4</v>
      </c>
      <c r="L38" s="136"/>
    </row>
    <row r="39" spans="2:12" s="135" customFormat="1">
      <c r="B39" s="87" t="s">
        <v>2238</v>
      </c>
      <c r="C39" s="84">
        <v>5067</v>
      </c>
      <c r="D39" s="97" t="s">
        <v>179</v>
      </c>
      <c r="E39" s="107">
        <v>38727</v>
      </c>
      <c r="F39" s="94">
        <v>2149426.58</v>
      </c>
      <c r="G39" s="96">
        <v>49.491199999999999</v>
      </c>
      <c r="H39" s="94">
        <v>3987.0362300000002</v>
      </c>
      <c r="I39" s="95">
        <v>5.4199562790193494E-2</v>
      </c>
      <c r="J39" s="95">
        <f t="shared" si="2"/>
        <v>1.8688841883234871E-3</v>
      </c>
      <c r="K39" s="95">
        <f>H39/'סכום נכסי הקרן'!$C$42</f>
        <v>7.6104273009781952E-5</v>
      </c>
      <c r="L39" s="136"/>
    </row>
    <row r="40" spans="2:12" s="135" customFormat="1">
      <c r="B40" s="87" t="s">
        <v>2239</v>
      </c>
      <c r="C40" s="84">
        <v>5081</v>
      </c>
      <c r="D40" s="97" t="s">
        <v>179</v>
      </c>
      <c r="E40" s="107">
        <v>39379</v>
      </c>
      <c r="F40" s="94">
        <v>3039184</v>
      </c>
      <c r="G40" s="96">
        <v>47.127400000000002</v>
      </c>
      <c r="H40" s="94">
        <v>5368.2169299999996</v>
      </c>
      <c r="I40" s="95">
        <v>2.5000000000000001E-2</v>
      </c>
      <c r="J40" s="95">
        <f t="shared" si="2"/>
        <v>2.5162991157387728E-3</v>
      </c>
      <c r="K40" s="95">
        <f>H40/'סכום נכסי הקרן'!$C$42</f>
        <v>1.0246815510288288E-4</v>
      </c>
      <c r="L40" s="136"/>
    </row>
    <row r="41" spans="2:12" s="135" customFormat="1">
      <c r="B41" s="87" t="s">
        <v>2240</v>
      </c>
      <c r="C41" s="84">
        <v>5078</v>
      </c>
      <c r="D41" s="97" t="s">
        <v>179</v>
      </c>
      <c r="E41" s="107">
        <v>39080</v>
      </c>
      <c r="F41" s="94">
        <v>7462294.5599999996</v>
      </c>
      <c r="G41" s="96">
        <v>50.954000000000001</v>
      </c>
      <c r="H41" s="94">
        <v>14251.16121</v>
      </c>
      <c r="I41" s="95">
        <v>8.5387029288702926E-2</v>
      </c>
      <c r="J41" s="95">
        <f t="shared" si="2"/>
        <v>6.680092257555937E-3</v>
      </c>
      <c r="K41" s="95">
        <f>H41/'סכום נכסי הקרן'!$C$42</f>
        <v>2.7202518383743265E-4</v>
      </c>
      <c r="L41" s="136"/>
    </row>
    <row r="42" spans="2:12" s="135" customFormat="1">
      <c r="B42" s="87" t="s">
        <v>2241</v>
      </c>
      <c r="C42" s="84">
        <v>5289</v>
      </c>
      <c r="D42" s="97" t="s">
        <v>179</v>
      </c>
      <c r="E42" s="107">
        <v>42747</v>
      </c>
      <c r="F42" s="94">
        <v>1478777.9</v>
      </c>
      <c r="G42" s="96">
        <v>98.999300000000005</v>
      </c>
      <c r="H42" s="94">
        <v>5486.9961800000001</v>
      </c>
      <c r="I42" s="95">
        <v>4.8904761904761902E-2</v>
      </c>
      <c r="J42" s="95">
        <f t="shared" si="2"/>
        <v>2.5719757259876652E-3</v>
      </c>
      <c r="K42" s="95">
        <f>H42/'סכום נכסי הקרן'!$C$42</f>
        <v>1.0473540524770969E-4</v>
      </c>
      <c r="L42" s="136"/>
    </row>
    <row r="43" spans="2:12" s="135" customFormat="1">
      <c r="B43" s="87" t="s">
        <v>2242</v>
      </c>
      <c r="C43" s="84">
        <v>5230</v>
      </c>
      <c r="D43" s="97" t="s">
        <v>179</v>
      </c>
      <c r="E43" s="107">
        <v>40372</v>
      </c>
      <c r="F43" s="94">
        <v>4230763.08</v>
      </c>
      <c r="G43" s="96">
        <v>107.71850000000001</v>
      </c>
      <c r="H43" s="94">
        <v>17080.814859999999</v>
      </c>
      <c r="I43" s="95">
        <v>4.573170731707317E-2</v>
      </c>
      <c r="J43" s="95">
        <f t="shared" si="2"/>
        <v>8.0064646955904008E-3</v>
      </c>
      <c r="K43" s="95">
        <f>H43/'סכום נכסי הקרן'!$C$42</f>
        <v>3.2603741785787091E-4</v>
      </c>
      <c r="L43" s="136"/>
    </row>
    <row r="44" spans="2:12" s="135" customFormat="1">
      <c r="B44" s="87" t="s">
        <v>2243</v>
      </c>
      <c r="C44" s="84">
        <v>5049</v>
      </c>
      <c r="D44" s="97" t="s">
        <v>179</v>
      </c>
      <c r="E44" s="107">
        <v>38721</v>
      </c>
      <c r="F44" s="94">
        <v>1313941.82</v>
      </c>
      <c r="G44" s="96">
        <v>0.37569999999999998</v>
      </c>
      <c r="H44" s="94">
        <v>18.501930000000002</v>
      </c>
      <c r="I44" s="95">
        <v>2.2484587837064411E-2</v>
      </c>
      <c r="J44" s="95">
        <f t="shared" si="2"/>
        <v>8.6725985006832945E-6</v>
      </c>
      <c r="K44" s="95">
        <f>H44/'סכום נכסי הקרן'!$C$42</f>
        <v>3.5316356579179489E-7</v>
      </c>
      <c r="L44" s="136"/>
    </row>
    <row r="45" spans="2:12" s="135" customFormat="1">
      <c r="B45" s="87" t="s">
        <v>2244</v>
      </c>
      <c r="C45" s="84">
        <v>5047</v>
      </c>
      <c r="D45" s="97" t="s">
        <v>179</v>
      </c>
      <c r="E45" s="107">
        <v>38176</v>
      </c>
      <c r="F45" s="94">
        <v>6341868.7599999998</v>
      </c>
      <c r="G45" s="96">
        <v>13.2319</v>
      </c>
      <c r="H45" s="94">
        <v>3145.1331800000003</v>
      </c>
      <c r="I45" s="95">
        <v>4.8000000000000001E-2</v>
      </c>
      <c r="J45" s="95">
        <f t="shared" si="2"/>
        <v>1.4742503782749846E-3</v>
      </c>
      <c r="K45" s="95">
        <f>H45/'סכום נכסי הקרן'!$C$42</f>
        <v>6.0034085565067382E-5</v>
      </c>
      <c r="L45" s="136"/>
    </row>
    <row r="46" spans="2:12" s="135" customFormat="1">
      <c r="B46" s="87" t="s">
        <v>2245</v>
      </c>
      <c r="C46" s="84">
        <v>5256</v>
      </c>
      <c r="D46" s="97" t="s">
        <v>179</v>
      </c>
      <c r="E46" s="107">
        <v>41638</v>
      </c>
      <c r="F46" s="94">
        <v>6445228</v>
      </c>
      <c r="G46" s="96">
        <v>118.9554</v>
      </c>
      <c r="H46" s="94">
        <v>28735.716420000001</v>
      </c>
      <c r="I46" s="95">
        <v>2.7615053517973717E-2</v>
      </c>
      <c r="J46" s="95">
        <f t="shared" si="2"/>
        <v>1.3469585667017026E-2</v>
      </c>
      <c r="K46" s="95">
        <f>H46/'סכום נכסי הקרן'!$C$42</f>
        <v>5.4850537627528753E-4</v>
      </c>
      <c r="L46" s="136"/>
    </row>
    <row r="47" spans="2:12" s="135" customFormat="1">
      <c r="B47" s="87" t="s">
        <v>2246</v>
      </c>
      <c r="C47" s="84">
        <v>5310</v>
      </c>
      <c r="D47" s="97" t="s">
        <v>179</v>
      </c>
      <c r="E47" s="107">
        <v>43116</v>
      </c>
      <c r="F47" s="94">
        <v>2310449.85</v>
      </c>
      <c r="G47" s="96">
        <v>98.396299999999997</v>
      </c>
      <c r="H47" s="94">
        <v>8520.6925500000016</v>
      </c>
      <c r="I47" s="95">
        <v>3.3337430523159704E-2</v>
      </c>
      <c r="J47" s="95">
        <f t="shared" si="2"/>
        <v>3.9939911908602682E-3</v>
      </c>
      <c r="K47" s="95">
        <f>H47/'סכום נכסי הקרן'!$C$42</f>
        <v>1.6264239265706778E-4</v>
      </c>
      <c r="L47" s="136"/>
    </row>
    <row r="48" spans="2:12" s="135" customFormat="1">
      <c r="B48" s="87" t="s">
        <v>2247</v>
      </c>
      <c r="C48" s="84">
        <v>5300</v>
      </c>
      <c r="D48" s="97" t="s">
        <v>179</v>
      </c>
      <c r="E48" s="107">
        <v>42936</v>
      </c>
      <c r="F48" s="94">
        <v>995140.83</v>
      </c>
      <c r="G48" s="96">
        <v>108.63639999999999</v>
      </c>
      <c r="H48" s="94">
        <v>4051.9072200000001</v>
      </c>
      <c r="I48" s="95">
        <v>1.1666666818181818E-3</v>
      </c>
      <c r="J48" s="95">
        <f t="shared" si="2"/>
        <v>1.8992918296134411E-3</v>
      </c>
      <c r="K48" s="95">
        <f>H48/'סכום נכסי הקרן'!$C$42</f>
        <v>7.7342525999866973E-5</v>
      </c>
      <c r="L48" s="136"/>
    </row>
    <row r="49" spans="2:12" s="135" customFormat="1">
      <c r="B49" s="87" t="s">
        <v>2248</v>
      </c>
      <c r="C49" s="84">
        <v>5094</v>
      </c>
      <c r="D49" s="97" t="s">
        <v>179</v>
      </c>
      <c r="E49" s="107">
        <v>39717</v>
      </c>
      <c r="F49" s="94">
        <v>4491636</v>
      </c>
      <c r="G49" s="96">
        <v>17.5793</v>
      </c>
      <c r="H49" s="94">
        <v>2959.4139399999999</v>
      </c>
      <c r="I49" s="95">
        <v>3.0500079300206182E-2</v>
      </c>
      <c r="J49" s="95">
        <f t="shared" si="2"/>
        <v>1.387196303247566E-3</v>
      </c>
      <c r="K49" s="95">
        <f>H49/'סכום נכסי הקרן'!$C$42</f>
        <v>5.6489089500627498E-5</v>
      </c>
      <c r="L49" s="136"/>
    </row>
    <row r="50" spans="2:12" s="135" customFormat="1">
      <c r="B50" s="87" t="s">
        <v>2249</v>
      </c>
      <c r="C50" s="84">
        <v>5221</v>
      </c>
      <c r="D50" s="97" t="s">
        <v>179</v>
      </c>
      <c r="E50" s="107">
        <v>41753</v>
      </c>
      <c r="F50" s="94">
        <v>1875000</v>
      </c>
      <c r="G50" s="96">
        <v>182.58420000000001</v>
      </c>
      <c r="H50" s="94">
        <v>12831.104660000001</v>
      </c>
      <c r="I50" s="95">
        <v>2.6417380522993687E-2</v>
      </c>
      <c r="J50" s="95">
        <f t="shared" si="2"/>
        <v>6.0144546561589213E-3</v>
      </c>
      <c r="K50" s="95">
        <f>H50/'סכום נכסי הקרן'!$C$42</f>
        <v>2.449192421965339E-4</v>
      </c>
      <c r="L50" s="136"/>
    </row>
    <row r="51" spans="2:12" s="135" customFormat="1">
      <c r="B51" s="87" t="s">
        <v>2250</v>
      </c>
      <c r="C51" s="84">
        <v>5261</v>
      </c>
      <c r="D51" s="97" t="s">
        <v>179</v>
      </c>
      <c r="E51" s="107">
        <v>42037</v>
      </c>
      <c r="F51" s="94">
        <v>2786173</v>
      </c>
      <c r="G51" s="96">
        <v>74.578999999999994</v>
      </c>
      <c r="H51" s="94">
        <v>7787.9690499999997</v>
      </c>
      <c r="I51" s="95">
        <v>0.14000000000000001</v>
      </c>
      <c r="J51" s="95">
        <f t="shared" si="2"/>
        <v>3.6505342256941786E-3</v>
      </c>
      <c r="K51" s="95">
        <f>H51/'סכום נכסי הקרן'!$C$42</f>
        <v>1.4865621694461805E-4</v>
      </c>
      <c r="L51" s="136"/>
    </row>
    <row r="52" spans="2:12" s="135" customFormat="1">
      <c r="B52" s="83"/>
      <c r="C52" s="84"/>
      <c r="D52" s="84"/>
      <c r="E52" s="84"/>
      <c r="F52" s="94"/>
      <c r="G52" s="96"/>
      <c r="H52" s="84"/>
      <c r="I52" s="84"/>
      <c r="J52" s="95"/>
      <c r="K52" s="84"/>
      <c r="L52" s="136"/>
    </row>
    <row r="53" spans="2:12" s="135" customFormat="1">
      <c r="B53" s="81" t="s">
        <v>2251</v>
      </c>
      <c r="C53" s="82"/>
      <c r="D53" s="82"/>
      <c r="E53" s="82"/>
      <c r="F53" s="91"/>
      <c r="G53" s="93"/>
      <c r="H53" s="91">
        <v>1772899.9396300013</v>
      </c>
      <c r="I53" s="82"/>
      <c r="J53" s="92">
        <f t="shared" ref="J53:J63" si="3">H53/$H$11</f>
        <v>0.83102948494003881</v>
      </c>
      <c r="K53" s="92">
        <f>H53/'סכום נכסי הקרן'!$C$42</f>
        <v>3.3840991965259255E-2</v>
      </c>
      <c r="L53" s="136"/>
    </row>
    <row r="54" spans="2:12" s="135" customFormat="1">
      <c r="B54" s="102" t="s">
        <v>246</v>
      </c>
      <c r="C54" s="82"/>
      <c r="D54" s="82"/>
      <c r="E54" s="82"/>
      <c r="F54" s="91"/>
      <c r="G54" s="93"/>
      <c r="H54" s="91">
        <v>82175.033840000004</v>
      </c>
      <c r="I54" s="82"/>
      <c r="J54" s="92">
        <f t="shared" si="3"/>
        <v>3.8518742383869306E-2</v>
      </c>
      <c r="K54" s="92">
        <f>H54/'סכום נכסי הקרן'!$C$42</f>
        <v>1.5685513873415268E-3</v>
      </c>
      <c r="L54" s="136"/>
    </row>
    <row r="55" spans="2:12" s="135" customFormat="1">
      <c r="B55" s="87" t="s">
        <v>2252</v>
      </c>
      <c r="C55" s="84">
        <v>5295</v>
      </c>
      <c r="D55" s="97" t="s">
        <v>179</v>
      </c>
      <c r="E55" s="107">
        <v>43003</v>
      </c>
      <c r="F55" s="94">
        <v>2570403.0299999998</v>
      </c>
      <c r="G55" s="96">
        <v>98.068600000000004</v>
      </c>
      <c r="H55" s="94">
        <v>9447.8019899999999</v>
      </c>
      <c r="I55" s="95">
        <v>9.4337795080519909E-3</v>
      </c>
      <c r="J55" s="95">
        <f t="shared" si="3"/>
        <v>4.4285646618069923E-3</v>
      </c>
      <c r="K55" s="95">
        <f>H55/'סכום נכסי הקרן'!$C$42</f>
        <v>1.8033899380676588E-4</v>
      </c>
      <c r="L55" s="136"/>
    </row>
    <row r="56" spans="2:12" s="135" customFormat="1">
      <c r="B56" s="87" t="s">
        <v>2253</v>
      </c>
      <c r="C56" s="84">
        <v>5086</v>
      </c>
      <c r="D56" s="97" t="s">
        <v>179</v>
      </c>
      <c r="E56" s="107">
        <v>39532</v>
      </c>
      <c r="F56" s="94">
        <v>979961</v>
      </c>
      <c r="G56" s="96">
        <v>45.273000000000003</v>
      </c>
      <c r="H56" s="94">
        <v>1662.8292099999999</v>
      </c>
      <c r="I56" s="95">
        <v>1.3333333333333334E-2</v>
      </c>
      <c r="J56" s="95">
        <f t="shared" si="3"/>
        <v>7.7943490833325959E-4</v>
      </c>
      <c r="K56" s="95">
        <f>H56/'סכום נכסי הקרן'!$C$42</f>
        <v>3.1739969457583793E-5</v>
      </c>
      <c r="L56" s="136"/>
    </row>
    <row r="57" spans="2:12" s="135" customFormat="1">
      <c r="B57" s="87" t="s">
        <v>2254</v>
      </c>
      <c r="C57" s="84">
        <v>5122</v>
      </c>
      <c r="D57" s="97" t="s">
        <v>179</v>
      </c>
      <c r="E57" s="107">
        <v>40653</v>
      </c>
      <c r="F57" s="94">
        <v>1487500</v>
      </c>
      <c r="G57" s="96">
        <v>117.7376</v>
      </c>
      <c r="H57" s="94">
        <v>6564.04781</v>
      </c>
      <c r="I57" s="95">
        <v>2.2969868936630184E-2</v>
      </c>
      <c r="J57" s="95">
        <f t="shared" si="3"/>
        <v>3.0768331301339624E-3</v>
      </c>
      <c r="K57" s="95">
        <f>H57/'סכום נכסי הקרן'!$C$42</f>
        <v>1.2529409259506559E-4</v>
      </c>
      <c r="L57" s="136"/>
    </row>
    <row r="58" spans="2:12" s="135" customFormat="1">
      <c r="B58" s="87" t="s">
        <v>2255</v>
      </c>
      <c r="C58" s="84">
        <v>5077</v>
      </c>
      <c r="D58" s="97" t="s">
        <v>179</v>
      </c>
      <c r="E58" s="107">
        <v>39041</v>
      </c>
      <c r="F58" s="94">
        <v>1938820</v>
      </c>
      <c r="G58" s="96">
        <v>120.4372</v>
      </c>
      <c r="H58" s="94">
        <v>8751.8068299999995</v>
      </c>
      <c r="I58" s="95">
        <v>1.8097909691430641E-2</v>
      </c>
      <c r="J58" s="95">
        <f t="shared" si="3"/>
        <v>4.1023237463403989E-3</v>
      </c>
      <c r="K58" s="95">
        <f>H58/'סכום נכסי הקרן'!$C$42</f>
        <v>1.6705388611911216E-4</v>
      </c>
      <c r="L58" s="136"/>
    </row>
    <row r="59" spans="2:12" s="135" customFormat="1">
      <c r="B59" s="87" t="s">
        <v>2256</v>
      </c>
      <c r="C59" s="84">
        <v>4024</v>
      </c>
      <c r="D59" s="97" t="s">
        <v>181</v>
      </c>
      <c r="E59" s="107">
        <v>39223</v>
      </c>
      <c r="F59" s="94">
        <v>400683.15</v>
      </c>
      <c r="G59" s="96">
        <v>21.587399999999999</v>
      </c>
      <c r="H59" s="94">
        <v>371.21083000000004</v>
      </c>
      <c r="I59" s="95">
        <v>7.5668790088457951E-3</v>
      </c>
      <c r="J59" s="95">
        <f t="shared" si="3"/>
        <v>1.7400144134668122E-4</v>
      </c>
      <c r="K59" s="95">
        <f>H59/'סכום נכסי הקרן'!$C$42</f>
        <v>7.0856467613558047E-6</v>
      </c>
      <c r="L59" s="136"/>
    </row>
    <row r="60" spans="2:12" s="135" customFormat="1">
      <c r="B60" s="87" t="s">
        <v>2257</v>
      </c>
      <c r="C60" s="84">
        <v>5327</v>
      </c>
      <c r="D60" s="97" t="s">
        <v>179</v>
      </c>
      <c r="E60" s="107">
        <v>43348</v>
      </c>
      <c r="F60" s="94">
        <v>727513.37</v>
      </c>
      <c r="G60" s="96">
        <v>98.347899999999996</v>
      </c>
      <c r="H60" s="94">
        <v>2681.6719600000001</v>
      </c>
      <c r="I60" s="95">
        <v>1.8862157307550576E-2</v>
      </c>
      <c r="J60" s="95">
        <f t="shared" si="3"/>
        <v>1.2570074700109899E-3</v>
      </c>
      <c r="K60" s="95">
        <f>H60/'סכום נכסי הקרן'!$C$42</f>
        <v>5.1187569711779884E-5</v>
      </c>
      <c r="L60" s="136"/>
    </row>
    <row r="61" spans="2:12" s="135" customFormat="1">
      <c r="B61" s="87" t="s">
        <v>2258</v>
      </c>
      <c r="C61" s="84">
        <v>5288</v>
      </c>
      <c r="D61" s="97" t="s">
        <v>179</v>
      </c>
      <c r="E61" s="107">
        <v>42768</v>
      </c>
      <c r="F61" s="94">
        <v>5219076.6100000003</v>
      </c>
      <c r="G61" s="96">
        <v>117.65940000000001</v>
      </c>
      <c r="H61" s="94">
        <v>23015.471899999997</v>
      </c>
      <c r="I61" s="95">
        <v>2.5554605547066411E-2</v>
      </c>
      <c r="J61" s="95">
        <f t="shared" si="3"/>
        <v>1.078827706582278E-2</v>
      </c>
      <c r="K61" s="95">
        <f>H61/'סכום נכסי הקרן'!$C$42</f>
        <v>4.3931774277520538E-4</v>
      </c>
      <c r="L61" s="136"/>
    </row>
    <row r="62" spans="2:12" s="135" customFormat="1">
      <c r="B62" s="87" t="s">
        <v>2259</v>
      </c>
      <c r="C62" s="84">
        <v>5333</v>
      </c>
      <c r="D62" s="97" t="s">
        <v>179</v>
      </c>
      <c r="E62" s="107">
        <v>43340</v>
      </c>
      <c r="F62" s="94">
        <v>764478.62</v>
      </c>
      <c r="G62" s="96">
        <v>100</v>
      </c>
      <c r="H62" s="94">
        <v>2865.2658700000002</v>
      </c>
      <c r="I62" s="95">
        <v>7.9370001197733533E-2</v>
      </c>
      <c r="J62" s="95">
        <f t="shared" si="3"/>
        <v>1.343065317413968E-3</v>
      </c>
      <c r="K62" s="95">
        <f>H62/'סכום נכסי הקרן'!$C$42</f>
        <v>5.4691997623530595E-5</v>
      </c>
      <c r="L62" s="136"/>
    </row>
    <row r="63" spans="2:12" s="135" customFormat="1">
      <c r="B63" s="87" t="s">
        <v>2260</v>
      </c>
      <c r="C63" s="84">
        <v>5275</v>
      </c>
      <c r="D63" s="97" t="s">
        <v>179</v>
      </c>
      <c r="E63" s="107">
        <v>42507</v>
      </c>
      <c r="F63" s="94">
        <v>7099400.0800000001</v>
      </c>
      <c r="G63" s="96">
        <v>100.7756</v>
      </c>
      <c r="H63" s="94">
        <v>26814.927440000003</v>
      </c>
      <c r="I63" s="95">
        <v>6.1600000000000002E-2</v>
      </c>
      <c r="J63" s="95">
        <f t="shared" si="3"/>
        <v>1.2569234642660271E-2</v>
      </c>
      <c r="K63" s="95">
        <f>H63/'סכום נכסי הקרן'!$C$42</f>
        <v>5.1184148849112751E-4</v>
      </c>
      <c r="L63" s="136"/>
    </row>
    <row r="64" spans="2:12" s="135" customFormat="1">
      <c r="B64" s="83"/>
      <c r="C64" s="84"/>
      <c r="D64" s="84"/>
      <c r="E64" s="84"/>
      <c r="F64" s="94"/>
      <c r="G64" s="96"/>
      <c r="H64" s="84"/>
      <c r="I64" s="84"/>
      <c r="J64" s="95"/>
      <c r="K64" s="84"/>
      <c r="L64" s="136"/>
    </row>
    <row r="65" spans="2:12" s="140" customFormat="1">
      <c r="B65" s="124" t="s">
        <v>2261</v>
      </c>
      <c r="C65" s="125"/>
      <c r="D65" s="125"/>
      <c r="E65" s="125"/>
      <c r="F65" s="126"/>
      <c r="G65" s="128"/>
      <c r="H65" s="126">
        <v>254649.13678999999</v>
      </c>
      <c r="I65" s="125"/>
      <c r="J65" s="127">
        <f t="shared" ref="J65:J70" si="4">H65/$H$11</f>
        <v>0.11936428912687752</v>
      </c>
      <c r="K65" s="127">
        <f>H65/'סכום נכסי הקרן'!$C$42</f>
        <v>4.8607251878349409E-3</v>
      </c>
      <c r="L65" s="136"/>
    </row>
    <row r="66" spans="2:12" s="135" customFormat="1">
      <c r="B66" s="87" t="s">
        <v>2262</v>
      </c>
      <c r="C66" s="84" t="s">
        <v>2263</v>
      </c>
      <c r="D66" s="97" t="s">
        <v>182</v>
      </c>
      <c r="E66" s="107">
        <v>42268</v>
      </c>
      <c r="F66" s="94">
        <v>63137.29</v>
      </c>
      <c r="G66" s="96">
        <v>13205.09</v>
      </c>
      <c r="H66" s="94">
        <v>39964.184939999999</v>
      </c>
      <c r="I66" s="95">
        <v>1.6586614785307374E-2</v>
      </c>
      <c r="J66" s="95">
        <f t="shared" si="4"/>
        <v>1.8732820326942859E-2</v>
      </c>
      <c r="K66" s="95">
        <f>H66/'סכום נכסי הקרן'!$C$42</f>
        <v>7.6283361018948551E-4</v>
      </c>
      <c r="L66" s="136"/>
    </row>
    <row r="67" spans="2:12" s="135" customFormat="1">
      <c r="B67" s="87" t="s">
        <v>2264</v>
      </c>
      <c r="C67" s="84">
        <v>6213</v>
      </c>
      <c r="D67" s="97" t="s">
        <v>179</v>
      </c>
      <c r="E67" s="107">
        <v>43272</v>
      </c>
      <c r="F67" s="94">
        <v>56779081.350000001</v>
      </c>
      <c r="G67" s="96">
        <v>100.83499999999999</v>
      </c>
      <c r="H67" s="94">
        <v>214584.94366999998</v>
      </c>
      <c r="I67" s="95">
        <v>5.8511176983370855E-3</v>
      </c>
      <c r="J67" s="95">
        <f t="shared" si="4"/>
        <v>0.10058459094492579</v>
      </c>
      <c r="K67" s="95">
        <f>H67/'סכום נכסי הקרן'!$C$42</f>
        <v>4.0959826283922078E-3</v>
      </c>
      <c r="L67" s="136"/>
    </row>
    <row r="68" spans="2:12" s="135" customFormat="1">
      <c r="B68" s="87" t="s">
        <v>2265</v>
      </c>
      <c r="C68" s="84" t="s">
        <v>2266</v>
      </c>
      <c r="D68" s="97" t="s">
        <v>179</v>
      </c>
      <c r="E68" s="107">
        <v>38757</v>
      </c>
      <c r="F68" s="94">
        <v>20660.14</v>
      </c>
      <c r="G68" s="96">
        <v>1E-4</v>
      </c>
      <c r="H68" s="94">
        <v>7.0000000000000007E-5</v>
      </c>
      <c r="I68" s="95">
        <v>7.8114728471168398E-12</v>
      </c>
      <c r="J68" s="95">
        <f t="shared" si="4"/>
        <v>3.2811814499775464E-11</v>
      </c>
      <c r="K68" s="95">
        <f>H68/'סכום נכסי הקרן'!$C$42</f>
        <v>1.3361551797799281E-12</v>
      </c>
      <c r="L68" s="136"/>
    </row>
    <row r="69" spans="2:12" s="135" customFormat="1">
      <c r="B69" s="87" t="s">
        <v>2267</v>
      </c>
      <c r="C69" s="84" t="s">
        <v>2268</v>
      </c>
      <c r="D69" s="97" t="s">
        <v>179</v>
      </c>
      <c r="E69" s="107">
        <v>39496</v>
      </c>
      <c r="F69" s="94">
        <v>14.98</v>
      </c>
      <c r="G69" s="96">
        <v>74217</v>
      </c>
      <c r="H69" s="94">
        <v>41.658120000000004</v>
      </c>
      <c r="I69" s="95">
        <v>9.7055402823726766E-4</v>
      </c>
      <c r="J69" s="95">
        <f t="shared" si="4"/>
        <v>1.9526835797848376E-5</v>
      </c>
      <c r="K69" s="95">
        <f>H69/'סכום נכסי הקרן'!$C$42</f>
        <v>7.9516732596991168E-7</v>
      </c>
      <c r="L69" s="136"/>
    </row>
    <row r="70" spans="2:12" s="135" customFormat="1">
      <c r="B70" s="87" t="s">
        <v>2269</v>
      </c>
      <c r="C70" s="84" t="s">
        <v>2270</v>
      </c>
      <c r="D70" s="97" t="s">
        <v>179</v>
      </c>
      <c r="E70" s="107">
        <v>38958</v>
      </c>
      <c r="F70" s="94">
        <v>162.12</v>
      </c>
      <c r="G70" s="96">
        <v>9602.8667999999998</v>
      </c>
      <c r="H70" s="94">
        <v>58.349989999999998</v>
      </c>
      <c r="I70" s="95">
        <v>7.1373882023050526E-5</v>
      </c>
      <c r="J70" s="95">
        <f t="shared" si="4"/>
        <v>2.7350986399196472E-5</v>
      </c>
      <c r="K70" s="95">
        <f>H70/'סכום נכסי הקרן'!$C$42</f>
        <v>1.113780591122957E-6</v>
      </c>
      <c r="L70" s="136"/>
    </row>
    <row r="71" spans="2:12" s="135" customFormat="1">
      <c r="B71" s="83"/>
      <c r="C71" s="84"/>
      <c r="D71" s="84"/>
      <c r="E71" s="84"/>
      <c r="F71" s="94"/>
      <c r="G71" s="96"/>
      <c r="H71" s="84"/>
      <c r="I71" s="84"/>
      <c r="J71" s="95"/>
      <c r="K71" s="84"/>
      <c r="L71" s="136"/>
    </row>
    <row r="72" spans="2:12" s="135" customFormat="1">
      <c r="B72" s="102" t="s">
        <v>249</v>
      </c>
      <c r="C72" s="82"/>
      <c r="D72" s="82"/>
      <c r="E72" s="82"/>
      <c r="F72" s="91"/>
      <c r="G72" s="93"/>
      <c r="H72" s="91">
        <v>235846.61555000002</v>
      </c>
      <c r="I72" s="82"/>
      <c r="J72" s="92">
        <f t="shared" ref="J72:J79" si="5">H72/$H$11</f>
        <v>0.11055079142609227</v>
      </c>
      <c r="K72" s="92">
        <f>H72/'סכום נכסי הקרן'!$C$42</f>
        <v>4.501823957152826E-3</v>
      </c>
      <c r="L72" s="136"/>
    </row>
    <row r="73" spans="2:12" s="135" customFormat="1">
      <c r="B73" s="87" t="s">
        <v>2271</v>
      </c>
      <c r="C73" s="84">
        <v>5264</v>
      </c>
      <c r="D73" s="97" t="s">
        <v>179</v>
      </c>
      <c r="E73" s="107">
        <v>42234</v>
      </c>
      <c r="F73" s="94">
        <v>13842126.779999999</v>
      </c>
      <c r="G73" s="96">
        <v>91.183599999999998</v>
      </c>
      <c r="H73" s="94">
        <v>47306.317200000005</v>
      </c>
      <c r="I73" s="95">
        <v>1.0462025316455696E-3</v>
      </c>
      <c r="J73" s="95">
        <f t="shared" si="5"/>
        <v>2.2174372923341963E-2</v>
      </c>
      <c r="K73" s="95">
        <f>H73/'סכום נכסי הקרן'!$C$42</f>
        <v>9.0297972518703286E-4</v>
      </c>
      <c r="L73" s="136"/>
    </row>
    <row r="74" spans="2:12" s="135" customFormat="1">
      <c r="B74" s="87" t="s">
        <v>2272</v>
      </c>
      <c r="C74" s="84">
        <v>5274</v>
      </c>
      <c r="D74" s="97" t="s">
        <v>179</v>
      </c>
      <c r="E74" s="107">
        <v>42472</v>
      </c>
      <c r="F74" s="94">
        <v>13803962.23</v>
      </c>
      <c r="G74" s="96">
        <v>103.152</v>
      </c>
      <c r="H74" s="94">
        <v>53368.008580000002</v>
      </c>
      <c r="I74" s="95">
        <v>1.8934666666666666E-3</v>
      </c>
      <c r="J74" s="95">
        <f t="shared" si="5"/>
        <v>2.5015731396419789E-2</v>
      </c>
      <c r="K74" s="95">
        <f>H74/'סכום נכסי הקרן'!$C$42</f>
        <v>1.0186848728386663E-3</v>
      </c>
      <c r="L74" s="136"/>
    </row>
    <row r="75" spans="2:12" s="135" customFormat="1">
      <c r="B75" s="87" t="s">
        <v>2273</v>
      </c>
      <c r="C75" s="84">
        <v>5344</v>
      </c>
      <c r="D75" s="97" t="s">
        <v>179</v>
      </c>
      <c r="E75" s="107">
        <v>43437</v>
      </c>
      <c r="F75" s="94">
        <v>20315669.489999998</v>
      </c>
      <c r="G75" s="96">
        <v>100</v>
      </c>
      <c r="H75" s="94">
        <v>76143.129249999998</v>
      </c>
      <c r="I75" s="95">
        <v>5.8044769971428564E-3</v>
      </c>
      <c r="J75" s="95">
        <f t="shared" si="5"/>
        <v>3.56913461769061E-2</v>
      </c>
      <c r="K75" s="95">
        <f>H75/'סכום נכסי הקרן'!$C$42</f>
        <v>1.4534148078862862E-3</v>
      </c>
      <c r="L75" s="136"/>
    </row>
    <row r="76" spans="2:12" s="135" customFormat="1">
      <c r="B76" s="87" t="s">
        <v>2274</v>
      </c>
      <c r="C76" s="84">
        <v>5079</v>
      </c>
      <c r="D76" s="97" t="s">
        <v>181</v>
      </c>
      <c r="E76" s="107">
        <v>39065</v>
      </c>
      <c r="F76" s="94">
        <v>9100000</v>
      </c>
      <c r="G76" s="96">
        <v>49.832999999999998</v>
      </c>
      <c r="H76" s="94">
        <v>19461.560559999998</v>
      </c>
      <c r="I76" s="95">
        <v>4.9968519832505519E-2</v>
      </c>
      <c r="J76" s="95">
        <f t="shared" si="5"/>
        <v>9.1224159281552315E-3</v>
      </c>
      <c r="K76" s="95">
        <f>H76/'סכום נכסי הקרן'!$C$42</f>
        <v>3.7148092784063932E-4</v>
      </c>
      <c r="L76" s="136"/>
    </row>
    <row r="77" spans="2:12" s="135" customFormat="1">
      <c r="B77" s="87" t="s">
        <v>2275</v>
      </c>
      <c r="C77" s="84">
        <v>5048</v>
      </c>
      <c r="D77" s="97" t="s">
        <v>181</v>
      </c>
      <c r="E77" s="107">
        <v>38200</v>
      </c>
      <c r="F77" s="94">
        <v>4692574</v>
      </c>
      <c r="G77" s="96">
        <v>0.49349999999999999</v>
      </c>
      <c r="H77" s="94">
        <v>99.384230000000002</v>
      </c>
      <c r="I77" s="95">
        <v>2.5773195876288658E-2</v>
      </c>
      <c r="J77" s="95">
        <f t="shared" si="5"/>
        <v>4.6585384556614561E-5</v>
      </c>
      <c r="K77" s="95">
        <f>H77/'סכום נכסי הקרן'!$C$42</f>
        <v>1.8970393386134244E-6</v>
      </c>
      <c r="L77" s="136"/>
    </row>
    <row r="78" spans="2:12" s="135" customFormat="1">
      <c r="B78" s="87" t="s">
        <v>2276</v>
      </c>
      <c r="C78" s="84">
        <v>5343</v>
      </c>
      <c r="D78" s="97" t="s">
        <v>179</v>
      </c>
      <c r="E78" s="107">
        <v>43437</v>
      </c>
      <c r="F78" s="94">
        <v>5665236.5599999996</v>
      </c>
      <c r="G78" s="96">
        <v>100</v>
      </c>
      <c r="H78" s="94">
        <v>21233.306629999999</v>
      </c>
      <c r="I78" s="95">
        <v>5.2489840780796749E-5</v>
      </c>
      <c r="J78" s="95">
        <f t="shared" si="5"/>
        <v>9.9529045480058909E-3</v>
      </c>
      <c r="K78" s="95">
        <f>H78/'סכום נכסי הקרן'!$C$42</f>
        <v>4.0529989482185693E-4</v>
      </c>
      <c r="L78" s="136"/>
    </row>
    <row r="79" spans="2:12" s="135" customFormat="1">
      <c r="B79" s="87" t="s">
        <v>2277</v>
      </c>
      <c r="C79" s="84">
        <v>5299</v>
      </c>
      <c r="D79" s="97" t="s">
        <v>179</v>
      </c>
      <c r="E79" s="107">
        <v>43002</v>
      </c>
      <c r="F79" s="94">
        <v>5021356.21</v>
      </c>
      <c r="G79" s="96">
        <v>96.890900000000002</v>
      </c>
      <c r="H79" s="94">
        <v>18234.909100000001</v>
      </c>
      <c r="I79" s="95">
        <v>2.2723119999999999E-2</v>
      </c>
      <c r="J79" s="95">
        <f t="shared" si="5"/>
        <v>8.5474350687066783E-3</v>
      </c>
      <c r="K79" s="95">
        <f>H79/'סכום נכסי הקרן'!$C$42</f>
        <v>3.4806668923973062E-4</v>
      </c>
      <c r="L79" s="136"/>
    </row>
    <row r="80" spans="2:12" s="135" customFormat="1">
      <c r="B80" s="83"/>
      <c r="C80" s="84"/>
      <c r="D80" s="84"/>
      <c r="E80" s="84"/>
      <c r="F80" s="94"/>
      <c r="G80" s="96"/>
      <c r="H80" s="84"/>
      <c r="I80" s="84"/>
      <c r="J80" s="95"/>
      <c r="K80" s="84"/>
      <c r="L80" s="136"/>
    </row>
    <row r="81" spans="2:12" s="135" customFormat="1">
      <c r="B81" s="102" t="s">
        <v>250</v>
      </c>
      <c r="C81" s="82"/>
      <c r="D81" s="82"/>
      <c r="E81" s="82"/>
      <c r="F81" s="91"/>
      <c r="G81" s="93"/>
      <c r="H81" s="91">
        <v>1200229.1534499999</v>
      </c>
      <c r="I81" s="82"/>
      <c r="J81" s="92">
        <f t="shared" ref="J81:J144" si="6">H81/$H$11</f>
        <v>0.56259566200319899</v>
      </c>
      <c r="K81" s="92">
        <f>H81/'סכום נכסי הקרן'!$C$42</f>
        <v>2.2909891432929933E-2</v>
      </c>
      <c r="L81" s="136"/>
    </row>
    <row r="82" spans="2:12" s="135" customFormat="1">
      <c r="B82" s="87" t="s">
        <v>2278</v>
      </c>
      <c r="C82" s="84">
        <v>5335</v>
      </c>
      <c r="D82" s="97" t="s">
        <v>179</v>
      </c>
      <c r="E82" s="107">
        <v>43355</v>
      </c>
      <c r="F82" s="94">
        <v>6883666.8799999999</v>
      </c>
      <c r="G82" s="96">
        <v>100</v>
      </c>
      <c r="H82" s="94">
        <v>25799.983469999999</v>
      </c>
      <c r="I82" s="95">
        <v>1.920711146574923E-2</v>
      </c>
      <c r="J82" s="95">
        <f t="shared" si="6"/>
        <v>1.2093489595927331E-2</v>
      </c>
      <c r="K82" s="95">
        <f>H82/'סכום נכסי הקרן'!$C$42</f>
        <v>4.924683078811002E-4</v>
      </c>
      <c r="L82" s="136"/>
    </row>
    <row r="83" spans="2:12" s="135" customFormat="1">
      <c r="B83" s="87" t="s">
        <v>2279</v>
      </c>
      <c r="C83" s="84">
        <v>5304</v>
      </c>
      <c r="D83" s="97" t="s">
        <v>181</v>
      </c>
      <c r="E83" s="107">
        <v>43080</v>
      </c>
      <c r="F83" s="94">
        <v>4338543.68</v>
      </c>
      <c r="G83" s="96">
        <v>106.6037</v>
      </c>
      <c r="H83" s="94">
        <v>19848.856390000001</v>
      </c>
      <c r="I83" s="95">
        <v>4.5327203999999998E-3</v>
      </c>
      <c r="J83" s="95">
        <f t="shared" si="6"/>
        <v>9.3039570557337543E-3</v>
      </c>
      <c r="K83" s="95">
        <f>H83/'סכום נכסי הקרן'!$C$42</f>
        <v>3.7887360397437746E-4</v>
      </c>
      <c r="L83" s="136"/>
    </row>
    <row r="84" spans="2:12" s="135" customFormat="1">
      <c r="B84" s="87" t="s">
        <v>2280</v>
      </c>
      <c r="C84" s="84">
        <v>5238</v>
      </c>
      <c r="D84" s="97" t="s">
        <v>181</v>
      </c>
      <c r="E84" s="107">
        <v>43325</v>
      </c>
      <c r="F84" s="94">
        <v>4354546.71</v>
      </c>
      <c r="G84" s="96">
        <v>101.34910000000001</v>
      </c>
      <c r="H84" s="94">
        <v>18940.092059999999</v>
      </c>
      <c r="I84" s="95">
        <v>4.8212622198511154E-3</v>
      </c>
      <c r="J84" s="95">
        <f t="shared" si="6"/>
        <v>8.8779826754484294E-3</v>
      </c>
      <c r="K84" s="95">
        <f>H84/'סכום נכסי הקרן'!$C$42</f>
        <v>3.6152717302110975E-4</v>
      </c>
      <c r="L84" s="136"/>
    </row>
    <row r="85" spans="2:12" s="135" customFormat="1">
      <c r="B85" s="87" t="s">
        <v>2281</v>
      </c>
      <c r="C85" s="84">
        <v>5339</v>
      </c>
      <c r="D85" s="97" t="s">
        <v>179</v>
      </c>
      <c r="E85" s="107">
        <v>43399</v>
      </c>
      <c r="F85" s="94">
        <v>1907966.71</v>
      </c>
      <c r="G85" s="96">
        <v>100</v>
      </c>
      <c r="H85" s="94">
        <v>7151.0592300000008</v>
      </c>
      <c r="I85" s="95">
        <v>2.1327068458355296E-2</v>
      </c>
      <c r="J85" s="95">
        <f t="shared" si="6"/>
        <v>3.3519889847381024E-3</v>
      </c>
      <c r="K85" s="95">
        <f>H85/'סכום נכסי הקרן'!$C$42</f>
        <v>1.364989261582509E-4</v>
      </c>
      <c r="L85" s="136"/>
    </row>
    <row r="86" spans="2:12" s="135" customFormat="1">
      <c r="B86" s="87" t="s">
        <v>2282</v>
      </c>
      <c r="C86" s="84">
        <v>5273</v>
      </c>
      <c r="D86" s="97" t="s">
        <v>181</v>
      </c>
      <c r="E86" s="107">
        <v>42639</v>
      </c>
      <c r="F86" s="94">
        <v>5773500.5599999996</v>
      </c>
      <c r="G86" s="96">
        <v>114.2799</v>
      </c>
      <c r="H86" s="94">
        <v>28315.765059999998</v>
      </c>
      <c r="I86" s="95">
        <v>6.9230769230769226E-4</v>
      </c>
      <c r="J86" s="95">
        <f t="shared" si="6"/>
        <v>1.3272737579542048E-2</v>
      </c>
      <c r="K86" s="95">
        <f>H86/'סכום נכסי הקרן'!$C$42</f>
        <v>5.4048937363357851E-4</v>
      </c>
      <c r="L86" s="136"/>
    </row>
    <row r="87" spans="2:12" s="135" customFormat="1">
      <c r="B87" s="87" t="s">
        <v>2283</v>
      </c>
      <c r="C87" s="84">
        <v>4020</v>
      </c>
      <c r="D87" s="97" t="s">
        <v>181</v>
      </c>
      <c r="E87" s="107">
        <v>39105</v>
      </c>
      <c r="F87" s="94">
        <v>799098.32</v>
      </c>
      <c r="G87" s="96">
        <v>14.4613</v>
      </c>
      <c r="H87" s="94">
        <v>495.93734000000001</v>
      </c>
      <c r="I87" s="95">
        <v>5.4421768707482989E-3</v>
      </c>
      <c r="J87" s="95">
        <f t="shared" si="6"/>
        <v>2.3246577147988676E-4</v>
      </c>
      <c r="K87" s="95">
        <f>H87/'סכום נכסי הקרן'!$C$42</f>
        <v>9.4664177955325609E-6</v>
      </c>
      <c r="L87" s="136"/>
    </row>
    <row r="88" spans="2:12" s="135" customFormat="1">
      <c r="B88" s="87" t="s">
        <v>2284</v>
      </c>
      <c r="C88" s="84">
        <v>5281</v>
      </c>
      <c r="D88" s="97" t="s">
        <v>179</v>
      </c>
      <c r="E88" s="107">
        <v>42642</v>
      </c>
      <c r="F88" s="94">
        <v>15853233.689999999</v>
      </c>
      <c r="G88" s="96">
        <v>76.128299999999996</v>
      </c>
      <c r="H88" s="94">
        <v>45233.852279999999</v>
      </c>
      <c r="I88" s="95">
        <v>7.0029210651410675E-3</v>
      </c>
      <c r="J88" s="95">
        <f t="shared" si="6"/>
        <v>2.1202925287451505E-2</v>
      </c>
      <c r="K88" s="95">
        <f>H88/'סכום נכסי הקרן'!$C$42</f>
        <v>8.6342065750460149E-4</v>
      </c>
      <c r="L88" s="136"/>
    </row>
    <row r="89" spans="2:12" s="135" customFormat="1">
      <c r="B89" s="87" t="s">
        <v>2285</v>
      </c>
      <c r="C89" s="84">
        <v>5044</v>
      </c>
      <c r="D89" s="97" t="s">
        <v>179</v>
      </c>
      <c r="E89" s="107">
        <v>38168</v>
      </c>
      <c r="F89" s="94">
        <v>2788169.39</v>
      </c>
      <c r="G89" s="96">
        <v>1E-4</v>
      </c>
      <c r="H89" s="94">
        <v>1.0460000000000001E-2</v>
      </c>
      <c r="I89" s="95">
        <v>6.2500000000000003E-3</v>
      </c>
      <c r="J89" s="95">
        <f t="shared" si="6"/>
        <v>4.903022566680733E-9</v>
      </c>
      <c r="K89" s="95">
        <f>H89/'סכום נכסי הקרן'!$C$42</f>
        <v>1.9965975972140066E-10</v>
      </c>
      <c r="L89" s="136"/>
    </row>
    <row r="90" spans="2:12" s="135" customFormat="1">
      <c r="B90" s="87" t="s">
        <v>2286</v>
      </c>
      <c r="C90" s="84">
        <v>5291</v>
      </c>
      <c r="D90" s="97" t="s">
        <v>179</v>
      </c>
      <c r="E90" s="107">
        <v>42908</v>
      </c>
      <c r="F90" s="94">
        <v>6832050.04</v>
      </c>
      <c r="G90" s="96">
        <v>101.9233</v>
      </c>
      <c r="H90" s="94">
        <v>26099.013780000001</v>
      </c>
      <c r="I90" s="95">
        <v>1.2025129484341099E-2</v>
      </c>
      <c r="J90" s="95">
        <f t="shared" si="6"/>
        <v>1.2233657125377766E-2</v>
      </c>
      <c r="K90" s="95">
        <f>H90/'סכום נכסי הקרן'!$C$42</f>
        <v>4.9817617784706739E-4</v>
      </c>
      <c r="L90" s="136"/>
    </row>
    <row r="91" spans="2:12" s="135" customFormat="1">
      <c r="B91" s="87" t="s">
        <v>2287</v>
      </c>
      <c r="C91" s="84">
        <v>5263</v>
      </c>
      <c r="D91" s="97" t="s">
        <v>179</v>
      </c>
      <c r="E91" s="107">
        <v>42082</v>
      </c>
      <c r="F91" s="94">
        <v>7989397.7599999998</v>
      </c>
      <c r="G91" s="96">
        <v>81.898799999999994</v>
      </c>
      <c r="H91" s="94">
        <v>24523.99193</v>
      </c>
      <c r="I91" s="95">
        <v>5.9405940594059407E-3</v>
      </c>
      <c r="J91" s="95">
        <f t="shared" si="6"/>
        <v>1.1495381057159292E-2</v>
      </c>
      <c r="K91" s="95">
        <f>H91/'סכום נכסי הקרן'!$C$42</f>
        <v>4.6811226923072362E-4</v>
      </c>
      <c r="L91" s="136"/>
    </row>
    <row r="92" spans="2:12" s="135" customFormat="1">
      <c r="B92" s="87" t="s">
        <v>2288</v>
      </c>
      <c r="C92" s="84">
        <v>4021</v>
      </c>
      <c r="D92" s="97" t="s">
        <v>181</v>
      </c>
      <c r="E92" s="107">
        <v>39126</v>
      </c>
      <c r="F92" s="94">
        <v>330048.71000000002</v>
      </c>
      <c r="G92" s="96">
        <v>35.819699999999997</v>
      </c>
      <c r="H92" s="94">
        <v>507.36351000000002</v>
      </c>
      <c r="I92" s="95">
        <v>1E-3</v>
      </c>
      <c r="J92" s="95">
        <f t="shared" si="6"/>
        <v>2.378216767724996E-4</v>
      </c>
      <c r="K92" s="95">
        <f>H92/'סכום נכסי הקרן'!$C$42</f>
        <v>9.6845197416832182E-6</v>
      </c>
      <c r="L92" s="136"/>
    </row>
    <row r="93" spans="2:12" s="135" customFormat="1">
      <c r="B93" s="87" t="s">
        <v>2289</v>
      </c>
      <c r="C93" s="84">
        <v>4025</v>
      </c>
      <c r="D93" s="97" t="s">
        <v>179</v>
      </c>
      <c r="E93" s="107">
        <v>39247</v>
      </c>
      <c r="F93" s="94">
        <v>703382.2</v>
      </c>
      <c r="G93" s="96">
        <v>3.7995999999999999</v>
      </c>
      <c r="H93" s="94">
        <v>100.16796000000001</v>
      </c>
      <c r="I93" s="95">
        <v>2.0127731060541891E-3</v>
      </c>
      <c r="J93" s="95">
        <f t="shared" si="6"/>
        <v>4.6952750319156125E-5</v>
      </c>
      <c r="K93" s="95">
        <f>H93/'סכום נכסי הקרן'!$C$42</f>
        <v>1.9119991228855518E-6</v>
      </c>
      <c r="L93" s="136"/>
    </row>
    <row r="94" spans="2:12" s="135" customFormat="1">
      <c r="B94" s="87" t="s">
        <v>2290</v>
      </c>
      <c r="C94" s="84">
        <v>5266</v>
      </c>
      <c r="D94" s="97" t="s">
        <v>179</v>
      </c>
      <c r="E94" s="107">
        <v>42228</v>
      </c>
      <c r="F94" s="94">
        <v>11087665.550000001</v>
      </c>
      <c r="G94" s="96">
        <v>126.09010000000001</v>
      </c>
      <c r="H94" s="94">
        <v>52398.721279999998</v>
      </c>
      <c r="I94" s="95">
        <v>3.3999999999999998E-3</v>
      </c>
      <c r="J94" s="95">
        <f t="shared" si="6"/>
        <v>2.4561387466639956E-2</v>
      </c>
      <c r="K94" s="95">
        <f>H94/'סכום נכסי הקרן'!$C$42</f>
        <v>1.0001831836016677E-3</v>
      </c>
      <c r="L94" s="136"/>
    </row>
    <row r="95" spans="2:12" s="135" customFormat="1">
      <c r="B95" s="87" t="s">
        <v>2291</v>
      </c>
      <c r="C95" s="84">
        <v>5237</v>
      </c>
      <c r="D95" s="97" t="s">
        <v>179</v>
      </c>
      <c r="E95" s="107">
        <v>43273</v>
      </c>
      <c r="F95" s="94">
        <v>9081638.5700000003</v>
      </c>
      <c r="G95" s="96">
        <v>101.26390000000001</v>
      </c>
      <c r="H95" s="94">
        <v>34468.187409999999</v>
      </c>
      <c r="I95" s="95">
        <v>2.4446214375000001E-2</v>
      </c>
      <c r="J95" s="95">
        <f t="shared" si="6"/>
        <v>1.6156625306291656E-2</v>
      </c>
      <c r="K95" s="95">
        <f>H95/'סכום נכסי הקרן'!$C$42</f>
        <v>6.579263877928114E-4</v>
      </c>
      <c r="L95" s="136"/>
    </row>
    <row r="96" spans="2:12" s="135" customFormat="1">
      <c r="B96" s="87" t="s">
        <v>2292</v>
      </c>
      <c r="C96" s="84">
        <v>5222</v>
      </c>
      <c r="D96" s="97" t="s">
        <v>179</v>
      </c>
      <c r="E96" s="107">
        <v>40675</v>
      </c>
      <c r="F96" s="94">
        <v>3205484.08</v>
      </c>
      <c r="G96" s="96">
        <v>49.269599999999997</v>
      </c>
      <c r="H96" s="94">
        <v>5919.3257999999996</v>
      </c>
      <c r="I96" s="95">
        <v>6.147555971896956E-3</v>
      </c>
      <c r="J96" s="95">
        <f t="shared" si="6"/>
        <v>2.7746260016190709E-3</v>
      </c>
      <c r="K96" s="95">
        <f>H96/'סכום נכסי הקרן'!$C$42</f>
        <v>1.1298768326392807E-4</v>
      </c>
      <c r="L96" s="136"/>
    </row>
    <row r="97" spans="2:12" s="135" customFormat="1">
      <c r="B97" s="87" t="s">
        <v>2293</v>
      </c>
      <c r="C97" s="84">
        <v>4027</v>
      </c>
      <c r="D97" s="97" t="s">
        <v>179</v>
      </c>
      <c r="E97" s="107">
        <v>39294</v>
      </c>
      <c r="F97" s="94">
        <v>202346.58000019996</v>
      </c>
      <c r="G97" s="96">
        <v>5.1200000000000002E-2</v>
      </c>
      <c r="H97" s="94">
        <v>0.38829000000000002</v>
      </c>
      <c r="I97" s="95">
        <v>3.9904226666666667E-3</v>
      </c>
      <c r="J97" s="95">
        <f t="shared" si="6"/>
        <v>1.8200713503025449E-7</v>
      </c>
      <c r="K97" s="95">
        <f>H97/'סכום נכסי הקרן'!$C$42</f>
        <v>7.4116527822392608E-9</v>
      </c>
      <c r="L97" s="136"/>
    </row>
    <row r="98" spans="2:12" s="135" customFormat="1">
      <c r="B98" s="87" t="s">
        <v>2294</v>
      </c>
      <c r="C98" s="84">
        <v>5307</v>
      </c>
      <c r="D98" s="97" t="s">
        <v>179</v>
      </c>
      <c r="E98" s="107">
        <v>43068</v>
      </c>
      <c r="F98" s="94">
        <v>633002</v>
      </c>
      <c r="G98" s="96">
        <v>100</v>
      </c>
      <c r="H98" s="94">
        <v>2372.4915000000001</v>
      </c>
      <c r="I98" s="95">
        <v>4.3061329745705309E-3</v>
      </c>
      <c r="J98" s="95">
        <f t="shared" si="6"/>
        <v>1.1120821571470577E-3</v>
      </c>
      <c r="K98" s="95">
        <f>H98/'סכום נכסי הקרן'!$C$42</f>
        <v>4.5285954381555011E-5</v>
      </c>
      <c r="L98" s="136"/>
    </row>
    <row r="99" spans="2:12" s="135" customFormat="1">
      <c r="B99" s="87" t="s">
        <v>2295</v>
      </c>
      <c r="C99" s="84">
        <v>5315</v>
      </c>
      <c r="D99" s="97" t="s">
        <v>187</v>
      </c>
      <c r="E99" s="107">
        <v>43129</v>
      </c>
      <c r="F99" s="94">
        <v>24560646.039999999</v>
      </c>
      <c r="G99" s="96">
        <v>88.281800000000004</v>
      </c>
      <c r="H99" s="94">
        <v>12458.810710000002</v>
      </c>
      <c r="I99" s="95">
        <v>1.4718264278033398E-2</v>
      </c>
      <c r="J99" s="95">
        <f t="shared" si="6"/>
        <v>5.839945512919084E-3</v>
      </c>
      <c r="K99" s="95">
        <f>H99/'סכום נכסי הקרן'!$C$42</f>
        <v>2.3781292091520204E-4</v>
      </c>
      <c r="L99" s="136"/>
    </row>
    <row r="100" spans="2:12" s="135" customFormat="1">
      <c r="B100" s="87" t="s">
        <v>2296</v>
      </c>
      <c r="C100" s="84">
        <v>5255</v>
      </c>
      <c r="D100" s="97" t="s">
        <v>179</v>
      </c>
      <c r="E100" s="107">
        <v>41407</v>
      </c>
      <c r="F100" s="94">
        <v>1567342.51</v>
      </c>
      <c r="G100" s="96">
        <v>93.6434</v>
      </c>
      <c r="H100" s="94">
        <v>5500.9876399999994</v>
      </c>
      <c r="I100" s="95">
        <v>2.8089887640449437E-2</v>
      </c>
      <c r="J100" s="95">
        <f t="shared" si="6"/>
        <v>2.5785340858462511E-3</v>
      </c>
      <c r="K100" s="95">
        <f>H100/'סכום נכסי הקרן'!$C$42</f>
        <v>1.0500247327273373E-4</v>
      </c>
      <c r="L100" s="136"/>
    </row>
    <row r="101" spans="2:12" s="135" customFormat="1">
      <c r="B101" s="87" t="s">
        <v>2297</v>
      </c>
      <c r="C101" s="84">
        <v>5294</v>
      </c>
      <c r="D101" s="97" t="s">
        <v>182</v>
      </c>
      <c r="E101" s="107">
        <v>43002</v>
      </c>
      <c r="F101" s="94">
        <v>20425058.760000002</v>
      </c>
      <c r="G101" s="96">
        <v>102.6001</v>
      </c>
      <c r="H101" s="94">
        <v>100451.117</v>
      </c>
      <c r="I101" s="95">
        <v>6.2846333627311138E-2</v>
      </c>
      <c r="J101" s="95">
        <f t="shared" si="6"/>
        <v>4.708547738998916E-2</v>
      </c>
      <c r="K101" s="95">
        <f>H101/'סכום נכסי הקרן'!$C$42</f>
        <v>1.9174040042032796E-3</v>
      </c>
      <c r="L101" s="136"/>
    </row>
    <row r="102" spans="2:12" s="135" customFormat="1">
      <c r="B102" s="87" t="s">
        <v>2298</v>
      </c>
      <c r="C102" s="84">
        <v>5290</v>
      </c>
      <c r="D102" s="97" t="s">
        <v>179</v>
      </c>
      <c r="E102" s="107">
        <v>42779</v>
      </c>
      <c r="F102" s="94">
        <v>7649828.9299999997</v>
      </c>
      <c r="G102" s="96">
        <v>82.226699999999994</v>
      </c>
      <c r="H102" s="94">
        <v>23575.676649999998</v>
      </c>
      <c r="I102" s="95">
        <v>5.1480744931631803E-3</v>
      </c>
      <c r="J102" s="95">
        <f t="shared" si="6"/>
        <v>1.1050867556378395E-2</v>
      </c>
      <c r="K102" s="95">
        <f>H102/'סכום נכסי הקרן'!$C$42</f>
        <v>4.5001089246734567E-4</v>
      </c>
      <c r="L102" s="136"/>
    </row>
    <row r="103" spans="2:12" s="135" customFormat="1">
      <c r="B103" s="87" t="s">
        <v>2299</v>
      </c>
      <c r="C103" s="84">
        <v>5285</v>
      </c>
      <c r="D103" s="97" t="s">
        <v>179</v>
      </c>
      <c r="E103" s="107">
        <v>42718</v>
      </c>
      <c r="F103" s="94">
        <v>9383108.7100000009</v>
      </c>
      <c r="G103" s="96">
        <v>101.82210000000001</v>
      </c>
      <c r="H103" s="94">
        <v>35808.685619999997</v>
      </c>
      <c r="I103" s="95">
        <v>3.7313775719298235E-3</v>
      </c>
      <c r="J103" s="95">
        <f t="shared" si="6"/>
        <v>1.6784970714917385E-2</v>
      </c>
      <c r="K103" s="95">
        <f>H103/'סכום נכסי הקרן'!$C$42</f>
        <v>6.8351372531820021E-4</v>
      </c>
      <c r="L103" s="136"/>
    </row>
    <row r="104" spans="2:12" s="135" customFormat="1">
      <c r="B104" s="87" t="s">
        <v>2300</v>
      </c>
      <c r="C104" s="84">
        <v>4028</v>
      </c>
      <c r="D104" s="97" t="s">
        <v>179</v>
      </c>
      <c r="E104" s="107">
        <v>39321</v>
      </c>
      <c r="F104" s="94">
        <v>375517.65</v>
      </c>
      <c r="G104" s="96">
        <v>16.542999999999999</v>
      </c>
      <c r="H104" s="94">
        <v>232.83280999999999</v>
      </c>
      <c r="I104" s="95">
        <v>1.8721967687484928E-3</v>
      </c>
      <c r="J104" s="95">
        <f t="shared" si="6"/>
        <v>1.0913809958830663E-4</v>
      </c>
      <c r="K104" s="95">
        <f>H104/'סכום נכסי הקרן'!$C$42</f>
        <v>4.4442966443459402E-6</v>
      </c>
      <c r="L104" s="136"/>
    </row>
    <row r="105" spans="2:12" s="135" customFormat="1">
      <c r="B105" s="87" t="s">
        <v>2301</v>
      </c>
      <c r="C105" s="84">
        <v>5087</v>
      </c>
      <c r="D105" s="97" t="s">
        <v>179</v>
      </c>
      <c r="E105" s="107">
        <v>39713</v>
      </c>
      <c r="F105" s="94">
        <v>4800000</v>
      </c>
      <c r="G105" s="96">
        <v>3.9842</v>
      </c>
      <c r="H105" s="94">
        <v>716.77350999999999</v>
      </c>
      <c r="I105" s="95">
        <v>4.577497024626934E-3</v>
      </c>
      <c r="J105" s="95">
        <f t="shared" si="6"/>
        <v>3.359805635496136E-4</v>
      </c>
      <c r="K105" s="95">
        <f>H105/'סכום נכסי הקרן'!$C$42</f>
        <v>1.368172340165057E-5</v>
      </c>
      <c r="L105" s="136"/>
    </row>
    <row r="106" spans="2:12" s="135" customFormat="1">
      <c r="B106" s="87" t="s">
        <v>2302</v>
      </c>
      <c r="C106" s="84">
        <v>5223</v>
      </c>
      <c r="D106" s="97" t="s">
        <v>179</v>
      </c>
      <c r="E106" s="107">
        <v>40749</v>
      </c>
      <c r="F106" s="94">
        <v>5093397.0599999996</v>
      </c>
      <c r="G106" s="96">
        <v>12.367699999999999</v>
      </c>
      <c r="H106" s="94">
        <v>2361.0003900000002</v>
      </c>
      <c r="I106" s="95">
        <v>1.1223917147084332E-2</v>
      </c>
      <c r="J106" s="95">
        <f t="shared" si="6"/>
        <v>1.1066958118653933E-3</v>
      </c>
      <c r="K106" s="95">
        <f>H106/'סכום נכסי הקרן'!$C$42</f>
        <v>4.5066612865156145E-5</v>
      </c>
      <c r="L106" s="136"/>
    </row>
    <row r="107" spans="2:12" s="135" customFormat="1">
      <c r="B107" s="87" t="s">
        <v>2303</v>
      </c>
      <c r="C107" s="84">
        <v>5270</v>
      </c>
      <c r="D107" s="97" t="s">
        <v>179</v>
      </c>
      <c r="E107" s="107">
        <v>42338</v>
      </c>
      <c r="F107" s="94">
        <v>4549523.5</v>
      </c>
      <c r="G107" s="96">
        <v>298.32029999999997</v>
      </c>
      <c r="H107" s="94">
        <v>50868.42626</v>
      </c>
      <c r="I107" s="95">
        <v>3.404529021669217E-2</v>
      </c>
      <c r="J107" s="95">
        <f t="shared" si="6"/>
        <v>2.3844076661980382E-2</v>
      </c>
      <c r="K107" s="95">
        <f>H107/'סכום נכסי הקרן'!$C$42</f>
        <v>9.7097301763646149E-4</v>
      </c>
      <c r="L107" s="136"/>
    </row>
    <row r="108" spans="2:12" s="135" customFormat="1">
      <c r="B108" s="87" t="s">
        <v>2304</v>
      </c>
      <c r="C108" s="84">
        <v>5239</v>
      </c>
      <c r="D108" s="97" t="s">
        <v>179</v>
      </c>
      <c r="E108" s="107">
        <v>43223</v>
      </c>
      <c r="F108" s="94">
        <v>306702.21999999997</v>
      </c>
      <c r="G108" s="96">
        <v>87.1036</v>
      </c>
      <c r="H108" s="94">
        <v>1001.27325</v>
      </c>
      <c r="I108" s="95">
        <v>2.6528121296296299E-4</v>
      </c>
      <c r="J108" s="95">
        <f t="shared" si="6"/>
        <v>4.6933703060838996E-4</v>
      </c>
      <c r="K108" s="95">
        <f>H108/'סכום נכסי הקרן'!$C$42</f>
        <v>1.9112234848036894E-5</v>
      </c>
      <c r="L108" s="136"/>
    </row>
    <row r="109" spans="2:12" s="135" customFormat="1">
      <c r="B109" s="87" t="s">
        <v>2305</v>
      </c>
      <c r="C109" s="84">
        <v>7000</v>
      </c>
      <c r="D109" s="97" t="s">
        <v>179</v>
      </c>
      <c r="E109" s="107">
        <v>43137</v>
      </c>
      <c r="F109" s="94">
        <v>3809.4</v>
      </c>
      <c r="G109" s="96">
        <v>100</v>
      </c>
      <c r="H109" s="94">
        <v>14.277629999999998</v>
      </c>
      <c r="I109" s="95">
        <v>1.8441139379164723E-2</v>
      </c>
      <c r="J109" s="95">
        <f t="shared" si="6"/>
        <v>6.6924992436632723E-6</v>
      </c>
      <c r="K109" s="95">
        <f>H109/'סכום נכסי הקרן'!$C$42</f>
        <v>2.7253041827830416E-7</v>
      </c>
      <c r="L109" s="136"/>
    </row>
    <row r="110" spans="2:12" s="135" customFormat="1">
      <c r="B110" s="87" t="s">
        <v>2306</v>
      </c>
      <c r="C110" s="84">
        <v>5292</v>
      </c>
      <c r="D110" s="97" t="s">
        <v>181</v>
      </c>
      <c r="E110" s="107">
        <v>42814</v>
      </c>
      <c r="F110" s="94">
        <v>504185.74</v>
      </c>
      <c r="G110" s="96">
        <v>1E-4</v>
      </c>
      <c r="H110" s="94">
        <v>2.15E-3</v>
      </c>
      <c r="I110" s="95">
        <v>2.4884052260526349E-3</v>
      </c>
      <c r="J110" s="95">
        <f t="shared" si="6"/>
        <v>1.0077914453502463E-9</v>
      </c>
      <c r="K110" s="95">
        <f>H110/'סכום נכסי הקרן'!$C$42</f>
        <v>4.10390519503835E-11</v>
      </c>
      <c r="L110" s="136"/>
    </row>
    <row r="111" spans="2:12" s="135" customFormat="1">
      <c r="B111" s="87" t="s">
        <v>2307</v>
      </c>
      <c r="C111" s="84">
        <v>5329</v>
      </c>
      <c r="D111" s="97" t="s">
        <v>179</v>
      </c>
      <c r="E111" s="107">
        <v>43261</v>
      </c>
      <c r="F111" s="94">
        <v>826067.01</v>
      </c>
      <c r="G111" s="96">
        <v>100</v>
      </c>
      <c r="H111" s="94">
        <v>3096.09915</v>
      </c>
      <c r="I111" s="95">
        <v>9.0280547540983608E-4</v>
      </c>
      <c r="J111" s="95">
        <f t="shared" si="6"/>
        <v>1.4512661568958926E-3</v>
      </c>
      <c r="K111" s="95">
        <f>H111/'סכום נכסי הקרן'!$C$42</f>
        <v>5.9098127376924745E-5</v>
      </c>
      <c r="L111" s="136"/>
    </row>
    <row r="112" spans="2:12" s="135" customFormat="1">
      <c r="B112" s="87" t="s">
        <v>2308</v>
      </c>
      <c r="C112" s="84">
        <v>5296</v>
      </c>
      <c r="D112" s="97" t="s">
        <v>179</v>
      </c>
      <c r="E112" s="107">
        <v>42912</v>
      </c>
      <c r="F112" s="94">
        <v>575456.01</v>
      </c>
      <c r="G112" s="96">
        <v>136.4023</v>
      </c>
      <c r="H112" s="94">
        <v>2941.9372400000002</v>
      </c>
      <c r="I112" s="95">
        <v>9.1277339197335966E-2</v>
      </c>
      <c r="J112" s="95">
        <f t="shared" si="6"/>
        <v>1.3790042712694486E-3</v>
      </c>
      <c r="K112" s="95">
        <f>H112/'סכום נכסי הקרן'!$C$42</f>
        <v>5.6155495454478077E-5</v>
      </c>
      <c r="L112" s="136"/>
    </row>
    <row r="113" spans="2:12" s="135" customFormat="1">
      <c r="B113" s="87" t="s">
        <v>2309</v>
      </c>
      <c r="C113" s="84">
        <v>5059</v>
      </c>
      <c r="D113" s="97" t="s">
        <v>181</v>
      </c>
      <c r="E113" s="107">
        <v>39255</v>
      </c>
      <c r="F113" s="94">
        <v>2844600</v>
      </c>
      <c r="G113" s="96">
        <v>6.2750000000000004</v>
      </c>
      <c r="H113" s="94">
        <v>766.04480000000001</v>
      </c>
      <c r="I113" s="95">
        <v>6.2630480167014616E-3</v>
      </c>
      <c r="J113" s="95">
        <f t="shared" si="6"/>
        <v>3.5907599823025132E-4</v>
      </c>
      <c r="K113" s="95">
        <f>H113/'סכום נכסי הקרן'!$C$42</f>
        <v>1.4622210392335413E-5</v>
      </c>
      <c r="L113" s="136"/>
    </row>
    <row r="114" spans="2:12" s="135" customFormat="1">
      <c r="B114" s="87" t="s">
        <v>2310</v>
      </c>
      <c r="C114" s="84">
        <v>5297</v>
      </c>
      <c r="D114" s="97" t="s">
        <v>179</v>
      </c>
      <c r="E114" s="107">
        <v>42916</v>
      </c>
      <c r="F114" s="94">
        <v>9673684.6300000008</v>
      </c>
      <c r="G114" s="96">
        <v>110.5849</v>
      </c>
      <c r="H114" s="94">
        <v>40094.73403</v>
      </c>
      <c r="I114" s="95">
        <v>7.3672381679708845E-3</v>
      </c>
      <c r="J114" s="95">
        <f t="shared" si="6"/>
        <v>1.879401393443135E-2</v>
      </c>
      <c r="K114" s="95">
        <f>H114/'סכום נכסי הקרן'!$C$42</f>
        <v>7.6532552222975778E-4</v>
      </c>
      <c r="L114" s="136"/>
    </row>
    <row r="115" spans="2:12" s="135" customFormat="1">
      <c r="B115" s="87" t="s">
        <v>2311</v>
      </c>
      <c r="C115" s="84">
        <v>5293</v>
      </c>
      <c r="D115" s="97" t="s">
        <v>179</v>
      </c>
      <c r="E115" s="107">
        <v>42859</v>
      </c>
      <c r="F115" s="94">
        <v>477205</v>
      </c>
      <c r="G115" s="96">
        <v>108.7319</v>
      </c>
      <c r="H115" s="94">
        <v>1944.7399700000001</v>
      </c>
      <c r="I115" s="95">
        <v>5.520515555248308E-4</v>
      </c>
      <c r="J115" s="95">
        <f t="shared" si="6"/>
        <v>9.1157781637055569E-4</v>
      </c>
      <c r="K115" s="95">
        <f>H115/'סכום נכסי הקרן'!$C$42</f>
        <v>3.7121062632008025E-5</v>
      </c>
      <c r="L115" s="136"/>
    </row>
    <row r="116" spans="2:12" s="135" customFormat="1">
      <c r="B116" s="87" t="s">
        <v>2312</v>
      </c>
      <c r="C116" s="84">
        <v>4023</v>
      </c>
      <c r="D116" s="97" t="s">
        <v>181</v>
      </c>
      <c r="E116" s="107">
        <v>39205</v>
      </c>
      <c r="F116" s="94">
        <v>2534941</v>
      </c>
      <c r="G116" s="96">
        <v>12.5052</v>
      </c>
      <c r="H116" s="94">
        <v>1360.4348</v>
      </c>
      <c r="I116" s="95">
        <v>3.9999999999999994E-2</v>
      </c>
      <c r="J116" s="95">
        <f t="shared" si="6"/>
        <v>6.3769048995198751E-4</v>
      </c>
      <c r="K116" s="95">
        <f>H116/'סכום נכסי הקרן'!$C$42</f>
        <v>2.5967885782469577E-5</v>
      </c>
      <c r="L116" s="136"/>
    </row>
    <row r="117" spans="2:12" s="135" customFormat="1">
      <c r="B117" s="87" t="s">
        <v>2313</v>
      </c>
      <c r="C117" s="84">
        <v>5313</v>
      </c>
      <c r="D117" s="97" t="s">
        <v>179</v>
      </c>
      <c r="E117" s="107">
        <v>43098</v>
      </c>
      <c r="F117" s="94">
        <v>383489.11</v>
      </c>
      <c r="G117" s="96">
        <v>82.030500000000004</v>
      </c>
      <c r="H117" s="94">
        <v>1179.0384899999999</v>
      </c>
      <c r="I117" s="95">
        <v>1.9100247102146737E-3</v>
      </c>
      <c r="J117" s="95">
        <f t="shared" si="6"/>
        <v>5.5266274602821944E-4</v>
      </c>
      <c r="K117" s="95">
        <f>H117/'סכום נכסי הקרן'!$C$42</f>
        <v>2.2505405508191494E-5</v>
      </c>
      <c r="L117" s="136"/>
    </row>
    <row r="118" spans="2:12" s="135" customFormat="1">
      <c r="B118" s="87" t="s">
        <v>2314</v>
      </c>
      <c r="C118" s="84">
        <v>4030</v>
      </c>
      <c r="D118" s="97" t="s">
        <v>179</v>
      </c>
      <c r="E118" s="107">
        <v>39377</v>
      </c>
      <c r="F118" s="94">
        <v>600000</v>
      </c>
      <c r="G118" s="96">
        <v>1E-4</v>
      </c>
      <c r="H118" s="94">
        <v>2.2500002999999999E-3</v>
      </c>
      <c r="I118" s="95">
        <v>1.0499999999999999E-3</v>
      </c>
      <c r="J118" s="95">
        <f t="shared" si="6"/>
        <v>1.0546656066862734E-9</v>
      </c>
      <c r="K118" s="95">
        <f>H118/'סכום נכסי הקרן'!$C$42</f>
        <v>4.2947850790734166E-11</v>
      </c>
      <c r="L118" s="136"/>
    </row>
    <row r="119" spans="2:12" s="135" customFormat="1">
      <c r="B119" s="87" t="s">
        <v>2315</v>
      </c>
      <c r="C119" s="84">
        <v>5326</v>
      </c>
      <c r="D119" s="97" t="s">
        <v>182</v>
      </c>
      <c r="E119" s="107">
        <v>43234</v>
      </c>
      <c r="F119" s="94">
        <v>5416824.6600000001</v>
      </c>
      <c r="G119" s="96">
        <v>99.962000000000003</v>
      </c>
      <c r="H119" s="94">
        <v>25955.140640000001</v>
      </c>
      <c r="I119" s="95">
        <v>2.0833941010312277E-2</v>
      </c>
      <c r="J119" s="95">
        <f t="shared" si="6"/>
        <v>1.2166217999932335E-2</v>
      </c>
      <c r="K119" s="95">
        <f>H119/'סכום נכסי הקרן'!$C$42</f>
        <v>4.9542993725789307E-4</v>
      </c>
      <c r="L119" s="136"/>
    </row>
    <row r="120" spans="2:12" s="135" customFormat="1">
      <c r="B120" s="87" t="s">
        <v>2316</v>
      </c>
      <c r="C120" s="84">
        <v>5336</v>
      </c>
      <c r="D120" s="97" t="s">
        <v>181</v>
      </c>
      <c r="E120" s="107">
        <v>43363</v>
      </c>
      <c r="F120" s="94">
        <v>167371.31</v>
      </c>
      <c r="G120" s="96">
        <v>81.706400000000002</v>
      </c>
      <c r="H120" s="94">
        <v>586.88946999999996</v>
      </c>
      <c r="I120" s="95">
        <v>4.427784551669563E-3</v>
      </c>
      <c r="J120" s="95">
        <f t="shared" si="6"/>
        <v>2.7509869173587907E-4</v>
      </c>
      <c r="K120" s="95">
        <f>H120/'סכום נכסי הקרן'!$C$42</f>
        <v>1.1202505789982809E-5</v>
      </c>
      <c r="L120" s="136"/>
    </row>
    <row r="121" spans="2:12" s="135" customFormat="1">
      <c r="B121" s="87" t="s">
        <v>2317</v>
      </c>
      <c r="C121" s="84">
        <v>5308</v>
      </c>
      <c r="D121" s="97" t="s">
        <v>179</v>
      </c>
      <c r="E121" s="107">
        <v>43072</v>
      </c>
      <c r="F121" s="94">
        <v>346908.71</v>
      </c>
      <c r="G121" s="96">
        <v>92.405900000000003</v>
      </c>
      <c r="H121" s="94">
        <v>1201.47432</v>
      </c>
      <c r="I121" s="95">
        <v>2.1064943336501431E-3</v>
      </c>
      <c r="J121" s="95">
        <f t="shared" si="6"/>
        <v>5.631793216297695E-4</v>
      </c>
      <c r="K121" s="95">
        <f>H121/'סכום נכסי הקרן'!$C$42</f>
        <v>2.2933659086293811E-5</v>
      </c>
      <c r="L121" s="136"/>
    </row>
    <row r="122" spans="2:12" s="135" customFormat="1">
      <c r="B122" s="87" t="s">
        <v>2318</v>
      </c>
      <c r="C122" s="84">
        <v>5309</v>
      </c>
      <c r="D122" s="97" t="s">
        <v>179</v>
      </c>
      <c r="E122" s="107">
        <v>43125</v>
      </c>
      <c r="F122" s="94">
        <v>6744129.4500000002</v>
      </c>
      <c r="G122" s="96">
        <v>95.867999999999995</v>
      </c>
      <c r="H122" s="94">
        <v>24232.551649999998</v>
      </c>
      <c r="I122" s="95">
        <v>2.6982657864785254E-2</v>
      </c>
      <c r="J122" s="95">
        <f t="shared" si="6"/>
        <v>1.1358771279943253E-2</v>
      </c>
      <c r="K122" s="95">
        <f>H122/'סכום נכסי הקרן'!$C$42</f>
        <v>4.625492772347448E-4</v>
      </c>
      <c r="L122" s="136"/>
    </row>
    <row r="123" spans="2:12" s="135" customFormat="1">
      <c r="B123" s="87" t="s">
        <v>2319</v>
      </c>
      <c r="C123" s="84">
        <v>5321</v>
      </c>
      <c r="D123" s="97" t="s">
        <v>179</v>
      </c>
      <c r="E123" s="107">
        <v>43201</v>
      </c>
      <c r="F123" s="94">
        <v>1761997.82</v>
      </c>
      <c r="G123" s="96">
        <v>97.498599999999996</v>
      </c>
      <c r="H123" s="94">
        <v>6438.7761500000006</v>
      </c>
      <c r="I123" s="95">
        <v>8.2645300961538466E-4</v>
      </c>
      <c r="J123" s="95">
        <f t="shared" si="6"/>
        <v>3.018113266276835E-3</v>
      </c>
      <c r="K123" s="95">
        <f>H123/'סכום נכסי הקרן'!$C$42</f>
        <v>1.2290291577522804E-4</v>
      </c>
      <c r="L123" s="136"/>
    </row>
    <row r="124" spans="2:12" s="135" customFormat="1">
      <c r="B124" s="87" t="s">
        <v>2320</v>
      </c>
      <c r="C124" s="84">
        <v>5303</v>
      </c>
      <c r="D124" s="97" t="s">
        <v>181</v>
      </c>
      <c r="E124" s="107">
        <v>43034</v>
      </c>
      <c r="F124" s="94">
        <v>10766142.76</v>
      </c>
      <c r="G124" s="96">
        <v>104.04819999999999</v>
      </c>
      <c r="H124" s="94">
        <v>48074.407709999999</v>
      </c>
      <c r="I124" s="95">
        <v>2.6200695953757226E-2</v>
      </c>
      <c r="J124" s="95">
        <f t="shared" si="6"/>
        <v>2.2534407828101361E-2</v>
      </c>
      <c r="K124" s="95">
        <f>H124/'סכום נכסי הקרן'!$C$42</f>
        <v>9.1764098395098E-4</v>
      </c>
      <c r="L124" s="136"/>
    </row>
    <row r="125" spans="2:12" s="135" customFormat="1">
      <c r="B125" s="87" t="s">
        <v>2321</v>
      </c>
      <c r="C125" s="84">
        <v>6644</v>
      </c>
      <c r="D125" s="97" t="s">
        <v>179</v>
      </c>
      <c r="E125" s="107">
        <v>43444</v>
      </c>
      <c r="F125" s="94">
        <v>22481.95</v>
      </c>
      <c r="G125" s="96">
        <v>100</v>
      </c>
      <c r="H125" s="94">
        <v>84.262350000000012</v>
      </c>
      <c r="I125" s="95">
        <v>2.527973911764706E-3</v>
      </c>
      <c r="J125" s="95">
        <f t="shared" si="6"/>
        <v>3.9497151393073647E-5</v>
      </c>
      <c r="K125" s="95">
        <f>H125/'סכום נכסי הקרן'!$C$42</f>
        <v>1.6083939344704175E-6</v>
      </c>
      <c r="L125" s="136"/>
    </row>
    <row r="126" spans="2:12" s="135" customFormat="1">
      <c r="B126" s="87" t="s">
        <v>2322</v>
      </c>
      <c r="C126" s="84">
        <v>5258</v>
      </c>
      <c r="D126" s="97" t="s">
        <v>180</v>
      </c>
      <c r="E126" s="107">
        <v>42036</v>
      </c>
      <c r="F126" s="94">
        <v>36969296.75</v>
      </c>
      <c r="G126" s="96">
        <v>49.380099999999999</v>
      </c>
      <c r="H126" s="94">
        <v>18255.475699999999</v>
      </c>
      <c r="I126" s="95">
        <v>5.6495050356632381E-2</v>
      </c>
      <c r="J126" s="95">
        <f t="shared" si="6"/>
        <v>8.5570754610508372E-3</v>
      </c>
      <c r="K126" s="95">
        <f>H126/'סכום נכסי הקרן'!$C$42</f>
        <v>3.4845926308430864E-4</v>
      </c>
      <c r="L126" s="136"/>
    </row>
    <row r="127" spans="2:12" s="135" customFormat="1">
      <c r="B127" s="87" t="s">
        <v>2323</v>
      </c>
      <c r="C127" s="84">
        <v>5121</v>
      </c>
      <c r="D127" s="97" t="s">
        <v>180</v>
      </c>
      <c r="E127" s="107">
        <v>39988</v>
      </c>
      <c r="F127" s="94">
        <v>38610484.789999999</v>
      </c>
      <c r="G127" s="96">
        <v>3.5106999999999999</v>
      </c>
      <c r="H127" s="94">
        <v>1355.49829</v>
      </c>
      <c r="I127" s="95">
        <v>0.10322448979591836</v>
      </c>
      <c r="J127" s="95">
        <f t="shared" si="6"/>
        <v>6.3537654923204059E-4</v>
      </c>
      <c r="K127" s="95">
        <f>H127/'סכום נכסי הקרן'!$C$42</f>
        <v>2.5873658019519069E-5</v>
      </c>
      <c r="L127" s="136"/>
    </row>
    <row r="128" spans="2:12" s="135" customFormat="1">
      <c r="B128" s="87" t="s">
        <v>2324</v>
      </c>
      <c r="C128" s="84">
        <v>5317</v>
      </c>
      <c r="D128" s="97" t="s">
        <v>179</v>
      </c>
      <c r="E128" s="107">
        <v>43264</v>
      </c>
      <c r="F128" s="94">
        <v>96943.94</v>
      </c>
      <c r="G128" s="96">
        <v>100</v>
      </c>
      <c r="H128" s="94">
        <v>363.34589</v>
      </c>
      <c r="I128" s="95">
        <v>1.3543779663100124E-2</v>
      </c>
      <c r="J128" s="95">
        <f t="shared" si="6"/>
        <v>1.7031482774194028E-4</v>
      </c>
      <c r="K128" s="95">
        <f>H128/'סכום נכסי הקרן'!$C$42</f>
        <v>6.9355213282178274E-6</v>
      </c>
      <c r="L128" s="136"/>
    </row>
    <row r="129" spans="2:12" s="135" customFormat="1">
      <c r="B129" s="87" t="s">
        <v>2325</v>
      </c>
      <c r="C129" s="84">
        <v>5340</v>
      </c>
      <c r="D129" s="97" t="s">
        <v>182</v>
      </c>
      <c r="E129" s="107">
        <v>43375</v>
      </c>
      <c r="F129" s="94">
        <v>695571.72</v>
      </c>
      <c r="G129" s="96">
        <v>100</v>
      </c>
      <c r="H129" s="94">
        <v>3334.1534799999999</v>
      </c>
      <c r="I129" s="95">
        <v>3.1312976086956519E-3</v>
      </c>
      <c r="J129" s="95">
        <f t="shared" si="6"/>
        <v>1.562851792850583E-3</v>
      </c>
      <c r="K129" s="95">
        <f>H129/'סכום נכסי הקרן'!$C$42</f>
        <v>6.3642092035475322E-5</v>
      </c>
      <c r="L129" s="136"/>
    </row>
    <row r="130" spans="2:12" s="135" customFormat="1">
      <c r="B130" s="87" t="s">
        <v>2326</v>
      </c>
      <c r="C130" s="84">
        <v>5278</v>
      </c>
      <c r="D130" s="97" t="s">
        <v>181</v>
      </c>
      <c r="E130" s="107">
        <v>42562</v>
      </c>
      <c r="F130" s="94">
        <v>3838438.53</v>
      </c>
      <c r="G130" s="96">
        <v>78.966899999999995</v>
      </c>
      <c r="H130" s="94">
        <v>13008.251249999999</v>
      </c>
      <c r="I130" s="95">
        <v>1.8980667838312829E-2</v>
      </c>
      <c r="J130" s="95">
        <f t="shared" si="6"/>
        <v>6.0974903854496033E-3</v>
      </c>
      <c r="K130" s="95">
        <f>H130/'סכום נכסי הקרן'!$C$42</f>
        <v>2.4830060410808887E-4</v>
      </c>
      <c r="L130" s="136"/>
    </row>
    <row r="131" spans="2:12" s="135" customFormat="1">
      <c r="B131" s="87" t="s">
        <v>2327</v>
      </c>
      <c r="C131" s="84">
        <v>5280</v>
      </c>
      <c r="D131" s="97" t="s">
        <v>182</v>
      </c>
      <c r="E131" s="107">
        <v>42604</v>
      </c>
      <c r="F131" s="94">
        <v>415997.23</v>
      </c>
      <c r="G131" s="96">
        <v>109.6354</v>
      </c>
      <c r="H131" s="94">
        <v>2186.1749300000001</v>
      </c>
      <c r="I131" s="95">
        <v>1.0976180211081795E-2</v>
      </c>
      <c r="J131" s="95">
        <f t="shared" si="6"/>
        <v>1.0247480895317087E-3</v>
      </c>
      <c r="K131" s="95">
        <f>H131/'סכום נכסי הקרן'!$C$42</f>
        <v>4.1729556523207448E-5</v>
      </c>
      <c r="L131" s="136"/>
    </row>
    <row r="132" spans="2:12" s="135" customFormat="1">
      <c r="B132" s="87" t="s">
        <v>2328</v>
      </c>
      <c r="C132" s="84">
        <v>5318</v>
      </c>
      <c r="D132" s="97" t="s">
        <v>181</v>
      </c>
      <c r="E132" s="107">
        <v>43165</v>
      </c>
      <c r="F132" s="94">
        <v>424542.75</v>
      </c>
      <c r="G132" s="96">
        <v>96.992699999999999</v>
      </c>
      <c r="H132" s="94">
        <v>1767.1756499999999</v>
      </c>
      <c r="I132" s="95">
        <v>3.4515670731707316E-3</v>
      </c>
      <c r="J132" s="95">
        <f t="shared" si="6"/>
        <v>8.2834628023314462E-4</v>
      </c>
      <c r="K132" s="95">
        <f>H132/'סכום נכסי הקרן'!$C$42</f>
        <v>3.373172711897801E-5</v>
      </c>
      <c r="L132" s="136"/>
    </row>
    <row r="133" spans="2:12" s="135" customFormat="1">
      <c r="B133" s="87" t="s">
        <v>2329</v>
      </c>
      <c r="C133" s="84">
        <v>5319</v>
      </c>
      <c r="D133" s="97" t="s">
        <v>179</v>
      </c>
      <c r="E133" s="107">
        <v>43165</v>
      </c>
      <c r="F133" s="94">
        <v>350732.24</v>
      </c>
      <c r="G133" s="96">
        <v>148.20259999999999</v>
      </c>
      <c r="H133" s="94">
        <v>1948.18904</v>
      </c>
      <c r="I133" s="95">
        <v>1.447127478357408E-2</v>
      </c>
      <c r="J133" s="95">
        <f t="shared" si="6"/>
        <v>9.1319453415679474E-4</v>
      </c>
      <c r="K133" s="95">
        <f>H133/'סכום נכסי הקרן'!$C$42</f>
        <v>3.7186898242664073E-5</v>
      </c>
      <c r="L133" s="136"/>
    </row>
    <row r="134" spans="2:12" s="135" customFormat="1">
      <c r="B134" s="87" t="s">
        <v>2330</v>
      </c>
      <c r="C134" s="84">
        <v>5324</v>
      </c>
      <c r="D134" s="97" t="s">
        <v>181</v>
      </c>
      <c r="E134" s="107">
        <v>43192</v>
      </c>
      <c r="F134" s="94">
        <v>510931.84</v>
      </c>
      <c r="G134" s="96">
        <v>100.9716</v>
      </c>
      <c r="H134" s="94">
        <v>2214.0194799999999</v>
      </c>
      <c r="I134" s="95">
        <v>6.2094436904761912E-3</v>
      </c>
      <c r="J134" s="95">
        <f t="shared" si="6"/>
        <v>1.0377999496664189E-3</v>
      </c>
      <c r="K134" s="95">
        <f>H134/'סכום נכסי הקרן'!$C$42</f>
        <v>4.2261051376223751E-5</v>
      </c>
      <c r="L134" s="136"/>
    </row>
    <row r="135" spans="2:12" s="135" customFormat="1">
      <c r="B135" s="87" t="s">
        <v>2331</v>
      </c>
      <c r="C135" s="84">
        <v>5325</v>
      </c>
      <c r="D135" s="97" t="s">
        <v>179</v>
      </c>
      <c r="E135" s="107">
        <v>43201</v>
      </c>
      <c r="F135" s="94">
        <v>1090570.5</v>
      </c>
      <c r="G135" s="96">
        <v>126.7764</v>
      </c>
      <c r="H135" s="94">
        <v>5181.9324000000006</v>
      </c>
      <c r="I135" s="95">
        <v>6.4184493942933503E-4</v>
      </c>
      <c r="J135" s="95">
        <f t="shared" si="6"/>
        <v>2.4289800665596608E-3</v>
      </c>
      <c r="K135" s="95">
        <f>H135/'סכום נכסי הקרן'!$C$42</f>
        <v>9.8912368821849056E-5</v>
      </c>
      <c r="L135" s="136"/>
    </row>
    <row r="136" spans="2:12" s="135" customFormat="1">
      <c r="B136" s="87" t="s">
        <v>2332</v>
      </c>
      <c r="C136" s="84">
        <v>5330</v>
      </c>
      <c r="D136" s="97" t="s">
        <v>179</v>
      </c>
      <c r="E136" s="107">
        <v>43272</v>
      </c>
      <c r="F136" s="94">
        <v>1095290.51</v>
      </c>
      <c r="G136" s="96">
        <v>100</v>
      </c>
      <c r="H136" s="94">
        <v>4105.1488300000001</v>
      </c>
      <c r="I136" s="95">
        <v>5.7906572399372708E-4</v>
      </c>
      <c r="J136" s="95">
        <f t="shared" si="6"/>
        <v>1.9242483129132896E-3</v>
      </c>
      <c r="K136" s="95">
        <f>H136/'סכום נכסי הקרן'!$C$42</f>
        <v>7.8358798185314445E-5</v>
      </c>
      <c r="L136" s="136"/>
    </row>
    <row r="137" spans="2:12" s="135" customFormat="1">
      <c r="B137" s="87" t="s">
        <v>2333</v>
      </c>
      <c r="C137" s="84">
        <v>5298</v>
      </c>
      <c r="D137" s="97" t="s">
        <v>179</v>
      </c>
      <c r="E137" s="107">
        <v>43188</v>
      </c>
      <c r="F137" s="94">
        <v>3701.44</v>
      </c>
      <c r="G137" s="96">
        <v>100</v>
      </c>
      <c r="H137" s="94">
        <v>13.872999999999999</v>
      </c>
      <c r="I137" s="95">
        <v>5.672530290379306E-2</v>
      </c>
      <c r="J137" s="95">
        <f t="shared" si="6"/>
        <v>6.5028328936483567E-6</v>
      </c>
      <c r="K137" s="95">
        <f>H137/'סכום נכסי הקרן'!$C$42</f>
        <v>2.6480686870124197E-7</v>
      </c>
      <c r="L137" s="136"/>
    </row>
    <row r="138" spans="2:12" s="135" customFormat="1">
      <c r="B138" s="87" t="s">
        <v>2334</v>
      </c>
      <c r="C138" s="84">
        <v>4029</v>
      </c>
      <c r="D138" s="97" t="s">
        <v>179</v>
      </c>
      <c r="E138" s="107">
        <v>39321</v>
      </c>
      <c r="F138" s="94">
        <v>929488.22</v>
      </c>
      <c r="G138" s="96">
        <v>49.555100000000003</v>
      </c>
      <c r="H138" s="94">
        <v>1726.3618600000002</v>
      </c>
      <c r="I138" s="95">
        <v>4.4885831966234328E-3</v>
      </c>
      <c r="J138" s="95">
        <f t="shared" si="6"/>
        <v>8.0921521585439063E-4</v>
      </c>
      <c r="K138" s="95">
        <f>H138/'סכום נכסי הקרן'!$C$42</f>
        <v>3.2952676305907299E-5</v>
      </c>
      <c r="L138" s="136"/>
    </row>
    <row r="139" spans="2:12" s="135" customFormat="1">
      <c r="B139" s="87" t="s">
        <v>2335</v>
      </c>
      <c r="C139" s="84">
        <v>5316</v>
      </c>
      <c r="D139" s="97" t="s">
        <v>179</v>
      </c>
      <c r="E139" s="107">
        <v>43175</v>
      </c>
      <c r="F139" s="94">
        <v>16197287.32</v>
      </c>
      <c r="G139" s="96">
        <v>101.2286</v>
      </c>
      <c r="H139" s="94">
        <v>61453.284390000001</v>
      </c>
      <c r="I139" s="95">
        <v>5.0162146296296294E-3</v>
      </c>
      <c r="J139" s="95">
        <f t="shared" si="6"/>
        <v>2.8805625254380386E-2</v>
      </c>
      <c r="K139" s="95">
        <f>H139/'סכום נכסי הקרן'!$C$42</f>
        <v>1.1730160607455356E-3</v>
      </c>
      <c r="L139" s="136"/>
    </row>
    <row r="140" spans="2:12" s="135" customFormat="1">
      <c r="B140" s="87" t="s">
        <v>2336</v>
      </c>
      <c r="C140" s="84">
        <v>5311</v>
      </c>
      <c r="D140" s="97" t="s">
        <v>179</v>
      </c>
      <c r="E140" s="107">
        <v>43089</v>
      </c>
      <c r="F140" s="94">
        <v>835331.25</v>
      </c>
      <c r="G140" s="96">
        <v>96.621399999999994</v>
      </c>
      <c r="H140" s="94">
        <v>3025.0436</v>
      </c>
      <c r="I140" s="95">
        <v>2.086818263736264E-3</v>
      </c>
      <c r="J140" s="95">
        <f t="shared" si="6"/>
        <v>1.4179595636704709E-3</v>
      </c>
      <c r="K140" s="95">
        <f>H140/'סכום נכסי הקרן'!$C$42</f>
        <v>5.7741823931430293E-5</v>
      </c>
      <c r="L140" s="136"/>
    </row>
    <row r="141" spans="2:12" s="135" customFormat="1">
      <c r="B141" s="87" t="s">
        <v>2337</v>
      </c>
      <c r="C141" s="84">
        <v>5331</v>
      </c>
      <c r="D141" s="97" t="s">
        <v>179</v>
      </c>
      <c r="E141" s="107">
        <v>43455</v>
      </c>
      <c r="F141" s="94">
        <v>1866931.08</v>
      </c>
      <c r="G141" s="96">
        <v>98.938400000000001</v>
      </c>
      <c r="H141" s="94">
        <v>6922.9748</v>
      </c>
      <c r="I141" s="95">
        <v>3.7042286828571427E-2</v>
      </c>
      <c r="J141" s="95">
        <f t="shared" si="6"/>
        <v>3.2450766417745731E-3</v>
      </c>
      <c r="K141" s="95">
        <f>H141/'סכום נכסי הקרן'!$C$42</f>
        <v>1.3214526626437016E-4</v>
      </c>
      <c r="L141" s="136"/>
    </row>
    <row r="142" spans="2:12" s="135" customFormat="1">
      <c r="B142" s="87" t="s">
        <v>2338</v>
      </c>
      <c r="C142" s="84">
        <v>5320</v>
      </c>
      <c r="D142" s="97" t="s">
        <v>179</v>
      </c>
      <c r="E142" s="107">
        <v>43448</v>
      </c>
      <c r="F142" s="94">
        <v>29745.13</v>
      </c>
      <c r="G142" s="96">
        <v>100</v>
      </c>
      <c r="H142" s="94">
        <v>111.48475000000001</v>
      </c>
      <c r="I142" s="95">
        <v>8.1262677978600744E-3</v>
      </c>
      <c r="J142" s="95">
        <f t="shared" si="6"/>
        <v>5.2257384807912034E-5</v>
      </c>
      <c r="K142" s="95">
        <f>H142/'סכום נכסי הקרן'!$C$42</f>
        <v>2.1280132311281476E-6</v>
      </c>
      <c r="L142" s="136"/>
    </row>
    <row r="143" spans="2:12" s="135" customFormat="1">
      <c r="B143" s="87" t="s">
        <v>2339</v>
      </c>
      <c r="C143" s="84">
        <v>5287</v>
      </c>
      <c r="D143" s="97" t="s">
        <v>181</v>
      </c>
      <c r="E143" s="107">
        <v>42809</v>
      </c>
      <c r="F143" s="94">
        <v>15711582.52</v>
      </c>
      <c r="G143" s="96">
        <v>97.981099999999998</v>
      </c>
      <c r="H143" s="94">
        <v>66066.527130000002</v>
      </c>
      <c r="I143" s="95">
        <v>1.117512997939092E-2</v>
      </c>
      <c r="J143" s="95">
        <f t="shared" si="6"/>
        <v>3.0968037611913472E-2</v>
      </c>
      <c r="K143" s="95">
        <f>H143/'סכום נכסי הקרן'!$C$42</f>
        <v>1.2610733204974378E-3</v>
      </c>
      <c r="L143" s="136"/>
    </row>
    <row r="144" spans="2:12" s="135" customFormat="1">
      <c r="B144" s="87" t="s">
        <v>2340</v>
      </c>
      <c r="C144" s="84">
        <v>5306</v>
      </c>
      <c r="D144" s="97" t="s">
        <v>181</v>
      </c>
      <c r="E144" s="107">
        <v>43068</v>
      </c>
      <c r="F144" s="94">
        <v>321744.51</v>
      </c>
      <c r="G144" s="96">
        <v>69.165899999999993</v>
      </c>
      <c r="H144" s="94">
        <v>955.04188999999997</v>
      </c>
      <c r="I144" s="95">
        <v>1.3273712920298165E-3</v>
      </c>
      <c r="J144" s="95">
        <f t="shared" si="6"/>
        <v>4.4766653334564227E-4</v>
      </c>
      <c r="K144" s="95">
        <f>H144/'סכום נכסי הקרן'!$C$42</f>
        <v>1.82297738318616E-5</v>
      </c>
      <c r="L144" s="136"/>
    </row>
    <row r="145" spans="2:12" s="135" customFormat="1">
      <c r="B145" s="87" t="s">
        <v>2341</v>
      </c>
      <c r="C145" s="84">
        <v>5268</v>
      </c>
      <c r="D145" s="97" t="s">
        <v>181</v>
      </c>
      <c r="E145" s="107">
        <v>42206</v>
      </c>
      <c r="F145" s="94">
        <v>5133392.37</v>
      </c>
      <c r="G145" s="96">
        <v>112.7745</v>
      </c>
      <c r="H145" s="94">
        <v>24844.748670000001</v>
      </c>
      <c r="I145" s="95">
        <v>3.9035591274397246E-3</v>
      </c>
      <c r="J145" s="95">
        <f t="shared" ref="J145:J160" si="7">H145/$H$11</f>
        <v>1.1645732637908331E-2</v>
      </c>
      <c r="K145" s="95">
        <f>H145/'סכום נכסי הקרן'!$C$42</f>
        <v>4.7423485179644254E-4</v>
      </c>
      <c r="L145" s="136"/>
    </row>
    <row r="146" spans="2:12" s="135" customFormat="1">
      <c r="B146" s="87" t="s">
        <v>2342</v>
      </c>
      <c r="C146" s="84">
        <v>4022</v>
      </c>
      <c r="D146" s="97" t="s">
        <v>179</v>
      </c>
      <c r="E146" s="107">
        <v>39134</v>
      </c>
      <c r="F146" s="94">
        <v>338203.28</v>
      </c>
      <c r="G146" s="96">
        <v>1E-4</v>
      </c>
      <c r="H146" s="94">
        <v>1.2700000000000001E-3</v>
      </c>
      <c r="I146" s="95">
        <v>4.2000000000000006E-3</v>
      </c>
      <c r="J146" s="95">
        <f t="shared" si="7"/>
        <v>5.9530006306735483E-10</v>
      </c>
      <c r="K146" s="95">
        <f>H146/'סכום נכסי הקרן'!$C$42</f>
        <v>2.4241672547435837E-11</v>
      </c>
      <c r="L146" s="136"/>
    </row>
    <row r="147" spans="2:12" s="135" customFormat="1">
      <c r="B147" s="87" t="s">
        <v>2343</v>
      </c>
      <c r="C147" s="84">
        <v>5233</v>
      </c>
      <c r="D147" s="97" t="s">
        <v>179</v>
      </c>
      <c r="E147" s="107">
        <v>41269</v>
      </c>
      <c r="F147" s="94">
        <v>7404219.1699999999</v>
      </c>
      <c r="G147" s="96">
        <v>25.0335</v>
      </c>
      <c r="H147" s="94">
        <v>6947.0499300000001</v>
      </c>
      <c r="I147" s="95">
        <v>8.5047385835919521E-3</v>
      </c>
      <c r="J147" s="95">
        <f t="shared" si="7"/>
        <v>3.2563616231976872E-3</v>
      </c>
      <c r="K147" s="95">
        <f>H147/'סכום נכסי הקרן'!$C$42</f>
        <v>1.3260481068798981E-4</v>
      </c>
      <c r="L147" s="136"/>
    </row>
    <row r="148" spans="2:12" s="135" customFormat="1">
      <c r="B148" s="87" t="s">
        <v>2344</v>
      </c>
      <c r="C148" s="84">
        <v>5284</v>
      </c>
      <c r="D148" s="97" t="s">
        <v>181</v>
      </c>
      <c r="E148" s="107">
        <v>42662</v>
      </c>
      <c r="F148" s="94">
        <v>11003349.380000001</v>
      </c>
      <c r="G148" s="96">
        <v>89.112399999999994</v>
      </c>
      <c r="H148" s="94">
        <v>42080.634530000003</v>
      </c>
      <c r="I148" s="95">
        <v>1.8516791349999999E-2</v>
      </c>
      <c r="J148" s="95">
        <f t="shared" si="7"/>
        <v>1.9724885346160088E-2</v>
      </c>
      <c r="K148" s="95">
        <f>H148/'סכום נכסי הקרן'!$C$42</f>
        <v>8.0323225422407991E-4</v>
      </c>
      <c r="L148" s="136"/>
    </row>
    <row r="149" spans="2:12" s="135" customFormat="1">
      <c r="B149" s="87" t="s">
        <v>2345</v>
      </c>
      <c r="C149" s="84">
        <v>5267</v>
      </c>
      <c r="D149" s="97" t="s">
        <v>181</v>
      </c>
      <c r="E149" s="107">
        <v>42446</v>
      </c>
      <c r="F149" s="94">
        <v>6074703.1299999999</v>
      </c>
      <c r="G149" s="96">
        <v>89.6006</v>
      </c>
      <c r="H149" s="94">
        <v>23359.05199</v>
      </c>
      <c r="I149" s="95">
        <v>1.0688340629370871E-2</v>
      </c>
      <c r="J149" s="95">
        <f t="shared" si="7"/>
        <v>1.0949326868378441E-2</v>
      </c>
      <c r="K149" s="95">
        <f>H149/'סכום נכסי הקרן'!$C$42</f>
        <v>4.4587597587410189E-4</v>
      </c>
      <c r="L149" s="136"/>
    </row>
    <row r="150" spans="2:12" s="135" customFormat="1">
      <c r="B150" s="87" t="s">
        <v>2346</v>
      </c>
      <c r="C150" s="84">
        <v>6646</v>
      </c>
      <c r="D150" s="97" t="s">
        <v>181</v>
      </c>
      <c r="E150" s="107">
        <v>43460</v>
      </c>
      <c r="F150" s="94">
        <v>9200071.4199999999</v>
      </c>
      <c r="G150" s="96">
        <v>100</v>
      </c>
      <c r="H150" s="94">
        <v>39483.026509999996</v>
      </c>
      <c r="I150" s="95">
        <v>1.706211979950795E-2</v>
      </c>
      <c r="J150" s="95">
        <f t="shared" si="7"/>
        <v>1.8507282024797667E-2</v>
      </c>
      <c r="K150" s="95">
        <f>H150/'סכום נכסי הקרן'!$C$42</f>
        <v>7.5364929121035293E-4</v>
      </c>
      <c r="L150" s="136"/>
    </row>
    <row r="151" spans="2:12" s="135" customFormat="1">
      <c r="B151" s="87" t="s">
        <v>2347</v>
      </c>
      <c r="C151" s="84">
        <v>5083</v>
      </c>
      <c r="D151" s="97" t="s">
        <v>179</v>
      </c>
      <c r="E151" s="107">
        <v>39415</v>
      </c>
      <c r="F151" s="94">
        <v>3693864</v>
      </c>
      <c r="G151" s="96">
        <v>66.570800000000006</v>
      </c>
      <c r="H151" s="94">
        <v>9216.4624999999996</v>
      </c>
      <c r="I151" s="95">
        <v>2.9136892404740572E-2</v>
      </c>
      <c r="J151" s="95">
        <f t="shared" si="7"/>
        <v>4.3201265413448115E-3</v>
      </c>
      <c r="K151" s="95">
        <f>H151/'סכום נכסי הקרן'!$C$42</f>
        <v>1.7592320155174947E-4</v>
      </c>
      <c r="L151" s="136"/>
    </row>
    <row r="152" spans="2:12" s="135" customFormat="1">
      <c r="B152" s="87" t="s">
        <v>2348</v>
      </c>
      <c r="C152" s="84">
        <v>5276</v>
      </c>
      <c r="D152" s="97" t="s">
        <v>179</v>
      </c>
      <c r="E152" s="107">
        <v>42521</v>
      </c>
      <c r="F152" s="94">
        <v>14409845.33</v>
      </c>
      <c r="G152" s="96">
        <v>106.4999</v>
      </c>
      <c r="H152" s="94">
        <v>57518.572820000001</v>
      </c>
      <c r="I152" s="95">
        <v>2.1066666666666668E-3</v>
      </c>
      <c r="J152" s="95">
        <f t="shared" si="7"/>
        <v>2.6961267738023809E-2</v>
      </c>
      <c r="K152" s="95">
        <f>H152/'סכום נכסי הקרן'!$C$42</f>
        <v>1.0979105572427425E-3</v>
      </c>
      <c r="L152" s="136"/>
    </row>
    <row r="153" spans="2:12" s="135" customFormat="1">
      <c r="B153" s="87" t="s">
        <v>2349</v>
      </c>
      <c r="C153" s="84">
        <v>6642</v>
      </c>
      <c r="D153" s="97" t="s">
        <v>179</v>
      </c>
      <c r="E153" s="107">
        <v>43465</v>
      </c>
      <c r="F153" s="94">
        <v>585063.21</v>
      </c>
      <c r="G153" s="96">
        <v>100</v>
      </c>
      <c r="H153" s="94">
        <v>2192.81691</v>
      </c>
      <c r="I153" s="95">
        <v>1.4802691666666668E-3</v>
      </c>
      <c r="J153" s="95">
        <f t="shared" si="7"/>
        <v>1.0278614526127261E-3</v>
      </c>
      <c r="K153" s="95">
        <f>H153/'סכום נכסי הקרן'!$C$42</f>
        <v>4.1856338180078803E-5</v>
      </c>
      <c r="L153" s="136"/>
    </row>
    <row r="154" spans="2:12" s="135" customFormat="1">
      <c r="B154" s="87" t="s">
        <v>2350</v>
      </c>
      <c r="C154" s="84">
        <v>5269</v>
      </c>
      <c r="D154" s="97" t="s">
        <v>181</v>
      </c>
      <c r="E154" s="107">
        <v>42271</v>
      </c>
      <c r="F154" s="94">
        <v>8747015.6899999995</v>
      </c>
      <c r="G154" s="96">
        <v>107.7607</v>
      </c>
      <c r="H154" s="94">
        <v>40451.957860000002</v>
      </c>
      <c r="I154" s="95">
        <v>2.2184807368525305E-2</v>
      </c>
      <c r="J154" s="95">
        <f t="shared" si="7"/>
        <v>1.896145910650077E-2</v>
      </c>
      <c r="K154" s="95">
        <f>H154/'סכום נכסי הקרן'!$C$42</f>
        <v>7.7214418609826245E-4</v>
      </c>
      <c r="L154" s="136"/>
    </row>
    <row r="155" spans="2:12" s="135" customFormat="1">
      <c r="B155" s="87" t="s">
        <v>2351</v>
      </c>
      <c r="C155" s="84">
        <v>5312</v>
      </c>
      <c r="D155" s="97" t="s">
        <v>179</v>
      </c>
      <c r="E155" s="107">
        <v>43095</v>
      </c>
      <c r="F155" s="94">
        <v>395625.96</v>
      </c>
      <c r="G155" s="96">
        <v>104.0771</v>
      </c>
      <c r="H155" s="94">
        <v>1543.2616</v>
      </c>
      <c r="I155" s="95">
        <v>1.509962234337937E-2</v>
      </c>
      <c r="J155" s="95">
        <f t="shared" si="7"/>
        <v>7.2338876205466681E-4</v>
      </c>
      <c r="K155" s="95">
        <f>H155/'סכום נכסי הקרן'!$C$42</f>
        <v>2.9457671151363705E-5</v>
      </c>
      <c r="L155" s="136"/>
    </row>
    <row r="156" spans="2:12" s="135" customFormat="1">
      <c r="B156" s="87" t="s">
        <v>2352</v>
      </c>
      <c r="C156" s="84">
        <v>5227</v>
      </c>
      <c r="D156" s="97" t="s">
        <v>179</v>
      </c>
      <c r="E156" s="107">
        <v>40997</v>
      </c>
      <c r="F156" s="94">
        <v>2125031.77</v>
      </c>
      <c r="G156" s="96">
        <v>82.754099999999994</v>
      </c>
      <c r="H156" s="94">
        <v>6591.0488099999993</v>
      </c>
      <c r="I156" s="95">
        <v>3.0303030303030303E-3</v>
      </c>
      <c r="J156" s="95">
        <f t="shared" si="7"/>
        <v>3.0894895844669396E-3</v>
      </c>
      <c r="K156" s="95">
        <f>H156/'סכום נכסי הקרן'!$C$42</f>
        <v>1.2580948582376899E-4</v>
      </c>
      <c r="L156" s="136"/>
    </row>
    <row r="157" spans="2:12" s="135" customFormat="1">
      <c r="B157" s="87" t="s">
        <v>2353</v>
      </c>
      <c r="C157" s="84">
        <v>5257</v>
      </c>
      <c r="D157" s="97" t="s">
        <v>179</v>
      </c>
      <c r="E157" s="107">
        <v>42033</v>
      </c>
      <c r="F157" s="94">
        <v>5652615.6799999997</v>
      </c>
      <c r="G157" s="96">
        <v>128.58619999999999</v>
      </c>
      <c r="H157" s="94">
        <v>27242.27691</v>
      </c>
      <c r="I157" s="95">
        <v>2.4990949283073514E-2</v>
      </c>
      <c r="J157" s="95">
        <f t="shared" si="7"/>
        <v>1.2769550521749089E-2</v>
      </c>
      <c r="K157" s="95">
        <f>H157/'סכום נכסי הקרן'!$C$42</f>
        <v>5.1999870574708038E-4</v>
      </c>
      <c r="L157" s="136"/>
    </row>
    <row r="158" spans="2:12" s="135" customFormat="1">
      <c r="B158" s="87" t="s">
        <v>2354</v>
      </c>
      <c r="C158" s="84">
        <v>5286</v>
      </c>
      <c r="D158" s="97" t="s">
        <v>179</v>
      </c>
      <c r="E158" s="107">
        <v>42727</v>
      </c>
      <c r="F158" s="94">
        <v>9076299.2799999993</v>
      </c>
      <c r="G158" s="96">
        <v>120.38979999999999</v>
      </c>
      <c r="H158" s="94">
        <v>40954.165679999998</v>
      </c>
      <c r="I158" s="95">
        <v>6.318782595639171E-3</v>
      </c>
      <c r="J158" s="95">
        <f t="shared" si="7"/>
        <v>1.9196864104074722E-2</v>
      </c>
      <c r="K158" s="95">
        <f>H158/'סכום נכסי הקרן'!$C$42</f>
        <v>7.8173029438424789E-4</v>
      </c>
      <c r="L158" s="136"/>
    </row>
    <row r="159" spans="2:12" s="135" customFormat="1">
      <c r="B159" s="87" t="s">
        <v>2355</v>
      </c>
      <c r="C159" s="84">
        <v>5338</v>
      </c>
      <c r="D159" s="97" t="s">
        <v>179</v>
      </c>
      <c r="E159" s="107">
        <v>43375</v>
      </c>
      <c r="F159" s="94">
        <v>154633.1</v>
      </c>
      <c r="G159" s="96">
        <v>100</v>
      </c>
      <c r="H159" s="94">
        <v>579.56485999999995</v>
      </c>
      <c r="I159" s="95">
        <v>1.8085758857142858E-3</v>
      </c>
      <c r="J159" s="95">
        <f t="shared" si="7"/>
        <v>2.7166535252726192E-4</v>
      </c>
      <c r="K159" s="95">
        <f>H159/'סכום נכסי הקרן'!$C$42</f>
        <v>1.1062694138677552E-5</v>
      </c>
      <c r="L159" s="136"/>
    </row>
    <row r="160" spans="2:12" s="135" customFormat="1">
      <c r="B160" s="87" t="s">
        <v>2356</v>
      </c>
      <c r="C160" s="84">
        <v>6641</v>
      </c>
      <c r="D160" s="97" t="s">
        <v>179</v>
      </c>
      <c r="E160" s="107">
        <v>43461</v>
      </c>
      <c r="F160" s="94">
        <v>29069.33</v>
      </c>
      <c r="G160" s="96">
        <v>100</v>
      </c>
      <c r="H160" s="94">
        <v>108.95185000000001</v>
      </c>
      <c r="I160" s="95">
        <v>1.8189699425287358E-3</v>
      </c>
      <c r="J160" s="95">
        <f t="shared" si="7"/>
        <v>5.1070112737248021E-5</v>
      </c>
      <c r="K160" s="95">
        <f>H160/'סכום נכסי הקרן'!$C$42</f>
        <v>2.0796654103443679E-6</v>
      </c>
      <c r="L160" s="136"/>
    </row>
    <row r="161" spans="2:12" s="135" customFormat="1">
      <c r="B161" s="141"/>
      <c r="L161" s="136"/>
    </row>
    <row r="162" spans="2:12" s="135" customFormat="1">
      <c r="B162" s="141"/>
      <c r="L162" s="136"/>
    </row>
    <row r="163" spans="2:12" s="135" customFormat="1">
      <c r="B163" s="141"/>
      <c r="L163" s="136"/>
    </row>
    <row r="164" spans="2:12" s="135" customFormat="1">
      <c r="B164" s="142" t="s">
        <v>130</v>
      </c>
      <c r="L164" s="136"/>
    </row>
    <row r="165" spans="2:12" s="135" customFormat="1">
      <c r="B165" s="142" t="s">
        <v>256</v>
      </c>
      <c r="L165" s="136"/>
    </row>
    <row r="166" spans="2:12" s="135" customFormat="1">
      <c r="B166" s="142" t="s">
        <v>264</v>
      </c>
      <c r="L166" s="136"/>
    </row>
    <row r="167" spans="2:12" s="135" customFormat="1">
      <c r="B167" s="141"/>
      <c r="L167" s="136"/>
    </row>
    <row r="168" spans="2:12" s="135" customFormat="1">
      <c r="B168" s="141"/>
      <c r="L168" s="136"/>
    </row>
    <row r="169" spans="2:12" s="135" customFormat="1">
      <c r="B169" s="141"/>
      <c r="L169" s="136"/>
    </row>
    <row r="170" spans="2:12" s="135" customFormat="1">
      <c r="B170" s="141"/>
      <c r="L170" s="136"/>
    </row>
    <row r="171" spans="2:12" s="135" customFormat="1">
      <c r="B171" s="141"/>
      <c r="L171" s="136"/>
    </row>
    <row r="172" spans="2:12" s="135" customFormat="1">
      <c r="B172" s="141"/>
      <c r="L172" s="136"/>
    </row>
    <row r="173" spans="2:12" s="135" customFormat="1">
      <c r="B173" s="141"/>
      <c r="L173" s="136"/>
    </row>
    <row r="174" spans="2:12" s="135" customFormat="1">
      <c r="B174" s="141"/>
      <c r="L174" s="136"/>
    </row>
    <row r="175" spans="2:12" s="135" customFormat="1">
      <c r="B175" s="141"/>
      <c r="L175" s="136"/>
    </row>
    <row r="176" spans="2:12" s="135" customFormat="1">
      <c r="B176" s="141"/>
      <c r="L176" s="136"/>
    </row>
    <row r="177" spans="2:12" s="135" customFormat="1">
      <c r="B177" s="141"/>
      <c r="L177" s="136"/>
    </row>
    <row r="178" spans="2:12" s="135" customFormat="1">
      <c r="B178" s="141"/>
      <c r="L178" s="136"/>
    </row>
    <row r="179" spans="2:12" s="135" customFormat="1">
      <c r="B179" s="141"/>
      <c r="L179" s="136"/>
    </row>
    <row r="180" spans="2:12" s="135" customFormat="1">
      <c r="B180" s="141"/>
      <c r="L180" s="136"/>
    </row>
    <row r="181" spans="2:12" s="135" customFormat="1">
      <c r="B181" s="141"/>
      <c r="L181" s="136"/>
    </row>
    <row r="182" spans="2:12" s="135" customFormat="1">
      <c r="B182" s="141"/>
      <c r="L182" s="136"/>
    </row>
    <row r="183" spans="2:12" s="135" customFormat="1">
      <c r="B183" s="141"/>
      <c r="L183" s="136"/>
    </row>
    <row r="184" spans="2:12" s="135" customFormat="1">
      <c r="B184" s="141"/>
      <c r="L184" s="136"/>
    </row>
    <row r="185" spans="2:12" s="135" customFormat="1">
      <c r="B185" s="141"/>
      <c r="L185" s="136"/>
    </row>
    <row r="186" spans="2:12" s="135" customFormat="1">
      <c r="B186" s="141"/>
      <c r="L186" s="136"/>
    </row>
    <row r="187" spans="2:12" s="135" customFormat="1">
      <c r="B187" s="141"/>
      <c r="L187" s="136"/>
    </row>
    <row r="188" spans="2:12" s="135" customFormat="1">
      <c r="B188" s="141"/>
      <c r="L188" s="136"/>
    </row>
    <row r="189" spans="2:12" s="135" customFormat="1">
      <c r="B189" s="141"/>
      <c r="L189" s="136"/>
    </row>
    <row r="190" spans="2:12" s="135" customFormat="1">
      <c r="B190" s="141"/>
      <c r="L190" s="136"/>
    </row>
    <row r="191" spans="2:12" s="135" customFormat="1">
      <c r="B191" s="141"/>
      <c r="L191" s="136"/>
    </row>
    <row r="192" spans="2:12" s="135" customFormat="1">
      <c r="B192" s="141"/>
      <c r="L192" s="136"/>
    </row>
    <row r="193" spans="2:12" s="135" customFormat="1">
      <c r="B193" s="141"/>
      <c r="L193" s="136"/>
    </row>
    <row r="194" spans="2:12" s="135" customFormat="1">
      <c r="B194" s="141"/>
      <c r="L194" s="136"/>
    </row>
    <row r="195" spans="2:12" s="135" customFormat="1">
      <c r="B195" s="141"/>
      <c r="L195" s="136"/>
    </row>
    <row r="196" spans="2:12" s="135" customFormat="1">
      <c r="B196" s="141"/>
      <c r="L196" s="136"/>
    </row>
    <row r="197" spans="2:12" s="135" customFormat="1">
      <c r="B197" s="141"/>
      <c r="L197" s="136"/>
    </row>
    <row r="198" spans="2:12" s="135" customFormat="1">
      <c r="B198" s="141"/>
      <c r="L198" s="136"/>
    </row>
    <row r="199" spans="2:12" s="135" customFormat="1">
      <c r="B199" s="141"/>
      <c r="L199" s="136"/>
    </row>
    <row r="200" spans="2:12" s="135" customFormat="1">
      <c r="B200" s="141"/>
      <c r="L200" s="136"/>
    </row>
    <row r="201" spans="2:12" s="135" customFormat="1">
      <c r="B201" s="141"/>
      <c r="L201" s="136"/>
    </row>
    <row r="202" spans="2:12" s="135" customFormat="1">
      <c r="B202" s="141"/>
      <c r="L202" s="136"/>
    </row>
    <row r="203" spans="2:12" s="135" customFormat="1">
      <c r="B203" s="141"/>
      <c r="L203" s="136"/>
    </row>
    <row r="204" spans="2:12" s="135" customFormat="1">
      <c r="B204" s="141"/>
      <c r="L204" s="136"/>
    </row>
    <row r="205" spans="2:12" s="135" customFormat="1">
      <c r="B205" s="141"/>
      <c r="L205" s="136"/>
    </row>
    <row r="206" spans="2:12" s="135" customFormat="1">
      <c r="B206" s="141"/>
      <c r="L206" s="136"/>
    </row>
    <row r="207" spans="2:12" s="135" customFormat="1">
      <c r="B207" s="141"/>
      <c r="L207" s="136"/>
    </row>
    <row r="208" spans="2:12" s="135" customFormat="1">
      <c r="B208" s="141"/>
      <c r="L208" s="136"/>
    </row>
    <row r="209" spans="2:12" s="135" customFormat="1">
      <c r="B209" s="141"/>
      <c r="L209" s="136"/>
    </row>
    <row r="210" spans="2:12" s="135" customFormat="1">
      <c r="B210" s="141"/>
      <c r="L210" s="136"/>
    </row>
    <row r="211" spans="2:12" s="135" customFormat="1">
      <c r="B211" s="141"/>
      <c r="L211" s="136"/>
    </row>
    <row r="212" spans="2:12" s="135" customFormat="1">
      <c r="B212" s="141"/>
      <c r="L212" s="136"/>
    </row>
    <row r="213" spans="2:12" s="135" customFormat="1">
      <c r="B213" s="141"/>
      <c r="L213" s="136"/>
    </row>
    <row r="214" spans="2:12" s="135" customFormat="1">
      <c r="B214" s="141"/>
      <c r="L214" s="136"/>
    </row>
    <row r="215" spans="2:12" s="135" customFormat="1">
      <c r="B215" s="141"/>
      <c r="L215" s="136"/>
    </row>
    <row r="216" spans="2:12" s="135" customFormat="1">
      <c r="B216" s="141"/>
      <c r="L216" s="136"/>
    </row>
    <row r="217" spans="2:12" s="135" customFormat="1">
      <c r="B217" s="141"/>
      <c r="L217" s="136"/>
    </row>
    <row r="218" spans="2:12" s="135" customFormat="1">
      <c r="B218" s="141"/>
      <c r="L218" s="136"/>
    </row>
    <row r="219" spans="2:12" s="135" customFormat="1">
      <c r="B219" s="141"/>
      <c r="L219" s="136"/>
    </row>
    <row r="220" spans="2:12" s="135" customFormat="1">
      <c r="B220" s="141"/>
      <c r="L220" s="136"/>
    </row>
    <row r="221" spans="2:12" s="135" customFormat="1">
      <c r="B221" s="141"/>
      <c r="L221" s="136"/>
    </row>
    <row r="222" spans="2:12" s="135" customFormat="1">
      <c r="B222" s="141"/>
      <c r="L222" s="136"/>
    </row>
    <row r="223" spans="2:12" s="135" customFormat="1">
      <c r="B223" s="141"/>
      <c r="L223" s="136"/>
    </row>
    <row r="224" spans="2:12" s="135" customFormat="1">
      <c r="B224" s="141"/>
      <c r="L224" s="136"/>
    </row>
    <row r="225" spans="2:12" s="135" customFormat="1">
      <c r="B225" s="141"/>
      <c r="L225" s="136"/>
    </row>
    <row r="226" spans="2:12" s="135" customFormat="1">
      <c r="B226" s="141"/>
      <c r="L226" s="136"/>
    </row>
    <row r="227" spans="2:12" s="135" customFormat="1">
      <c r="B227" s="141"/>
      <c r="L227" s="136"/>
    </row>
    <row r="228" spans="2:12" s="135" customFormat="1">
      <c r="B228" s="141"/>
      <c r="L228" s="136"/>
    </row>
    <row r="229" spans="2:12" s="135" customFormat="1">
      <c r="B229" s="141"/>
      <c r="L229" s="136"/>
    </row>
    <row r="230" spans="2:12" s="135" customFormat="1">
      <c r="B230" s="141"/>
      <c r="L230" s="136"/>
    </row>
    <row r="231" spans="2:12" s="135" customFormat="1">
      <c r="B231" s="141"/>
      <c r="L231" s="136"/>
    </row>
    <row r="232" spans="2:12" s="135" customFormat="1">
      <c r="B232" s="141"/>
      <c r="L232" s="136"/>
    </row>
    <row r="233" spans="2:12" s="135" customFormat="1">
      <c r="B233" s="141"/>
      <c r="L233" s="136"/>
    </row>
    <row r="234" spans="2:12" s="135" customFormat="1">
      <c r="B234" s="141"/>
      <c r="L234" s="136"/>
    </row>
    <row r="235" spans="2:12" s="135" customFormat="1">
      <c r="B235" s="141"/>
      <c r="L235" s="136"/>
    </row>
    <row r="236" spans="2:12" s="135" customFormat="1">
      <c r="B236" s="141"/>
      <c r="L236" s="136"/>
    </row>
    <row r="237" spans="2:12" s="135" customFormat="1">
      <c r="B237" s="141"/>
      <c r="L237" s="136"/>
    </row>
    <row r="238" spans="2:12" s="135" customFormat="1">
      <c r="B238" s="141"/>
      <c r="L238" s="136"/>
    </row>
    <row r="239" spans="2:12" s="135" customFormat="1">
      <c r="B239" s="141"/>
      <c r="L239" s="136"/>
    </row>
    <row r="240" spans="2:12" s="135" customFormat="1">
      <c r="B240" s="141"/>
      <c r="L240" s="136"/>
    </row>
    <row r="241" spans="2:12" s="135" customFormat="1">
      <c r="B241" s="141"/>
      <c r="L241" s="136"/>
    </row>
    <row r="242" spans="2:12" s="135" customFormat="1">
      <c r="B242" s="141"/>
      <c r="L242" s="136"/>
    </row>
    <row r="243" spans="2:12" s="135" customFormat="1">
      <c r="B243" s="141"/>
      <c r="L243" s="136"/>
    </row>
    <row r="244" spans="2:12" s="135" customFormat="1">
      <c r="B244" s="141"/>
      <c r="L244" s="136"/>
    </row>
    <row r="245" spans="2:12" s="135" customFormat="1">
      <c r="B245" s="141"/>
      <c r="L245" s="136"/>
    </row>
    <row r="246" spans="2:12" s="135" customFormat="1">
      <c r="B246" s="141"/>
      <c r="L246" s="136"/>
    </row>
    <row r="247" spans="2:12" s="135" customFormat="1">
      <c r="B247" s="141"/>
      <c r="L247" s="136"/>
    </row>
    <row r="248" spans="2:12" s="135" customFormat="1">
      <c r="B248" s="141"/>
      <c r="L248" s="136"/>
    </row>
    <row r="249" spans="2:12" s="135" customFormat="1">
      <c r="B249" s="141"/>
      <c r="L249" s="136"/>
    </row>
    <row r="250" spans="2:12" s="135" customFormat="1">
      <c r="B250" s="141"/>
      <c r="L250" s="136"/>
    </row>
    <row r="251" spans="2:12" s="135" customFormat="1">
      <c r="B251" s="141"/>
      <c r="L251" s="136"/>
    </row>
    <row r="252" spans="2:12" s="135" customFormat="1">
      <c r="B252" s="141"/>
      <c r="L252" s="136"/>
    </row>
    <row r="253" spans="2:12" s="135" customFormat="1">
      <c r="B253" s="141"/>
      <c r="L253" s="136"/>
    </row>
    <row r="254" spans="2:12" s="135" customFormat="1">
      <c r="B254" s="141"/>
      <c r="L254" s="136"/>
    </row>
    <row r="255" spans="2:12" s="135" customFormat="1">
      <c r="B255" s="141"/>
      <c r="L255" s="136"/>
    </row>
    <row r="256" spans="2:12" s="135" customFormat="1">
      <c r="B256" s="141"/>
      <c r="L256" s="136"/>
    </row>
    <row r="257" spans="2:12" s="135" customFormat="1">
      <c r="B257" s="141"/>
      <c r="L257" s="136"/>
    </row>
    <row r="258" spans="2:12" s="135" customFormat="1">
      <c r="B258" s="141"/>
      <c r="L258" s="136"/>
    </row>
    <row r="259" spans="2:12" s="135" customFormat="1">
      <c r="B259" s="141"/>
      <c r="L259" s="136"/>
    </row>
    <row r="260" spans="2:12" s="135" customFormat="1">
      <c r="B260" s="141"/>
      <c r="L260" s="136"/>
    </row>
    <row r="261" spans="2:12" s="135" customFormat="1">
      <c r="B261" s="141"/>
      <c r="L261" s="136"/>
    </row>
    <row r="262" spans="2:12" s="135" customFormat="1">
      <c r="B262" s="141"/>
      <c r="L262" s="136"/>
    </row>
    <row r="263" spans="2:12" s="135" customFormat="1">
      <c r="B263" s="141"/>
      <c r="L263" s="136"/>
    </row>
    <row r="264" spans="2:12" s="135" customFormat="1">
      <c r="B264" s="141"/>
      <c r="L264" s="136"/>
    </row>
    <row r="265" spans="2:12" s="135" customFormat="1">
      <c r="B265" s="141"/>
      <c r="L265" s="136"/>
    </row>
    <row r="266" spans="2:12" s="135" customFormat="1">
      <c r="B266" s="141"/>
      <c r="L266" s="136"/>
    </row>
    <row r="267" spans="2:12" s="135" customFormat="1">
      <c r="B267" s="141"/>
      <c r="L267" s="136"/>
    </row>
    <row r="268" spans="2:12" s="135" customFormat="1">
      <c r="B268" s="141"/>
      <c r="L268" s="136"/>
    </row>
    <row r="269" spans="2:12" s="135" customFormat="1">
      <c r="B269" s="141"/>
      <c r="L269" s="136"/>
    </row>
    <row r="270" spans="2:12" s="135" customFormat="1">
      <c r="B270" s="141"/>
      <c r="L270" s="136"/>
    </row>
    <row r="271" spans="2:12" s="135" customFormat="1">
      <c r="B271" s="141"/>
      <c r="L271" s="136"/>
    </row>
    <row r="272" spans="2:12" s="135" customFormat="1">
      <c r="B272" s="141"/>
      <c r="L272" s="136"/>
    </row>
    <row r="273" spans="2:12" s="135" customFormat="1">
      <c r="B273" s="141"/>
      <c r="L273" s="136"/>
    </row>
    <row r="274" spans="2:12" s="135" customFormat="1">
      <c r="B274" s="141"/>
      <c r="L274" s="136"/>
    </row>
    <row r="275" spans="2:12" s="135" customFormat="1">
      <c r="B275" s="141"/>
      <c r="L275" s="136"/>
    </row>
    <row r="276" spans="2:12" s="135" customFormat="1">
      <c r="B276" s="141"/>
      <c r="L276" s="136"/>
    </row>
    <row r="277" spans="2:12" s="135" customFormat="1">
      <c r="B277" s="141"/>
      <c r="L277" s="136"/>
    </row>
    <row r="278" spans="2:12" s="135" customFormat="1">
      <c r="B278" s="141"/>
      <c r="L278" s="136"/>
    </row>
    <row r="279" spans="2:12" s="135" customFormat="1">
      <c r="B279" s="141"/>
      <c r="L279" s="136"/>
    </row>
    <row r="280" spans="2:12" s="135" customFormat="1">
      <c r="B280" s="141"/>
      <c r="L280" s="136"/>
    </row>
    <row r="281" spans="2:12" s="135" customFormat="1">
      <c r="B281" s="141"/>
      <c r="L281" s="136"/>
    </row>
    <row r="282" spans="2:12" s="135" customFormat="1">
      <c r="B282" s="141"/>
      <c r="L282" s="136"/>
    </row>
    <row r="283" spans="2:12" s="135" customFormat="1">
      <c r="B283" s="141"/>
      <c r="L283" s="136"/>
    </row>
    <row r="284" spans="2:12" s="135" customFormat="1">
      <c r="B284" s="141"/>
      <c r="L284" s="136"/>
    </row>
    <row r="285" spans="2:12" s="135" customFormat="1">
      <c r="B285" s="141"/>
      <c r="L285" s="136"/>
    </row>
    <row r="286" spans="2:12" s="135" customFormat="1">
      <c r="B286" s="141"/>
      <c r="L286" s="136"/>
    </row>
    <row r="287" spans="2:12" s="135" customFormat="1">
      <c r="B287" s="141"/>
      <c r="L287" s="136"/>
    </row>
    <row r="288" spans="2:12" s="135" customFormat="1">
      <c r="B288" s="141"/>
      <c r="L288" s="136"/>
    </row>
    <row r="289" spans="2:12" s="135" customFormat="1">
      <c r="B289" s="141"/>
      <c r="L289" s="136"/>
    </row>
    <row r="290" spans="2:12" s="135" customFormat="1">
      <c r="B290" s="141"/>
      <c r="L290" s="136"/>
    </row>
    <row r="291" spans="2:12" s="135" customFormat="1">
      <c r="B291" s="141"/>
      <c r="L291" s="136"/>
    </row>
    <row r="292" spans="2:12" s="135" customFormat="1">
      <c r="B292" s="141"/>
      <c r="L292" s="136"/>
    </row>
    <row r="293" spans="2:12" s="135" customFormat="1">
      <c r="B293" s="141"/>
      <c r="L293" s="136"/>
    </row>
    <row r="294" spans="2:12" s="135" customFormat="1">
      <c r="B294" s="141"/>
      <c r="L294" s="136"/>
    </row>
    <row r="295" spans="2:12" s="135" customFormat="1">
      <c r="B295" s="141"/>
      <c r="L295" s="136"/>
    </row>
    <row r="296" spans="2:12" s="135" customFormat="1">
      <c r="B296" s="141"/>
      <c r="L296" s="136"/>
    </row>
    <row r="297" spans="2:12" s="135" customFormat="1">
      <c r="B297" s="141"/>
      <c r="L297" s="136"/>
    </row>
    <row r="298" spans="2:12" s="135" customFormat="1">
      <c r="B298" s="141"/>
      <c r="L298" s="136"/>
    </row>
    <row r="299" spans="2:12" s="135" customFormat="1">
      <c r="B299" s="141"/>
      <c r="L299" s="136"/>
    </row>
    <row r="300" spans="2:12" s="135" customFormat="1">
      <c r="B300" s="141"/>
      <c r="L300" s="136"/>
    </row>
    <row r="301" spans="2:12" s="135" customFormat="1">
      <c r="B301" s="141"/>
      <c r="L301" s="136"/>
    </row>
    <row r="302" spans="2:12" s="135" customFormat="1">
      <c r="B302" s="141"/>
      <c r="L302" s="136"/>
    </row>
    <row r="303" spans="2:12" s="135" customFormat="1">
      <c r="B303" s="141"/>
      <c r="L303" s="136"/>
    </row>
    <row r="304" spans="2:12" s="135" customFormat="1">
      <c r="B304" s="141"/>
      <c r="L304" s="136"/>
    </row>
    <row r="305" spans="2:12" s="135" customFormat="1">
      <c r="B305" s="141"/>
      <c r="L305" s="136"/>
    </row>
    <row r="306" spans="2:12" s="135" customFormat="1">
      <c r="B306" s="141"/>
      <c r="L306" s="136"/>
    </row>
    <row r="307" spans="2:12" s="135" customFormat="1">
      <c r="B307" s="141"/>
      <c r="L307" s="136"/>
    </row>
    <row r="308" spans="2:12" s="135" customFormat="1">
      <c r="B308" s="141"/>
      <c r="L308" s="136"/>
    </row>
    <row r="309" spans="2:12" s="135" customFormat="1">
      <c r="B309" s="141"/>
      <c r="L309" s="136"/>
    </row>
    <row r="310" spans="2:12" s="135" customFormat="1">
      <c r="B310" s="141"/>
      <c r="L310" s="136"/>
    </row>
    <row r="311" spans="2:12" s="135" customFormat="1">
      <c r="B311" s="141"/>
      <c r="L311" s="136"/>
    </row>
    <row r="312" spans="2:12" s="135" customFormat="1">
      <c r="B312" s="141"/>
      <c r="L312" s="136"/>
    </row>
    <row r="313" spans="2:12" s="135" customFormat="1">
      <c r="B313" s="141"/>
      <c r="L313" s="136"/>
    </row>
    <row r="314" spans="2:12" s="135" customFormat="1">
      <c r="B314" s="141"/>
      <c r="L314" s="136"/>
    </row>
    <row r="315" spans="2:12" s="135" customFormat="1">
      <c r="B315" s="141"/>
      <c r="L315" s="136"/>
    </row>
    <row r="316" spans="2:12" s="135" customFormat="1">
      <c r="B316" s="141"/>
      <c r="L316" s="136"/>
    </row>
    <row r="317" spans="2:12" s="135" customFormat="1">
      <c r="B317" s="141"/>
      <c r="L317" s="136"/>
    </row>
    <row r="318" spans="2:12" s="135" customFormat="1">
      <c r="B318" s="141"/>
      <c r="L318" s="136"/>
    </row>
    <row r="319" spans="2:12" s="135" customFormat="1">
      <c r="B319" s="141"/>
      <c r="L319" s="136"/>
    </row>
    <row r="320" spans="2:12" s="135" customFormat="1">
      <c r="B320" s="141"/>
      <c r="L320" s="136"/>
    </row>
    <row r="321" spans="2:12" s="135" customFormat="1">
      <c r="B321" s="141"/>
      <c r="L321" s="136"/>
    </row>
    <row r="322" spans="2:12" s="135" customFormat="1">
      <c r="B322" s="141"/>
      <c r="L322" s="136"/>
    </row>
    <row r="323" spans="2:12" s="135" customFormat="1">
      <c r="B323" s="141"/>
      <c r="L323" s="136"/>
    </row>
    <row r="324" spans="2:12" s="135" customFormat="1">
      <c r="B324" s="141"/>
      <c r="L324" s="136"/>
    </row>
    <row r="325" spans="2:12" s="135" customFormat="1">
      <c r="B325" s="141"/>
      <c r="L325" s="136"/>
    </row>
    <row r="326" spans="2:12" s="135" customFormat="1">
      <c r="B326" s="141"/>
      <c r="L326" s="136"/>
    </row>
    <row r="327" spans="2:12" s="135" customFormat="1">
      <c r="B327" s="141"/>
      <c r="L327" s="136"/>
    </row>
    <row r="328" spans="2:12" s="135" customFormat="1">
      <c r="B328" s="141"/>
      <c r="L328" s="136"/>
    </row>
    <row r="329" spans="2:12" s="135" customFormat="1">
      <c r="B329" s="141"/>
      <c r="L329" s="136"/>
    </row>
    <row r="330" spans="2:12" s="135" customFormat="1">
      <c r="B330" s="141"/>
      <c r="L330" s="136"/>
    </row>
    <row r="331" spans="2:12" s="135" customFormat="1">
      <c r="B331" s="141"/>
      <c r="L331" s="136"/>
    </row>
    <row r="332" spans="2:12" s="135" customFormat="1">
      <c r="B332" s="141"/>
      <c r="L332" s="136"/>
    </row>
    <row r="333" spans="2:12" s="135" customFormat="1">
      <c r="B333" s="141"/>
      <c r="L333" s="136"/>
    </row>
    <row r="334" spans="2:12" s="135" customFormat="1">
      <c r="B334" s="141"/>
      <c r="L334" s="136"/>
    </row>
    <row r="335" spans="2:12" s="135" customFormat="1">
      <c r="B335" s="141"/>
      <c r="L335" s="136"/>
    </row>
    <row r="336" spans="2:12" s="135" customFormat="1">
      <c r="B336" s="141"/>
      <c r="L336" s="136"/>
    </row>
    <row r="337" spans="2:12" s="135" customFormat="1">
      <c r="B337" s="141"/>
      <c r="L337" s="136"/>
    </row>
    <row r="338" spans="2:12" s="135" customFormat="1">
      <c r="B338" s="141"/>
      <c r="L338" s="136"/>
    </row>
    <row r="339" spans="2:12" s="135" customFormat="1">
      <c r="B339" s="141"/>
      <c r="L339" s="136"/>
    </row>
    <row r="340" spans="2:12" s="135" customFormat="1">
      <c r="B340" s="141"/>
      <c r="L340" s="136"/>
    </row>
    <row r="341" spans="2:12" s="135" customFormat="1">
      <c r="B341" s="141"/>
      <c r="L341" s="136"/>
    </row>
    <row r="342" spans="2:12" s="135" customFormat="1">
      <c r="B342" s="141"/>
      <c r="L342" s="136"/>
    </row>
    <row r="343" spans="2:12" s="135" customFormat="1">
      <c r="B343" s="141"/>
      <c r="L343" s="136"/>
    </row>
    <row r="344" spans="2:12" s="135" customFormat="1">
      <c r="B344" s="141"/>
      <c r="L344" s="136"/>
    </row>
    <row r="345" spans="2:12" s="135" customFormat="1">
      <c r="B345" s="141"/>
      <c r="L345" s="136"/>
    </row>
    <row r="346" spans="2:12" s="135" customFormat="1">
      <c r="B346" s="141"/>
      <c r="L346" s="136"/>
    </row>
    <row r="347" spans="2:12" s="135" customFormat="1">
      <c r="B347" s="141"/>
      <c r="L347" s="136"/>
    </row>
    <row r="348" spans="2:12" s="135" customFormat="1">
      <c r="B348" s="141"/>
      <c r="L348" s="136"/>
    </row>
    <row r="349" spans="2:12" s="135" customFormat="1">
      <c r="B349" s="141"/>
      <c r="L349" s="136"/>
    </row>
    <row r="350" spans="2:12" s="135" customFormat="1">
      <c r="B350" s="141"/>
      <c r="L350" s="136"/>
    </row>
    <row r="351" spans="2:12" s="135" customFormat="1">
      <c r="B351" s="141"/>
      <c r="L351" s="136"/>
    </row>
    <row r="352" spans="2:12" s="135" customFormat="1">
      <c r="B352" s="141"/>
      <c r="L352" s="136"/>
    </row>
    <row r="353" spans="2:12" s="135" customFormat="1">
      <c r="B353" s="141"/>
      <c r="L353" s="136"/>
    </row>
    <row r="354" spans="2:12" s="135" customFormat="1">
      <c r="B354" s="141"/>
      <c r="L354" s="136"/>
    </row>
    <row r="355" spans="2:12" s="135" customFormat="1">
      <c r="B355" s="141"/>
      <c r="L355" s="136"/>
    </row>
    <row r="356" spans="2:12" s="135" customFormat="1">
      <c r="B356" s="141"/>
      <c r="L356" s="136"/>
    </row>
    <row r="357" spans="2:12" s="135" customFormat="1">
      <c r="B357" s="141"/>
      <c r="L357" s="136"/>
    </row>
    <row r="358" spans="2:12" s="135" customFormat="1">
      <c r="B358" s="141"/>
      <c r="L358" s="136"/>
    </row>
    <row r="359" spans="2:12" s="135" customFormat="1">
      <c r="B359" s="141"/>
      <c r="L359" s="136"/>
    </row>
    <row r="360" spans="2:12" s="135" customFormat="1">
      <c r="B360" s="141"/>
      <c r="L360" s="136"/>
    </row>
    <row r="361" spans="2:12" s="135" customFormat="1">
      <c r="B361" s="141"/>
      <c r="L361" s="136"/>
    </row>
    <row r="362" spans="2:12" s="135" customFormat="1">
      <c r="B362" s="141"/>
      <c r="L362" s="136"/>
    </row>
    <row r="363" spans="2:12" s="135" customFormat="1">
      <c r="B363" s="141"/>
      <c r="L363" s="136"/>
    </row>
    <row r="364" spans="2:12" s="135" customFormat="1">
      <c r="B364" s="141"/>
      <c r="L364" s="136"/>
    </row>
    <row r="365" spans="2:12" s="135" customFormat="1">
      <c r="B365" s="141"/>
      <c r="L365" s="136"/>
    </row>
    <row r="366" spans="2:12" s="135" customFormat="1">
      <c r="B366" s="141"/>
      <c r="L366" s="136"/>
    </row>
    <row r="367" spans="2:12" s="135" customFormat="1">
      <c r="B367" s="141"/>
      <c r="L367" s="136"/>
    </row>
    <row r="368" spans="2:12" s="135" customFormat="1">
      <c r="B368" s="141"/>
      <c r="L368" s="136"/>
    </row>
    <row r="369" spans="2:12" s="135" customFormat="1">
      <c r="B369" s="141"/>
      <c r="L369" s="136"/>
    </row>
    <row r="370" spans="2:12" s="135" customFormat="1">
      <c r="B370" s="141"/>
      <c r="L370" s="136"/>
    </row>
    <row r="371" spans="2:12" s="135" customFormat="1">
      <c r="B371" s="141"/>
      <c r="L371" s="136"/>
    </row>
    <row r="372" spans="2:12" s="135" customFormat="1">
      <c r="B372" s="141"/>
      <c r="L372" s="136"/>
    </row>
    <row r="373" spans="2:12" s="135" customFormat="1">
      <c r="B373" s="141"/>
      <c r="L373" s="136"/>
    </row>
    <row r="374" spans="2:12" s="135" customFormat="1">
      <c r="B374" s="141"/>
      <c r="L374" s="136"/>
    </row>
    <row r="375" spans="2:12" s="135" customFormat="1">
      <c r="B375" s="141"/>
      <c r="L375" s="136"/>
    </row>
    <row r="376" spans="2:12" s="135" customFormat="1">
      <c r="B376" s="141"/>
      <c r="L376" s="136"/>
    </row>
    <row r="377" spans="2:12" s="135" customFormat="1">
      <c r="B377" s="141"/>
      <c r="L377" s="136"/>
    </row>
    <row r="378" spans="2:12" s="135" customFormat="1">
      <c r="B378" s="141"/>
      <c r="L378" s="136"/>
    </row>
    <row r="379" spans="2:12" s="135" customFormat="1">
      <c r="B379" s="141"/>
      <c r="L379" s="136"/>
    </row>
    <row r="380" spans="2:12" s="135" customFormat="1">
      <c r="B380" s="141"/>
      <c r="L380" s="136"/>
    </row>
    <row r="381" spans="2:12" s="135" customFormat="1">
      <c r="B381" s="141"/>
      <c r="L381" s="136"/>
    </row>
    <row r="382" spans="2:12" s="135" customFormat="1">
      <c r="B382" s="141"/>
      <c r="L382" s="136"/>
    </row>
    <row r="383" spans="2:12" s="135" customFormat="1">
      <c r="B383" s="141"/>
      <c r="L383" s="136"/>
    </row>
    <row r="384" spans="2:12" s="135" customFormat="1">
      <c r="B384" s="141"/>
      <c r="L384" s="136"/>
    </row>
    <row r="385" spans="2:12" s="135" customFormat="1">
      <c r="B385" s="141"/>
      <c r="L385" s="136"/>
    </row>
    <row r="386" spans="2:12" s="135" customFormat="1">
      <c r="B386" s="141"/>
      <c r="L386" s="136"/>
    </row>
    <row r="387" spans="2:12" s="135" customFormat="1">
      <c r="B387" s="141"/>
      <c r="L387" s="136"/>
    </row>
    <row r="388" spans="2:12" s="135" customFormat="1">
      <c r="B388" s="141"/>
      <c r="L388" s="136"/>
    </row>
    <row r="389" spans="2:12" s="135" customFormat="1">
      <c r="B389" s="141"/>
      <c r="L389" s="136"/>
    </row>
    <row r="390" spans="2:12" s="135" customFormat="1">
      <c r="B390" s="141"/>
      <c r="L390" s="136"/>
    </row>
    <row r="391" spans="2:12" s="135" customFormat="1">
      <c r="B391" s="141"/>
      <c r="L391" s="136"/>
    </row>
    <row r="392" spans="2:12" s="135" customFormat="1">
      <c r="B392" s="141"/>
      <c r="L392" s="136"/>
    </row>
    <row r="393" spans="2:12" s="135" customFormat="1">
      <c r="B393" s="141"/>
      <c r="L393" s="136"/>
    </row>
    <row r="394" spans="2:12" s="135" customFormat="1">
      <c r="B394" s="141"/>
      <c r="L394" s="136"/>
    </row>
    <row r="395" spans="2:12" s="135" customFormat="1">
      <c r="B395" s="141"/>
      <c r="L395" s="136"/>
    </row>
    <row r="396" spans="2:12" s="135" customFormat="1">
      <c r="B396" s="141"/>
      <c r="L396" s="136"/>
    </row>
    <row r="397" spans="2:12" s="135" customFormat="1">
      <c r="B397" s="141"/>
      <c r="L397" s="136"/>
    </row>
    <row r="398" spans="2:12" s="135" customFormat="1">
      <c r="B398" s="141"/>
      <c r="L398" s="136"/>
    </row>
    <row r="399" spans="2:12" s="135" customFormat="1">
      <c r="B399" s="141"/>
      <c r="L399" s="136"/>
    </row>
    <row r="400" spans="2:12" s="135" customFormat="1">
      <c r="B400" s="141"/>
      <c r="L400" s="136"/>
    </row>
    <row r="401" spans="2:12" s="135" customFormat="1">
      <c r="B401" s="141"/>
      <c r="L401" s="136"/>
    </row>
    <row r="402" spans="2:12" s="135" customFormat="1">
      <c r="B402" s="141"/>
      <c r="L402" s="136"/>
    </row>
    <row r="403" spans="2:12" s="135" customFormat="1">
      <c r="B403" s="141"/>
      <c r="L403" s="136"/>
    </row>
    <row r="404" spans="2:12" s="135" customFormat="1">
      <c r="B404" s="141"/>
      <c r="L404" s="136"/>
    </row>
    <row r="405" spans="2:12" s="135" customFormat="1">
      <c r="B405" s="141"/>
      <c r="L405" s="136"/>
    </row>
    <row r="406" spans="2:12" s="135" customFormat="1">
      <c r="B406" s="141"/>
      <c r="L406" s="136"/>
    </row>
    <row r="407" spans="2:12" s="135" customFormat="1">
      <c r="B407" s="141"/>
      <c r="L407" s="136"/>
    </row>
    <row r="408" spans="2:12" s="135" customFormat="1">
      <c r="B408" s="141"/>
      <c r="L408" s="136"/>
    </row>
    <row r="409" spans="2:12" s="135" customFormat="1">
      <c r="B409" s="141"/>
      <c r="L409" s="136"/>
    </row>
    <row r="410" spans="2:12" s="135" customFormat="1">
      <c r="B410" s="141"/>
      <c r="L410" s="136"/>
    </row>
    <row r="411" spans="2:12" s="135" customFormat="1">
      <c r="B411" s="141"/>
      <c r="L411" s="136"/>
    </row>
    <row r="412" spans="2:12" s="135" customFormat="1">
      <c r="B412" s="141"/>
      <c r="L412" s="136"/>
    </row>
    <row r="413" spans="2:12" s="135" customFormat="1">
      <c r="B413" s="141"/>
      <c r="L413" s="136"/>
    </row>
    <row r="414" spans="2:12" s="135" customFormat="1">
      <c r="B414" s="141"/>
      <c r="L414" s="136"/>
    </row>
    <row r="415" spans="2:12" s="135" customFormat="1">
      <c r="B415" s="141"/>
      <c r="L415" s="136"/>
    </row>
    <row r="416" spans="2:12" s="135" customFormat="1">
      <c r="B416" s="141"/>
      <c r="L416" s="136"/>
    </row>
    <row r="417" spans="2:12" s="135" customFormat="1">
      <c r="B417" s="141"/>
      <c r="L417" s="136"/>
    </row>
    <row r="418" spans="2:12" s="135" customFormat="1">
      <c r="B418" s="141"/>
      <c r="L418" s="136"/>
    </row>
    <row r="419" spans="2:12" s="135" customFormat="1">
      <c r="B419" s="141"/>
      <c r="L419" s="136"/>
    </row>
    <row r="420" spans="2:12" s="135" customFormat="1">
      <c r="B420" s="141"/>
      <c r="L420" s="136"/>
    </row>
    <row r="421" spans="2:12" s="135" customFormat="1">
      <c r="B421" s="141"/>
      <c r="L421" s="136"/>
    </row>
    <row r="422" spans="2:12" s="135" customFormat="1">
      <c r="B422" s="141"/>
      <c r="L422" s="136"/>
    </row>
    <row r="423" spans="2:12" s="135" customFormat="1">
      <c r="B423" s="141"/>
      <c r="L423" s="136"/>
    </row>
    <row r="424" spans="2:12" s="135" customFormat="1">
      <c r="B424" s="141"/>
      <c r="L424" s="136"/>
    </row>
    <row r="425" spans="2:12" s="135" customFormat="1">
      <c r="B425" s="141"/>
      <c r="L425" s="136"/>
    </row>
    <row r="426" spans="2:12" s="135" customFormat="1">
      <c r="B426" s="141"/>
      <c r="L426" s="136"/>
    </row>
    <row r="427" spans="2:12" s="135" customFormat="1">
      <c r="B427" s="141"/>
      <c r="L427" s="136"/>
    </row>
    <row r="428" spans="2:12" s="135" customFormat="1">
      <c r="B428" s="141"/>
      <c r="L428" s="136"/>
    </row>
    <row r="429" spans="2:12" s="135" customFormat="1">
      <c r="B429" s="141"/>
      <c r="L429" s="136"/>
    </row>
    <row r="430" spans="2:12" s="135" customFormat="1">
      <c r="B430" s="141"/>
      <c r="L430" s="136"/>
    </row>
    <row r="431" spans="2:12" s="135" customFormat="1">
      <c r="B431" s="141"/>
      <c r="L431" s="136"/>
    </row>
    <row r="432" spans="2:12" s="135" customFormat="1">
      <c r="B432" s="141"/>
      <c r="L432" s="136"/>
    </row>
    <row r="433" spans="2:12" s="135" customFormat="1">
      <c r="B433" s="141"/>
      <c r="L433" s="136"/>
    </row>
    <row r="434" spans="2:12" s="135" customFormat="1">
      <c r="B434" s="141"/>
      <c r="L434" s="136"/>
    </row>
    <row r="435" spans="2:12" s="135" customFormat="1">
      <c r="B435" s="141"/>
      <c r="L435" s="136"/>
    </row>
    <row r="436" spans="2:12" s="135" customFormat="1">
      <c r="B436" s="141"/>
      <c r="L436" s="136"/>
    </row>
    <row r="437" spans="2:12" s="135" customFormat="1">
      <c r="B437" s="141"/>
      <c r="L437" s="136"/>
    </row>
    <row r="438" spans="2:12" s="135" customFormat="1">
      <c r="B438" s="141"/>
      <c r="L438" s="136"/>
    </row>
    <row r="439" spans="2:12" s="135" customFormat="1">
      <c r="B439" s="141"/>
      <c r="L439" s="136"/>
    </row>
    <row r="440" spans="2:12" s="135" customFormat="1">
      <c r="B440" s="141"/>
      <c r="L440" s="136"/>
    </row>
    <row r="441" spans="2:12" s="135" customFormat="1">
      <c r="B441" s="141"/>
      <c r="L441" s="136"/>
    </row>
    <row r="442" spans="2:12" s="135" customFormat="1">
      <c r="B442" s="141"/>
      <c r="L442" s="136"/>
    </row>
    <row r="443" spans="2:12" s="135" customFormat="1">
      <c r="B443" s="141"/>
      <c r="L443" s="136"/>
    </row>
    <row r="444" spans="2:12" s="135" customFormat="1">
      <c r="B444" s="141"/>
      <c r="L444" s="136"/>
    </row>
    <row r="445" spans="2:12" s="135" customFormat="1">
      <c r="B445" s="141"/>
      <c r="L445" s="136"/>
    </row>
    <row r="446" spans="2:12" s="135" customFormat="1">
      <c r="B446" s="141"/>
      <c r="L446" s="136"/>
    </row>
    <row r="447" spans="2:12" s="135" customFormat="1">
      <c r="B447" s="141"/>
      <c r="L447" s="136"/>
    </row>
    <row r="448" spans="2:12" s="135" customFormat="1">
      <c r="B448" s="141"/>
      <c r="L448" s="136"/>
    </row>
    <row r="449" spans="2:12" s="135" customFormat="1">
      <c r="B449" s="141"/>
      <c r="L449" s="136"/>
    </row>
    <row r="450" spans="2:12" s="135" customFormat="1">
      <c r="B450" s="141"/>
      <c r="L450" s="136"/>
    </row>
    <row r="451" spans="2:12" s="135" customFormat="1">
      <c r="B451" s="141"/>
      <c r="L451" s="136"/>
    </row>
    <row r="452" spans="2:12" s="135" customFormat="1">
      <c r="B452" s="141"/>
      <c r="L452" s="136"/>
    </row>
    <row r="453" spans="2:12" s="135" customFormat="1">
      <c r="B453" s="141"/>
      <c r="L453" s="136"/>
    </row>
    <row r="454" spans="2:12" s="135" customFormat="1">
      <c r="B454" s="141"/>
      <c r="L454" s="136"/>
    </row>
    <row r="455" spans="2:12" s="135" customFormat="1">
      <c r="B455" s="141"/>
      <c r="L455" s="136"/>
    </row>
    <row r="456" spans="2:12" s="135" customFormat="1">
      <c r="B456" s="141"/>
      <c r="L456" s="136"/>
    </row>
    <row r="457" spans="2:12" s="135" customFormat="1">
      <c r="B457" s="141"/>
      <c r="L457" s="136"/>
    </row>
    <row r="458" spans="2:12" s="135" customFormat="1">
      <c r="B458" s="141"/>
      <c r="L458" s="136"/>
    </row>
    <row r="459" spans="2:12" s="135" customFormat="1">
      <c r="B459" s="141"/>
      <c r="L459" s="136"/>
    </row>
    <row r="460" spans="2:12" s="135" customFormat="1">
      <c r="B460" s="141"/>
      <c r="L460" s="136"/>
    </row>
    <row r="461" spans="2:12" s="135" customFormat="1">
      <c r="B461" s="141"/>
      <c r="L461" s="136"/>
    </row>
    <row r="462" spans="2:12" s="135" customFormat="1">
      <c r="B462" s="141"/>
      <c r="L462" s="136"/>
    </row>
    <row r="463" spans="2:12" s="135" customFormat="1">
      <c r="B463" s="141"/>
      <c r="L463" s="136"/>
    </row>
    <row r="464" spans="2:12" s="135" customFormat="1">
      <c r="B464" s="141"/>
      <c r="L464" s="136"/>
    </row>
    <row r="465" spans="2:12" s="135" customFormat="1">
      <c r="B465" s="141"/>
      <c r="L465" s="136"/>
    </row>
    <row r="466" spans="2:12" s="135" customFormat="1">
      <c r="B466" s="141"/>
      <c r="L466" s="136"/>
    </row>
    <row r="467" spans="2:12" s="135" customFormat="1">
      <c r="B467" s="141"/>
      <c r="L467" s="136"/>
    </row>
    <row r="468" spans="2:12" s="135" customFormat="1">
      <c r="B468" s="141"/>
      <c r="L468" s="136"/>
    </row>
    <row r="469" spans="2:12" s="135" customFormat="1">
      <c r="B469" s="141"/>
      <c r="L469" s="136"/>
    </row>
    <row r="470" spans="2:12" s="135" customFormat="1">
      <c r="B470" s="141"/>
      <c r="L470" s="136"/>
    </row>
    <row r="471" spans="2:12" s="135" customFormat="1">
      <c r="B471" s="141"/>
      <c r="L471" s="136"/>
    </row>
    <row r="472" spans="2:12" s="135" customFormat="1">
      <c r="B472" s="141"/>
      <c r="L472" s="136"/>
    </row>
    <row r="473" spans="2:12" s="135" customFormat="1">
      <c r="B473" s="141"/>
      <c r="L473" s="136"/>
    </row>
    <row r="474" spans="2:12" s="135" customFormat="1">
      <c r="B474" s="141"/>
      <c r="L474" s="136"/>
    </row>
    <row r="475" spans="2:12" s="135" customFormat="1">
      <c r="B475" s="141"/>
      <c r="L475" s="136"/>
    </row>
    <row r="476" spans="2:12" s="135" customFormat="1">
      <c r="B476" s="141"/>
      <c r="L476" s="136"/>
    </row>
    <row r="477" spans="2:12" s="135" customFormat="1">
      <c r="B477" s="141"/>
      <c r="L477" s="136"/>
    </row>
    <row r="478" spans="2:12" s="135" customFormat="1">
      <c r="B478" s="141"/>
      <c r="L478" s="136"/>
    </row>
    <row r="479" spans="2:12" s="135" customFormat="1">
      <c r="B479" s="141"/>
      <c r="L479" s="136"/>
    </row>
    <row r="480" spans="2:12" s="135" customFormat="1">
      <c r="B480" s="141"/>
      <c r="L480" s="136"/>
    </row>
    <row r="481" spans="2:12" s="135" customFormat="1">
      <c r="B481" s="141"/>
      <c r="L481" s="136"/>
    </row>
    <row r="482" spans="2:12" s="135" customFormat="1">
      <c r="B482" s="141"/>
      <c r="L482" s="136"/>
    </row>
    <row r="483" spans="2:12" s="135" customFormat="1">
      <c r="B483" s="141"/>
      <c r="L483" s="136"/>
    </row>
    <row r="484" spans="2:12" s="135" customFormat="1">
      <c r="B484" s="141"/>
      <c r="L484" s="136"/>
    </row>
    <row r="485" spans="2:12" s="135" customFormat="1">
      <c r="B485" s="141"/>
      <c r="L485" s="136"/>
    </row>
    <row r="486" spans="2:12" s="135" customFormat="1">
      <c r="B486" s="141"/>
      <c r="L486" s="136"/>
    </row>
    <row r="487" spans="2:12" s="135" customFormat="1">
      <c r="B487" s="141"/>
      <c r="L487" s="136"/>
    </row>
    <row r="488" spans="2:12" s="135" customFormat="1">
      <c r="B488" s="141"/>
      <c r="L488" s="136"/>
    </row>
    <row r="489" spans="2:12" s="135" customFormat="1">
      <c r="B489" s="141"/>
      <c r="L489" s="136"/>
    </row>
    <row r="490" spans="2:12" s="135" customFormat="1">
      <c r="B490" s="141"/>
      <c r="L490" s="136"/>
    </row>
    <row r="491" spans="2:12" s="135" customFormat="1">
      <c r="B491" s="141"/>
      <c r="L491" s="136"/>
    </row>
    <row r="492" spans="2:12" s="135" customFormat="1">
      <c r="B492" s="141"/>
      <c r="L492" s="136"/>
    </row>
    <row r="493" spans="2:12" s="135" customFormat="1">
      <c r="B493" s="141"/>
      <c r="L493" s="136"/>
    </row>
    <row r="494" spans="2:12" s="135" customFormat="1">
      <c r="B494" s="141"/>
      <c r="L494" s="136"/>
    </row>
    <row r="495" spans="2:12" s="135" customFormat="1">
      <c r="B495" s="141"/>
      <c r="L495" s="136"/>
    </row>
    <row r="496" spans="2:12" s="135" customFormat="1">
      <c r="B496" s="141"/>
      <c r="L496" s="136"/>
    </row>
    <row r="497" spans="2:12" s="135" customFormat="1">
      <c r="B497" s="141"/>
      <c r="L497" s="136"/>
    </row>
    <row r="498" spans="2:12" s="135" customFormat="1">
      <c r="B498" s="141"/>
      <c r="L498" s="136"/>
    </row>
    <row r="499" spans="2:12" s="135" customFormat="1">
      <c r="B499" s="141"/>
      <c r="L499" s="136"/>
    </row>
    <row r="500" spans="2:12" s="135" customFormat="1">
      <c r="B500" s="141"/>
      <c r="L500" s="136"/>
    </row>
    <row r="501" spans="2:12" s="135" customFormat="1">
      <c r="B501" s="141"/>
      <c r="L501" s="136"/>
    </row>
    <row r="502" spans="2:12" s="135" customFormat="1">
      <c r="B502" s="141"/>
      <c r="L502" s="136"/>
    </row>
    <row r="503" spans="2:12" s="135" customFormat="1">
      <c r="B503" s="141"/>
      <c r="L503" s="136"/>
    </row>
    <row r="504" spans="2:12" s="135" customFormat="1">
      <c r="B504" s="141"/>
      <c r="L504" s="136"/>
    </row>
    <row r="505" spans="2:12" s="135" customFormat="1">
      <c r="B505" s="141"/>
      <c r="L505" s="136"/>
    </row>
    <row r="506" spans="2:12" s="135" customFormat="1">
      <c r="B506" s="141"/>
      <c r="L506" s="136"/>
    </row>
    <row r="507" spans="2:12" s="135" customFormat="1">
      <c r="B507" s="141"/>
      <c r="L507" s="136"/>
    </row>
    <row r="508" spans="2:12" s="135" customFormat="1">
      <c r="B508" s="141"/>
      <c r="L508" s="136"/>
    </row>
    <row r="509" spans="2:12" s="135" customFormat="1">
      <c r="B509" s="141"/>
      <c r="L509" s="136"/>
    </row>
    <row r="510" spans="2:12" s="135" customFormat="1">
      <c r="B510" s="141"/>
      <c r="L510" s="136"/>
    </row>
    <row r="511" spans="2:12" s="135" customFormat="1">
      <c r="B511" s="141"/>
      <c r="L511" s="136"/>
    </row>
    <row r="512" spans="2:12" s="135" customFormat="1">
      <c r="B512" s="141"/>
      <c r="L512" s="136"/>
    </row>
    <row r="513" spans="2:12" s="135" customFormat="1">
      <c r="B513" s="141"/>
      <c r="L513" s="136"/>
    </row>
    <row r="514" spans="2:12" s="135" customFormat="1">
      <c r="B514" s="141"/>
      <c r="L514" s="136"/>
    </row>
    <row r="515" spans="2:12" s="135" customFormat="1">
      <c r="B515" s="141"/>
      <c r="L515" s="136"/>
    </row>
    <row r="516" spans="2:12" s="135" customFormat="1">
      <c r="B516" s="141"/>
      <c r="L516" s="136"/>
    </row>
    <row r="517" spans="2:12" s="135" customFormat="1">
      <c r="B517" s="141"/>
      <c r="L517" s="136"/>
    </row>
    <row r="518" spans="2:12" s="135" customFormat="1">
      <c r="B518" s="141"/>
      <c r="L518" s="136"/>
    </row>
    <row r="519" spans="2:12" s="135" customFormat="1">
      <c r="B519" s="141"/>
      <c r="L519" s="136"/>
    </row>
    <row r="520" spans="2:12" s="135" customFormat="1">
      <c r="B520" s="141"/>
      <c r="L520" s="136"/>
    </row>
    <row r="521" spans="2:12" s="135" customFormat="1">
      <c r="B521" s="141"/>
      <c r="L521" s="136"/>
    </row>
    <row r="522" spans="2:12" s="135" customFormat="1">
      <c r="B522" s="141"/>
      <c r="L522" s="136"/>
    </row>
    <row r="523" spans="2:12" s="135" customFormat="1">
      <c r="B523" s="141"/>
      <c r="L523" s="136"/>
    </row>
    <row r="524" spans="2:12" s="135" customFormat="1">
      <c r="B524" s="141"/>
      <c r="L524" s="136"/>
    </row>
    <row r="525" spans="2:12" s="135" customFormat="1">
      <c r="B525" s="141"/>
      <c r="L525" s="136"/>
    </row>
    <row r="526" spans="2:12" s="135" customFormat="1">
      <c r="B526" s="141"/>
      <c r="L526" s="136"/>
    </row>
    <row r="527" spans="2:12" s="135" customFormat="1">
      <c r="B527" s="141"/>
      <c r="L527" s="136"/>
    </row>
    <row r="528" spans="2:12" s="135" customFormat="1">
      <c r="B528" s="141"/>
      <c r="L528" s="136"/>
    </row>
    <row r="529" spans="2:12" s="135" customFormat="1">
      <c r="B529" s="141"/>
      <c r="L529" s="136"/>
    </row>
    <row r="530" spans="2:12" s="135" customFormat="1">
      <c r="B530" s="141"/>
      <c r="L530" s="136"/>
    </row>
    <row r="531" spans="2:12" s="135" customFormat="1">
      <c r="B531" s="141"/>
      <c r="L531" s="136"/>
    </row>
    <row r="532" spans="2:12" s="135" customFormat="1">
      <c r="B532" s="141"/>
      <c r="L532" s="136"/>
    </row>
    <row r="533" spans="2:12" s="135" customFormat="1">
      <c r="B533" s="141"/>
      <c r="L533" s="136"/>
    </row>
    <row r="534" spans="2:12" s="135" customFormat="1">
      <c r="B534" s="141"/>
      <c r="L534" s="136"/>
    </row>
    <row r="535" spans="2:12" s="135" customFormat="1">
      <c r="B535" s="141"/>
      <c r="L535" s="136"/>
    </row>
    <row r="536" spans="2:12" s="135" customFormat="1">
      <c r="B536" s="141"/>
      <c r="L536" s="136"/>
    </row>
    <row r="537" spans="2:12" s="135" customFormat="1">
      <c r="B537" s="141"/>
      <c r="L537" s="136"/>
    </row>
    <row r="538" spans="2:12" s="135" customFormat="1">
      <c r="B538" s="141"/>
      <c r="L538" s="136"/>
    </row>
    <row r="539" spans="2:12" s="135" customFormat="1">
      <c r="B539" s="141"/>
      <c r="L539" s="136"/>
    </row>
    <row r="540" spans="2:12" s="135" customFormat="1">
      <c r="B540" s="141"/>
      <c r="L540" s="136"/>
    </row>
    <row r="541" spans="2:12" s="135" customFormat="1">
      <c r="B541" s="141"/>
      <c r="L541" s="136"/>
    </row>
    <row r="542" spans="2:12" s="135" customFormat="1">
      <c r="B542" s="141"/>
      <c r="L542" s="136"/>
    </row>
    <row r="543" spans="2:12" s="135" customFormat="1">
      <c r="B543" s="141"/>
      <c r="L543" s="136"/>
    </row>
    <row r="544" spans="2:12" s="135" customFormat="1">
      <c r="B544" s="141"/>
      <c r="L544" s="136"/>
    </row>
    <row r="545" spans="2:12" s="135" customFormat="1">
      <c r="B545" s="141"/>
      <c r="L545" s="136"/>
    </row>
    <row r="546" spans="2:12" s="135" customFormat="1">
      <c r="B546" s="141"/>
      <c r="L546" s="136"/>
    </row>
    <row r="547" spans="2:12" s="135" customFormat="1">
      <c r="B547" s="141"/>
      <c r="L547" s="136"/>
    </row>
    <row r="548" spans="2:12" s="135" customFormat="1">
      <c r="B548" s="141"/>
      <c r="L548" s="136"/>
    </row>
    <row r="549" spans="2:12" s="135" customFormat="1">
      <c r="B549" s="141"/>
      <c r="L549" s="136"/>
    </row>
    <row r="550" spans="2:12" s="135" customFormat="1">
      <c r="B550" s="141"/>
      <c r="L550" s="136"/>
    </row>
    <row r="551" spans="2:12" s="135" customFormat="1">
      <c r="B551" s="141"/>
      <c r="L551" s="136"/>
    </row>
    <row r="552" spans="2:12" s="135" customFormat="1">
      <c r="B552" s="141"/>
      <c r="L552" s="136"/>
    </row>
    <row r="553" spans="2:12" s="135" customFormat="1">
      <c r="B553" s="141"/>
      <c r="L553" s="136"/>
    </row>
    <row r="554" spans="2:12" s="135" customFormat="1">
      <c r="B554" s="141"/>
      <c r="L554" s="136"/>
    </row>
    <row r="555" spans="2:12" s="135" customFormat="1">
      <c r="B555" s="141"/>
      <c r="L555" s="136"/>
    </row>
    <row r="556" spans="2:12" s="135" customFormat="1">
      <c r="B556" s="141"/>
      <c r="L556" s="136"/>
    </row>
    <row r="557" spans="2:12" s="135" customFormat="1">
      <c r="B557" s="141"/>
      <c r="L557" s="136"/>
    </row>
    <row r="558" spans="2:12" s="135" customFormat="1">
      <c r="B558" s="141"/>
      <c r="L558" s="136"/>
    </row>
    <row r="559" spans="2:12" s="135" customFormat="1">
      <c r="B559" s="141"/>
      <c r="L559" s="136"/>
    </row>
    <row r="560" spans="2:12" s="135" customFormat="1">
      <c r="B560" s="141"/>
      <c r="L560" s="136"/>
    </row>
    <row r="561" spans="2:12" s="135" customFormat="1">
      <c r="B561" s="141"/>
      <c r="L561" s="136"/>
    </row>
    <row r="562" spans="2:12" s="135" customFormat="1">
      <c r="B562" s="141"/>
      <c r="L562" s="136"/>
    </row>
    <row r="563" spans="2:12" s="135" customFormat="1">
      <c r="B563" s="141"/>
      <c r="L563" s="136"/>
    </row>
    <row r="564" spans="2:12" s="135" customFormat="1">
      <c r="B564" s="141"/>
      <c r="L564" s="136"/>
    </row>
    <row r="565" spans="2:12" s="135" customFormat="1">
      <c r="B565" s="141"/>
      <c r="L565" s="136"/>
    </row>
    <row r="566" spans="2:12" s="135" customFormat="1">
      <c r="B566" s="141"/>
      <c r="L566" s="136"/>
    </row>
    <row r="567" spans="2:12" s="135" customFormat="1">
      <c r="B567" s="141"/>
      <c r="L567" s="136"/>
    </row>
    <row r="568" spans="2:12" s="135" customFormat="1">
      <c r="B568" s="141"/>
      <c r="L568" s="136"/>
    </row>
    <row r="569" spans="2:12" s="135" customFormat="1">
      <c r="B569" s="141"/>
      <c r="L569" s="136"/>
    </row>
    <row r="570" spans="2:12" s="135" customFormat="1">
      <c r="B570" s="141"/>
      <c r="L570" s="136"/>
    </row>
    <row r="571" spans="2:12" s="135" customFormat="1">
      <c r="B571" s="141"/>
      <c r="L571" s="136"/>
    </row>
    <row r="572" spans="2:12" s="135" customFormat="1">
      <c r="B572" s="141"/>
      <c r="L572" s="136"/>
    </row>
    <row r="573" spans="2:12" s="135" customFormat="1">
      <c r="B573" s="141"/>
      <c r="L573" s="136"/>
    </row>
    <row r="574" spans="2:12" s="135" customFormat="1">
      <c r="B574" s="141"/>
      <c r="L574" s="136"/>
    </row>
    <row r="575" spans="2:12" s="135" customFormat="1">
      <c r="B575" s="141"/>
      <c r="L575" s="136"/>
    </row>
    <row r="576" spans="2:12" s="135" customFormat="1">
      <c r="B576" s="141"/>
      <c r="L576" s="136"/>
    </row>
    <row r="577" spans="2:12" s="135" customFormat="1">
      <c r="B577" s="141"/>
      <c r="L577" s="136"/>
    </row>
    <row r="578" spans="2:12" s="135" customFormat="1">
      <c r="B578" s="141"/>
      <c r="L578" s="136"/>
    </row>
    <row r="579" spans="2:12" s="135" customFormat="1">
      <c r="B579" s="141"/>
      <c r="L579" s="136"/>
    </row>
    <row r="580" spans="2:12" s="135" customFormat="1">
      <c r="B580" s="141"/>
      <c r="L580" s="136"/>
    </row>
    <row r="581" spans="2:12" s="135" customFormat="1">
      <c r="B581" s="141"/>
      <c r="L581" s="136"/>
    </row>
    <row r="582" spans="2:12" s="135" customFormat="1">
      <c r="B582" s="141"/>
      <c r="L582" s="136"/>
    </row>
    <row r="583" spans="2:12" s="135" customFormat="1">
      <c r="B583" s="141"/>
      <c r="L583" s="136"/>
    </row>
    <row r="584" spans="2:12" s="135" customFormat="1">
      <c r="B584" s="141"/>
      <c r="L584" s="136"/>
    </row>
    <row r="585" spans="2:12" s="135" customFormat="1">
      <c r="B585" s="141"/>
      <c r="L585" s="136"/>
    </row>
    <row r="586" spans="2:12" s="135" customFormat="1">
      <c r="B586" s="141"/>
      <c r="L586" s="136"/>
    </row>
    <row r="587" spans="2:12" s="135" customFormat="1">
      <c r="B587" s="141"/>
      <c r="L587" s="136"/>
    </row>
    <row r="588" spans="2:12" s="135" customFormat="1">
      <c r="B588" s="141"/>
      <c r="L588" s="136"/>
    </row>
    <row r="589" spans="2:12" s="135" customFormat="1">
      <c r="B589" s="141"/>
      <c r="L589" s="136"/>
    </row>
    <row r="590" spans="2:12" s="135" customFormat="1">
      <c r="B590" s="141"/>
      <c r="L590" s="136"/>
    </row>
    <row r="591" spans="2:12" s="135" customFormat="1">
      <c r="B591" s="141"/>
      <c r="L591" s="136"/>
    </row>
    <row r="592" spans="2:12" s="135" customFormat="1">
      <c r="B592" s="141"/>
      <c r="L592" s="136"/>
    </row>
    <row r="593" spans="2:12" s="135" customFormat="1">
      <c r="B593" s="141"/>
      <c r="L593" s="136"/>
    </row>
    <row r="594" spans="2:12" s="135" customFormat="1">
      <c r="B594" s="141"/>
      <c r="L594" s="136"/>
    </row>
    <row r="595" spans="2:12" s="135" customFormat="1">
      <c r="B595" s="141"/>
      <c r="L595" s="136"/>
    </row>
    <row r="596" spans="2:12" s="135" customFormat="1">
      <c r="B596" s="141"/>
      <c r="L596" s="136"/>
    </row>
    <row r="597" spans="2:12" s="135" customFormat="1">
      <c r="B597" s="141"/>
      <c r="L597" s="136"/>
    </row>
    <row r="598" spans="2:12" s="135" customFormat="1">
      <c r="B598" s="141"/>
      <c r="L598" s="136"/>
    </row>
    <row r="599" spans="2:12" s="135" customFormat="1">
      <c r="B599" s="141"/>
      <c r="L599" s="136"/>
    </row>
    <row r="600" spans="2:12" s="135" customFormat="1">
      <c r="B600" s="141"/>
      <c r="L600" s="136"/>
    </row>
    <row r="601" spans="2:12" s="135" customFormat="1">
      <c r="B601" s="141"/>
      <c r="L601" s="136"/>
    </row>
    <row r="602" spans="2:12" s="135" customFormat="1">
      <c r="B602" s="141"/>
      <c r="L602" s="136"/>
    </row>
    <row r="603" spans="2:12" s="135" customFormat="1">
      <c r="B603" s="141"/>
      <c r="L603" s="136"/>
    </row>
    <row r="604" spans="2:12" s="135" customFormat="1">
      <c r="B604" s="141"/>
      <c r="L604" s="136"/>
    </row>
    <row r="605" spans="2:12" s="135" customFormat="1">
      <c r="B605" s="141"/>
      <c r="L605" s="136"/>
    </row>
    <row r="606" spans="2:12" s="135" customFormat="1">
      <c r="B606" s="141"/>
      <c r="L606" s="136"/>
    </row>
    <row r="607" spans="2:12" s="135" customFormat="1">
      <c r="B607" s="141"/>
      <c r="L607" s="136"/>
    </row>
    <row r="608" spans="2:12" s="135" customFormat="1">
      <c r="B608" s="141"/>
      <c r="L608" s="136"/>
    </row>
    <row r="609" spans="2:12" s="135" customFormat="1">
      <c r="B609" s="141"/>
      <c r="L609" s="136"/>
    </row>
    <row r="610" spans="2:12" s="135" customFormat="1">
      <c r="B610" s="141"/>
      <c r="L610" s="136"/>
    </row>
    <row r="611" spans="2:12" s="135" customFormat="1">
      <c r="B611" s="141"/>
      <c r="L611" s="136"/>
    </row>
    <row r="612" spans="2:12" s="135" customFormat="1">
      <c r="B612" s="141"/>
      <c r="L612" s="136"/>
    </row>
    <row r="613" spans="2:12" s="135" customFormat="1">
      <c r="B613" s="141"/>
      <c r="L613" s="136"/>
    </row>
    <row r="614" spans="2:12" s="135" customFormat="1">
      <c r="B614" s="141"/>
      <c r="L614" s="136"/>
    </row>
    <row r="615" spans="2:12" s="135" customFormat="1">
      <c r="B615" s="141"/>
      <c r="L615" s="136"/>
    </row>
    <row r="616" spans="2:12" s="135" customFormat="1">
      <c r="B616" s="141"/>
      <c r="L616" s="136"/>
    </row>
    <row r="617" spans="2:12" s="135" customFormat="1">
      <c r="B617" s="141"/>
      <c r="L617" s="136"/>
    </row>
    <row r="618" spans="2:12" s="135" customFormat="1">
      <c r="B618" s="141"/>
      <c r="L618" s="136"/>
    </row>
    <row r="619" spans="2:12" s="135" customFormat="1">
      <c r="B619" s="141"/>
      <c r="L619" s="136"/>
    </row>
    <row r="620" spans="2:12" s="135" customFormat="1">
      <c r="B620" s="141"/>
      <c r="L620" s="136"/>
    </row>
    <row r="621" spans="2:12" s="135" customFormat="1">
      <c r="B621" s="141"/>
      <c r="L621" s="136"/>
    </row>
    <row r="622" spans="2:12" s="135" customFormat="1">
      <c r="B622" s="141"/>
      <c r="L622" s="136"/>
    </row>
    <row r="623" spans="2:12" s="135" customFormat="1">
      <c r="B623" s="141"/>
      <c r="L623" s="136"/>
    </row>
    <row r="624" spans="2:12" s="135" customFormat="1">
      <c r="B624" s="141"/>
      <c r="L624" s="136"/>
    </row>
    <row r="625" spans="2:12" s="135" customFormat="1">
      <c r="B625" s="141"/>
      <c r="L625" s="136"/>
    </row>
    <row r="626" spans="2:12" s="135" customFormat="1">
      <c r="B626" s="141"/>
      <c r="L626" s="136"/>
    </row>
    <row r="627" spans="2:12" s="135" customFormat="1">
      <c r="B627" s="141"/>
      <c r="L627" s="136"/>
    </row>
    <row r="628" spans="2:12" s="135" customFormat="1">
      <c r="B628" s="141"/>
      <c r="L628" s="136"/>
    </row>
    <row r="629" spans="2:12" s="135" customFormat="1">
      <c r="B629" s="141"/>
      <c r="L629" s="136"/>
    </row>
    <row r="630" spans="2:12" s="135" customFormat="1">
      <c r="B630" s="141"/>
      <c r="L630" s="136"/>
    </row>
    <row r="631" spans="2:12" s="135" customFormat="1">
      <c r="B631" s="141"/>
      <c r="L631" s="136"/>
    </row>
    <row r="632" spans="2:12">
      <c r="C632" s="1"/>
    </row>
    <row r="633" spans="2:12">
      <c r="C633" s="1"/>
    </row>
    <row r="634" spans="2:12">
      <c r="C634" s="1"/>
    </row>
    <row r="635" spans="2:12">
      <c r="C635" s="1"/>
    </row>
    <row r="636" spans="2:12">
      <c r="C636" s="1"/>
    </row>
    <row r="637" spans="2:12">
      <c r="C637" s="1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C5:C1048576 A1:B1048576 X39:XFD41 D1:K1048576 L1:XFD38 L42:XFD1048576 L39:V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B574"/>
  <sheetViews>
    <sheetView rightToLeft="1" workbookViewId="0">
      <selection activeCell="E12" sqref="E12:P15"/>
    </sheetView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4">
      <c r="B1" s="57" t="s">
        <v>195</v>
      </c>
      <c r="C1" s="78" t="s" vm="1">
        <v>275</v>
      </c>
    </row>
    <row r="2" spans="2:54">
      <c r="B2" s="57" t="s">
        <v>194</v>
      </c>
      <c r="C2" s="78" t="s">
        <v>276</v>
      </c>
    </row>
    <row r="3" spans="2:54">
      <c r="B3" s="57" t="s">
        <v>196</v>
      </c>
      <c r="C3" s="78" t="s">
        <v>277</v>
      </c>
    </row>
    <row r="4" spans="2:54">
      <c r="B4" s="57" t="s">
        <v>197</v>
      </c>
      <c r="C4" s="78">
        <v>2102</v>
      </c>
    </row>
    <row r="6" spans="2:54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4" ht="26.25" customHeight="1">
      <c r="B7" s="193" t="s">
        <v>115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</row>
    <row r="8" spans="2:54" s="3" customFormat="1" ht="78.75">
      <c r="B8" s="23" t="s">
        <v>134</v>
      </c>
      <c r="C8" s="31" t="s">
        <v>50</v>
      </c>
      <c r="D8" s="31" t="s">
        <v>74</v>
      </c>
      <c r="E8" s="31" t="s">
        <v>119</v>
      </c>
      <c r="F8" s="31" t="s">
        <v>120</v>
      </c>
      <c r="G8" s="31" t="s">
        <v>258</v>
      </c>
      <c r="H8" s="31" t="s">
        <v>257</v>
      </c>
      <c r="I8" s="31" t="s">
        <v>128</v>
      </c>
      <c r="J8" s="31" t="s">
        <v>66</v>
      </c>
      <c r="K8" s="31" t="s">
        <v>198</v>
      </c>
      <c r="L8" s="32" t="s">
        <v>200</v>
      </c>
      <c r="BB8" s="1"/>
    </row>
    <row r="9" spans="2:54" s="3" customFormat="1" ht="24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BB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BB10" s="1"/>
    </row>
    <row r="11" spans="2:54" s="4" customFormat="1" ht="18" customHeight="1">
      <c r="B11" s="129" t="s">
        <v>53</v>
      </c>
      <c r="C11" s="125"/>
      <c r="D11" s="125"/>
      <c r="E11" s="125"/>
      <c r="F11" s="125"/>
      <c r="G11" s="126"/>
      <c r="H11" s="128"/>
      <c r="I11" s="126">
        <v>39.550839999999994</v>
      </c>
      <c r="J11" s="125"/>
      <c r="K11" s="127">
        <f>I11/$I$11</f>
        <v>1</v>
      </c>
      <c r="L11" s="127">
        <f>I11/'סכום נכסי הקרן'!$C$42</f>
        <v>7.5494371043781653E-7</v>
      </c>
      <c r="BB11" s="100"/>
    </row>
    <row r="12" spans="2:54" s="100" customFormat="1" ht="21" customHeight="1">
      <c r="B12" s="130" t="s">
        <v>253</v>
      </c>
      <c r="C12" s="125"/>
      <c r="D12" s="125"/>
      <c r="E12" s="125"/>
      <c r="F12" s="125"/>
      <c r="G12" s="126"/>
      <c r="H12" s="128"/>
      <c r="I12" s="126">
        <v>39.550839999999994</v>
      </c>
      <c r="J12" s="125"/>
      <c r="K12" s="127">
        <f t="shared" ref="K12:K14" si="0">I12/$I$11</f>
        <v>1</v>
      </c>
      <c r="L12" s="127">
        <f>I12/'סכום נכסי הקרן'!$C$42</f>
        <v>7.5494371043781653E-7</v>
      </c>
      <c r="M12" s="140"/>
      <c r="N12" s="140"/>
      <c r="O12" s="140"/>
      <c r="P12" s="140"/>
    </row>
    <row r="13" spans="2:54">
      <c r="B13" s="83" t="s">
        <v>2357</v>
      </c>
      <c r="C13" s="84" t="s">
        <v>2358</v>
      </c>
      <c r="D13" s="97" t="s">
        <v>1028</v>
      </c>
      <c r="E13" s="97" t="s">
        <v>179</v>
      </c>
      <c r="F13" s="107">
        <v>43375</v>
      </c>
      <c r="G13" s="94">
        <v>250</v>
      </c>
      <c r="H13" s="94">
        <v>0</v>
      </c>
      <c r="I13" s="94">
        <v>0</v>
      </c>
      <c r="J13" s="95">
        <v>0</v>
      </c>
      <c r="K13" s="95">
        <f t="shared" si="0"/>
        <v>0</v>
      </c>
      <c r="L13" s="95">
        <f>I13/'סכום נכסי הקרן'!$C$42</f>
        <v>0</v>
      </c>
      <c r="M13" s="135"/>
      <c r="N13" s="135"/>
      <c r="O13" s="135"/>
      <c r="P13" s="135"/>
    </row>
    <row r="14" spans="2:54">
      <c r="B14" s="83" t="s">
        <v>2359</v>
      </c>
      <c r="C14" s="84" t="s">
        <v>2360</v>
      </c>
      <c r="D14" s="97" t="s">
        <v>1289</v>
      </c>
      <c r="E14" s="97" t="s">
        <v>179</v>
      </c>
      <c r="F14" s="107">
        <v>42731</v>
      </c>
      <c r="G14" s="94">
        <v>70075</v>
      </c>
      <c r="H14" s="96">
        <v>15.0589</v>
      </c>
      <c r="I14" s="94">
        <v>39.550839999999994</v>
      </c>
      <c r="J14" s="95">
        <v>3.4597113344241154E-3</v>
      </c>
      <c r="K14" s="95">
        <f t="shared" si="0"/>
        <v>1</v>
      </c>
      <c r="L14" s="95">
        <f>I14/'סכום נכסי הקרן'!$C$42</f>
        <v>7.5494371043781653E-7</v>
      </c>
      <c r="M14" s="135"/>
      <c r="N14" s="135"/>
      <c r="O14" s="135"/>
      <c r="P14" s="135"/>
    </row>
    <row r="15" spans="2:54">
      <c r="B15" s="101"/>
      <c r="C15" s="84"/>
      <c r="D15" s="84"/>
      <c r="E15" s="84"/>
      <c r="F15" s="84"/>
      <c r="G15" s="94"/>
      <c r="H15" s="96"/>
      <c r="I15" s="84"/>
      <c r="J15" s="84"/>
      <c r="K15" s="95"/>
      <c r="L15" s="84"/>
      <c r="M15" s="135"/>
      <c r="N15" s="135"/>
      <c r="O15" s="135"/>
      <c r="P15" s="135"/>
    </row>
    <row r="16" spans="2:5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13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3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3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AC39:XFD41 D1:XFD38 D39:AA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99</v>
      </c>
      <c r="C6" s="14" t="s">
        <v>50</v>
      </c>
      <c r="E6" s="14" t="s">
        <v>135</v>
      </c>
      <c r="I6" s="14" t="s">
        <v>15</v>
      </c>
      <c r="J6" s="14" t="s">
        <v>75</v>
      </c>
      <c r="M6" s="14" t="s">
        <v>119</v>
      </c>
      <c r="Q6" s="14" t="s">
        <v>17</v>
      </c>
      <c r="R6" s="14" t="s">
        <v>19</v>
      </c>
      <c r="U6" s="14" t="s">
        <v>71</v>
      </c>
      <c r="W6" s="15" t="s">
        <v>65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104</v>
      </c>
      <c r="C8" s="31" t="s">
        <v>50</v>
      </c>
      <c r="D8" s="31" t="s">
        <v>137</v>
      </c>
      <c r="I8" s="31" t="s">
        <v>15</v>
      </c>
      <c r="J8" s="31" t="s">
        <v>75</v>
      </c>
      <c r="K8" s="31" t="s">
        <v>120</v>
      </c>
      <c r="L8" s="31" t="s">
        <v>18</v>
      </c>
      <c r="M8" s="31" t="s">
        <v>119</v>
      </c>
      <c r="Q8" s="31" t="s">
        <v>17</v>
      </c>
      <c r="R8" s="31" t="s">
        <v>19</v>
      </c>
      <c r="S8" s="31" t="s">
        <v>0</v>
      </c>
      <c r="T8" s="31" t="s">
        <v>123</v>
      </c>
      <c r="U8" s="31" t="s">
        <v>71</v>
      </c>
      <c r="V8" s="31" t="s">
        <v>66</v>
      </c>
      <c r="W8" s="32" t="s">
        <v>129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137</v>
      </c>
      <c r="E9" s="42" t="s">
        <v>135</v>
      </c>
      <c r="G9" s="14" t="s">
        <v>74</v>
      </c>
      <c r="I9" s="14" t="s">
        <v>15</v>
      </c>
      <c r="J9" s="14" t="s">
        <v>75</v>
      </c>
      <c r="K9" s="14" t="s">
        <v>120</v>
      </c>
      <c r="L9" s="14" t="s">
        <v>18</v>
      </c>
      <c r="M9" s="14" t="s">
        <v>119</v>
      </c>
      <c r="Q9" s="14" t="s">
        <v>17</v>
      </c>
      <c r="R9" s="14" t="s">
        <v>19</v>
      </c>
      <c r="S9" s="14" t="s">
        <v>0</v>
      </c>
      <c r="T9" s="14" t="s">
        <v>123</v>
      </c>
      <c r="U9" s="14" t="s">
        <v>71</v>
      </c>
      <c r="V9" s="14" t="s">
        <v>66</v>
      </c>
      <c r="W9" s="39" t="s">
        <v>129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137</v>
      </c>
      <c r="E10" s="42" t="s">
        <v>135</v>
      </c>
      <c r="G10" s="31" t="s">
        <v>74</v>
      </c>
      <c r="I10" s="31" t="s">
        <v>15</v>
      </c>
      <c r="J10" s="31" t="s">
        <v>75</v>
      </c>
      <c r="K10" s="31" t="s">
        <v>120</v>
      </c>
      <c r="L10" s="31" t="s">
        <v>18</v>
      </c>
      <c r="M10" s="31" t="s">
        <v>119</v>
      </c>
      <c r="Q10" s="31" t="s">
        <v>17</v>
      </c>
      <c r="R10" s="31" t="s">
        <v>19</v>
      </c>
      <c r="S10" s="31" t="s">
        <v>0</v>
      </c>
      <c r="T10" s="31" t="s">
        <v>123</v>
      </c>
      <c r="U10" s="31" t="s">
        <v>71</v>
      </c>
      <c r="V10" s="14" t="s">
        <v>66</v>
      </c>
      <c r="W10" s="32" t="s">
        <v>129</v>
      </c>
    </row>
    <row r="11" spans="2:25" ht="31.5">
      <c r="B11" s="49" t="str">
        <f>מניות!B7</f>
        <v>4. מניות</v>
      </c>
      <c r="C11" s="31" t="s">
        <v>50</v>
      </c>
      <c r="D11" s="14" t="s">
        <v>137</v>
      </c>
      <c r="E11" s="42" t="s">
        <v>135</v>
      </c>
      <c r="H11" s="31" t="s">
        <v>119</v>
      </c>
      <c r="S11" s="31" t="s">
        <v>0</v>
      </c>
      <c r="T11" s="14" t="s">
        <v>123</v>
      </c>
      <c r="U11" s="14" t="s">
        <v>71</v>
      </c>
      <c r="V11" s="14" t="s">
        <v>66</v>
      </c>
      <c r="W11" s="15" t="s">
        <v>129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137</v>
      </c>
      <c r="E12" s="42" t="s">
        <v>135</v>
      </c>
      <c r="H12" s="31" t="s">
        <v>119</v>
      </c>
      <c r="S12" s="31" t="s">
        <v>0</v>
      </c>
      <c r="T12" s="31" t="s">
        <v>123</v>
      </c>
      <c r="U12" s="31" t="s">
        <v>71</v>
      </c>
      <c r="V12" s="31" t="s">
        <v>66</v>
      </c>
      <c r="W12" s="32" t="s">
        <v>129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137</v>
      </c>
      <c r="G13" s="31" t="s">
        <v>74</v>
      </c>
      <c r="H13" s="31" t="s">
        <v>119</v>
      </c>
      <c r="S13" s="31" t="s">
        <v>0</v>
      </c>
      <c r="T13" s="31" t="s">
        <v>123</v>
      </c>
      <c r="U13" s="31" t="s">
        <v>71</v>
      </c>
      <c r="V13" s="31" t="s">
        <v>66</v>
      </c>
      <c r="W13" s="32" t="s">
        <v>129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137</v>
      </c>
      <c r="G14" s="31" t="s">
        <v>74</v>
      </c>
      <c r="H14" s="31" t="s">
        <v>119</v>
      </c>
      <c r="S14" s="31" t="s">
        <v>0</v>
      </c>
      <c r="T14" s="31" t="s">
        <v>123</v>
      </c>
      <c r="U14" s="31" t="s">
        <v>71</v>
      </c>
      <c r="V14" s="31" t="s">
        <v>66</v>
      </c>
      <c r="W14" s="32" t="s">
        <v>129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137</v>
      </c>
      <c r="G15" s="31" t="s">
        <v>74</v>
      </c>
      <c r="H15" s="31" t="s">
        <v>119</v>
      </c>
      <c r="S15" s="31" t="s">
        <v>0</v>
      </c>
      <c r="T15" s="31" t="s">
        <v>123</v>
      </c>
      <c r="U15" s="31" t="s">
        <v>71</v>
      </c>
      <c r="V15" s="31" t="s">
        <v>66</v>
      </c>
      <c r="W15" s="32" t="s">
        <v>129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137</v>
      </c>
      <c r="G16" s="31" t="s">
        <v>74</v>
      </c>
      <c r="H16" s="31" t="s">
        <v>119</v>
      </c>
      <c r="S16" s="31" t="s">
        <v>0</v>
      </c>
      <c r="T16" s="32" t="s">
        <v>123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57</v>
      </c>
      <c r="I17" s="31" t="s">
        <v>15</v>
      </c>
      <c r="J17" s="31" t="s">
        <v>75</v>
      </c>
      <c r="K17" s="31" t="s">
        <v>120</v>
      </c>
      <c r="L17" s="31" t="s">
        <v>18</v>
      </c>
      <c r="M17" s="31" t="s">
        <v>119</v>
      </c>
      <c r="Q17" s="31" t="s">
        <v>17</v>
      </c>
      <c r="R17" s="31" t="s">
        <v>19</v>
      </c>
      <c r="S17" s="31" t="s">
        <v>0</v>
      </c>
      <c r="T17" s="31" t="s">
        <v>123</v>
      </c>
      <c r="U17" s="31" t="s">
        <v>71</v>
      </c>
      <c r="V17" s="31" t="s">
        <v>66</v>
      </c>
      <c r="W17" s="32" t="s">
        <v>129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75</v>
      </c>
      <c r="K19" s="31" t="s">
        <v>120</v>
      </c>
      <c r="L19" s="31" t="s">
        <v>18</v>
      </c>
      <c r="M19" s="31" t="s">
        <v>119</v>
      </c>
      <c r="Q19" s="31" t="s">
        <v>17</v>
      </c>
      <c r="R19" s="31" t="s">
        <v>19</v>
      </c>
      <c r="S19" s="31" t="s">
        <v>0</v>
      </c>
      <c r="T19" s="31" t="s">
        <v>123</v>
      </c>
      <c r="U19" s="31" t="s">
        <v>128</v>
      </c>
      <c r="V19" s="31" t="s">
        <v>66</v>
      </c>
      <c r="W19" s="32" t="s">
        <v>129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136</v>
      </c>
      <c r="E20" s="42" t="s">
        <v>135</v>
      </c>
      <c r="G20" s="31" t="s">
        <v>74</v>
      </c>
      <c r="I20" s="31" t="s">
        <v>15</v>
      </c>
      <c r="J20" s="31" t="s">
        <v>75</v>
      </c>
      <c r="K20" s="31" t="s">
        <v>120</v>
      </c>
      <c r="L20" s="31" t="s">
        <v>18</v>
      </c>
      <c r="M20" s="31" t="s">
        <v>119</v>
      </c>
      <c r="Q20" s="31" t="s">
        <v>17</v>
      </c>
      <c r="R20" s="31" t="s">
        <v>19</v>
      </c>
      <c r="S20" s="31" t="s">
        <v>0</v>
      </c>
      <c r="T20" s="31" t="s">
        <v>123</v>
      </c>
      <c r="U20" s="31" t="s">
        <v>128</v>
      </c>
      <c r="V20" s="31" t="s">
        <v>66</v>
      </c>
      <c r="W20" s="32" t="s">
        <v>129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136</v>
      </c>
      <c r="E21" s="42" t="s">
        <v>135</v>
      </c>
      <c r="G21" s="31" t="s">
        <v>74</v>
      </c>
      <c r="I21" s="31" t="s">
        <v>15</v>
      </c>
      <c r="J21" s="31" t="s">
        <v>75</v>
      </c>
      <c r="K21" s="31" t="s">
        <v>120</v>
      </c>
      <c r="L21" s="31" t="s">
        <v>18</v>
      </c>
      <c r="M21" s="31" t="s">
        <v>119</v>
      </c>
      <c r="Q21" s="31" t="s">
        <v>17</v>
      </c>
      <c r="R21" s="31" t="s">
        <v>19</v>
      </c>
      <c r="S21" s="31" t="s">
        <v>0</v>
      </c>
      <c r="T21" s="31" t="s">
        <v>123</v>
      </c>
      <c r="U21" s="31" t="s">
        <v>128</v>
      </c>
      <c r="V21" s="31" t="s">
        <v>66</v>
      </c>
      <c r="W21" s="32" t="s">
        <v>129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136</v>
      </c>
      <c r="E22" s="42" t="s">
        <v>135</v>
      </c>
      <c r="G22" s="31" t="s">
        <v>74</v>
      </c>
      <c r="H22" s="31" t="s">
        <v>119</v>
      </c>
      <c r="S22" s="31" t="s">
        <v>0</v>
      </c>
      <c r="T22" s="31" t="s">
        <v>123</v>
      </c>
      <c r="U22" s="31" t="s">
        <v>128</v>
      </c>
      <c r="V22" s="31" t="s">
        <v>66</v>
      </c>
      <c r="W22" s="32" t="s">
        <v>129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74</v>
      </c>
      <c r="H23" s="31" t="s">
        <v>119</v>
      </c>
      <c r="K23" s="31" t="s">
        <v>120</v>
      </c>
      <c r="S23" s="31" t="s">
        <v>0</v>
      </c>
      <c r="T23" s="31" t="s">
        <v>123</v>
      </c>
      <c r="U23" s="31" t="s">
        <v>128</v>
      </c>
      <c r="V23" s="31" t="s">
        <v>66</v>
      </c>
      <c r="W23" s="32" t="s">
        <v>129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74</v>
      </c>
      <c r="H24" s="31" t="s">
        <v>119</v>
      </c>
      <c r="K24" s="31" t="s">
        <v>120</v>
      </c>
      <c r="S24" s="31" t="s">
        <v>0</v>
      </c>
      <c r="T24" s="31" t="s">
        <v>123</v>
      </c>
      <c r="U24" s="31" t="s">
        <v>128</v>
      </c>
      <c r="V24" s="31" t="s">
        <v>66</v>
      </c>
      <c r="W24" s="32" t="s">
        <v>129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74</v>
      </c>
      <c r="H25" s="31" t="s">
        <v>119</v>
      </c>
      <c r="K25" s="31" t="s">
        <v>120</v>
      </c>
      <c r="S25" s="31" t="s">
        <v>0</v>
      </c>
      <c r="T25" s="31" t="s">
        <v>123</v>
      </c>
      <c r="U25" s="31" t="s">
        <v>128</v>
      </c>
      <c r="V25" s="31" t="s">
        <v>66</v>
      </c>
      <c r="W25" s="32" t="s">
        <v>129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74</v>
      </c>
      <c r="H26" s="31" t="s">
        <v>119</v>
      </c>
      <c r="K26" s="31" t="s">
        <v>120</v>
      </c>
      <c r="S26" s="31" t="s">
        <v>0</v>
      </c>
      <c r="T26" s="31" t="s">
        <v>123</v>
      </c>
      <c r="U26" s="31" t="s">
        <v>128</v>
      </c>
      <c r="V26" s="32" t="s">
        <v>129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57</v>
      </c>
      <c r="I27" s="31" t="s">
        <v>15</v>
      </c>
      <c r="J27" s="31" t="s">
        <v>75</v>
      </c>
      <c r="K27" s="31" t="s">
        <v>120</v>
      </c>
      <c r="L27" s="31" t="s">
        <v>18</v>
      </c>
      <c r="M27" s="31" t="s">
        <v>119</v>
      </c>
      <c r="Q27" s="31" t="s">
        <v>17</v>
      </c>
      <c r="R27" s="31" t="s">
        <v>19</v>
      </c>
      <c r="S27" s="31" t="s">
        <v>0</v>
      </c>
      <c r="T27" s="31" t="s">
        <v>123</v>
      </c>
      <c r="U27" s="31" t="s">
        <v>128</v>
      </c>
      <c r="V27" s="31" t="s">
        <v>66</v>
      </c>
      <c r="W27" s="32" t="s">
        <v>129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75</v>
      </c>
      <c r="L28" s="31" t="s">
        <v>18</v>
      </c>
      <c r="M28" s="31" t="s">
        <v>119</v>
      </c>
      <c r="Q28" s="14" t="s">
        <v>37</v>
      </c>
      <c r="R28" s="31" t="s">
        <v>19</v>
      </c>
      <c r="S28" s="31" t="s">
        <v>0</v>
      </c>
      <c r="T28" s="31" t="s">
        <v>123</v>
      </c>
      <c r="U28" s="31" t="s">
        <v>128</v>
      </c>
      <c r="V28" s="32" t="s">
        <v>129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135</v>
      </c>
      <c r="I29" s="31" t="s">
        <v>15</v>
      </c>
      <c r="J29" s="31" t="s">
        <v>75</v>
      </c>
      <c r="L29" s="31" t="s">
        <v>18</v>
      </c>
      <c r="M29" s="31" t="s">
        <v>119</v>
      </c>
      <c r="O29" s="50" t="s">
        <v>59</v>
      </c>
      <c r="P29" s="51"/>
      <c r="R29" s="31" t="s">
        <v>19</v>
      </c>
      <c r="S29" s="31" t="s">
        <v>0</v>
      </c>
      <c r="T29" s="31" t="s">
        <v>123</v>
      </c>
      <c r="U29" s="31" t="s">
        <v>128</v>
      </c>
      <c r="V29" s="32" t="s">
        <v>129</v>
      </c>
    </row>
    <row r="30" spans="2:25" ht="63">
      <c r="B30" s="53" t="str">
        <f>'זכויות מקרקעין'!B6</f>
        <v>1. ו. זכויות במקרקעין:</v>
      </c>
      <c r="C30" s="14" t="s">
        <v>61</v>
      </c>
      <c r="N30" s="50" t="s">
        <v>101</v>
      </c>
      <c r="P30" s="51" t="s">
        <v>62</v>
      </c>
      <c r="U30" s="31" t="s">
        <v>128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128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125</v>
      </c>
      <c r="Y32" s="15" t="s">
        <v>124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195</v>
      </c>
      <c r="C1" s="78" t="s" vm="1">
        <v>275</v>
      </c>
    </row>
    <row r="2" spans="2:54">
      <c r="B2" s="57" t="s">
        <v>194</v>
      </c>
      <c r="C2" s="78" t="s">
        <v>276</v>
      </c>
    </row>
    <row r="3" spans="2:54">
      <c r="B3" s="57" t="s">
        <v>196</v>
      </c>
      <c r="C3" s="78" t="s">
        <v>277</v>
      </c>
    </row>
    <row r="4" spans="2:54">
      <c r="B4" s="57" t="s">
        <v>197</v>
      </c>
      <c r="C4" s="78">
        <v>2102</v>
      </c>
    </row>
    <row r="6" spans="2:54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4"/>
      <c r="L6" s="195"/>
    </row>
    <row r="7" spans="2:54" ht="26.25" customHeight="1">
      <c r="B7" s="193" t="s">
        <v>116</v>
      </c>
      <c r="C7" s="194"/>
      <c r="D7" s="194"/>
      <c r="E7" s="194"/>
      <c r="F7" s="194"/>
      <c r="G7" s="194"/>
      <c r="H7" s="194"/>
      <c r="I7" s="194"/>
      <c r="J7" s="194"/>
      <c r="K7" s="194"/>
      <c r="L7" s="195"/>
    </row>
    <row r="8" spans="2:54" s="3" customFormat="1" ht="78.75">
      <c r="B8" s="23" t="s">
        <v>134</v>
      </c>
      <c r="C8" s="31" t="s">
        <v>50</v>
      </c>
      <c r="D8" s="31" t="s">
        <v>74</v>
      </c>
      <c r="E8" s="31" t="s">
        <v>119</v>
      </c>
      <c r="F8" s="31" t="s">
        <v>120</v>
      </c>
      <c r="G8" s="31" t="s">
        <v>258</v>
      </c>
      <c r="H8" s="31" t="s">
        <v>257</v>
      </c>
      <c r="I8" s="31" t="s">
        <v>128</v>
      </c>
      <c r="J8" s="31" t="s">
        <v>66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274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264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7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U563"/>
  <sheetViews>
    <sheetView rightToLeft="1" topLeftCell="A184" workbookViewId="0">
      <selection activeCell="A201" sqref="A15:XFD201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2" style="1" bestFit="1" customWidth="1"/>
    <col min="10" max="10" width="10" style="1" bestFit="1" customWidth="1"/>
    <col min="11" max="11" width="10.42578125" style="1" bestFit="1" customWidth="1"/>
    <col min="12" max="12" width="6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195</v>
      </c>
      <c r="C1" s="78" t="s" vm="1">
        <v>275</v>
      </c>
    </row>
    <row r="2" spans="2:47">
      <c r="B2" s="57" t="s">
        <v>194</v>
      </c>
      <c r="C2" s="78" t="s">
        <v>276</v>
      </c>
    </row>
    <row r="3" spans="2:47">
      <c r="B3" s="57" t="s">
        <v>196</v>
      </c>
      <c r="C3" s="78" t="s">
        <v>277</v>
      </c>
    </row>
    <row r="4" spans="2:47">
      <c r="B4" s="57" t="s">
        <v>197</v>
      </c>
      <c r="C4" s="78">
        <v>2102</v>
      </c>
    </row>
    <row r="6" spans="2:47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47" ht="26.25" customHeight="1">
      <c r="B7" s="193" t="s">
        <v>117</v>
      </c>
      <c r="C7" s="194"/>
      <c r="D7" s="194"/>
      <c r="E7" s="194"/>
      <c r="F7" s="194"/>
      <c r="G7" s="194"/>
      <c r="H7" s="194"/>
      <c r="I7" s="194"/>
      <c r="J7" s="194"/>
      <c r="K7" s="195"/>
    </row>
    <row r="8" spans="2:47" s="3" customFormat="1" ht="63">
      <c r="B8" s="23" t="s">
        <v>134</v>
      </c>
      <c r="C8" s="31" t="s">
        <v>50</v>
      </c>
      <c r="D8" s="31" t="s">
        <v>74</v>
      </c>
      <c r="E8" s="31" t="s">
        <v>119</v>
      </c>
      <c r="F8" s="31" t="s">
        <v>120</v>
      </c>
      <c r="G8" s="31" t="s">
        <v>258</v>
      </c>
      <c r="H8" s="31" t="s">
        <v>257</v>
      </c>
      <c r="I8" s="31" t="s">
        <v>128</v>
      </c>
      <c r="J8" s="31" t="s">
        <v>198</v>
      </c>
      <c r="K8" s="32" t="s">
        <v>200</v>
      </c>
      <c r="AS8" s="1"/>
    </row>
    <row r="9" spans="2:47" s="3" customFormat="1" ht="22.5" customHeight="1">
      <c r="B9" s="16"/>
      <c r="C9" s="17"/>
      <c r="D9" s="17"/>
      <c r="E9" s="17"/>
      <c r="F9" s="17" t="s">
        <v>22</v>
      </c>
      <c r="G9" s="17" t="s">
        <v>265</v>
      </c>
      <c r="H9" s="17"/>
      <c r="I9" s="17" t="s">
        <v>261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4" customFormat="1" ht="18" customHeight="1">
      <c r="B11" s="79" t="s">
        <v>54</v>
      </c>
      <c r="C11" s="80"/>
      <c r="D11" s="80"/>
      <c r="E11" s="80"/>
      <c r="F11" s="80"/>
      <c r="G11" s="88"/>
      <c r="H11" s="90"/>
      <c r="I11" s="88">
        <v>-329849.28069999994</v>
      </c>
      <c r="J11" s="89">
        <f>I11/$I$11</f>
        <v>1</v>
      </c>
      <c r="K11" s="89">
        <f>I11/'סכום נכסי הקרן'!$C$42</f>
        <v>-6.2961403564855472E-3</v>
      </c>
      <c r="AS11" s="1"/>
    </row>
    <row r="12" spans="2:47" ht="19.5" customHeight="1">
      <c r="B12" s="81" t="s">
        <v>36</v>
      </c>
      <c r="C12" s="82"/>
      <c r="D12" s="82"/>
      <c r="E12" s="82"/>
      <c r="F12" s="82"/>
      <c r="G12" s="91"/>
      <c r="H12" s="93"/>
      <c r="I12" s="91">
        <v>-329849.2807</v>
      </c>
      <c r="J12" s="92">
        <f t="shared" ref="J12:J75" si="0">I12/$I$11</f>
        <v>1.0000000000000002</v>
      </c>
      <c r="K12" s="92">
        <f>I12/'סכום נכסי הקרן'!$C$42</f>
        <v>-6.296140356485549E-3</v>
      </c>
    </row>
    <row r="13" spans="2:47">
      <c r="B13" s="102" t="s">
        <v>2361</v>
      </c>
      <c r="C13" s="82"/>
      <c r="D13" s="82"/>
      <c r="E13" s="82"/>
      <c r="F13" s="82"/>
      <c r="G13" s="91"/>
      <c r="H13" s="93"/>
      <c r="I13" s="91">
        <v>-371610.91398999997</v>
      </c>
      <c r="J13" s="92">
        <f t="shared" si="0"/>
        <v>1.1266082290716968</v>
      </c>
      <c r="K13" s="92">
        <f>I13/'סכום נכסי הקרן'!$C$42</f>
        <v>-7.0932835370070254E-3</v>
      </c>
    </row>
    <row r="14" spans="2:47">
      <c r="B14" s="87" t="s">
        <v>2362</v>
      </c>
      <c r="C14" s="84" t="s">
        <v>2363</v>
      </c>
      <c r="D14" s="97" t="s">
        <v>1841</v>
      </c>
      <c r="E14" s="97" t="s">
        <v>181</v>
      </c>
      <c r="F14" s="107">
        <v>43325</v>
      </c>
      <c r="G14" s="94">
        <v>21180000</v>
      </c>
      <c r="H14" s="96">
        <v>-1.3978999999999999</v>
      </c>
      <c r="I14" s="94">
        <v>-296.06855000000002</v>
      </c>
      <c r="J14" s="95">
        <f t="shared" si="0"/>
        <v>8.9758737497225673E-4</v>
      </c>
      <c r="K14" s="95">
        <f>I14/'סכום נכסי הקרן'!$C$42</f>
        <v>-5.6513360950347518E-6</v>
      </c>
    </row>
    <row r="15" spans="2:47" s="135" customFormat="1">
      <c r="B15" s="87" t="s">
        <v>2362</v>
      </c>
      <c r="C15" s="84" t="s">
        <v>2364</v>
      </c>
      <c r="D15" s="97" t="s">
        <v>1841</v>
      </c>
      <c r="E15" s="97" t="s">
        <v>179</v>
      </c>
      <c r="F15" s="107">
        <v>43129</v>
      </c>
      <c r="G15" s="94">
        <v>49833000</v>
      </c>
      <c r="H15" s="96">
        <v>-12.5944</v>
      </c>
      <c r="I15" s="94">
        <v>-6276.1897199999994</v>
      </c>
      <c r="J15" s="95">
        <f t="shared" si="0"/>
        <v>1.9027447040905431E-2</v>
      </c>
      <c r="K15" s="95">
        <f>I15/'סכום נכסי הקרן'!$C$42</f>
        <v>-1.1979947719513621E-4</v>
      </c>
    </row>
    <row r="16" spans="2:47" s="145" customFormat="1">
      <c r="B16" s="87" t="s">
        <v>2362</v>
      </c>
      <c r="C16" s="84" t="s">
        <v>2365</v>
      </c>
      <c r="D16" s="97" t="s">
        <v>1841</v>
      </c>
      <c r="E16" s="97" t="s">
        <v>179</v>
      </c>
      <c r="F16" s="107">
        <v>43129</v>
      </c>
      <c r="G16" s="94">
        <v>59940000</v>
      </c>
      <c r="H16" s="96">
        <v>-12.2934</v>
      </c>
      <c r="I16" s="94">
        <v>-7368.6410700000006</v>
      </c>
      <c r="J16" s="95">
        <f t="shared" si="0"/>
        <v>2.2339418337861489E-2</v>
      </c>
      <c r="K16" s="95">
        <f>I16/'סכום נכסי הקרן'!$C$42</f>
        <v>-1.40652113337423E-4</v>
      </c>
      <c r="AS16" s="135"/>
      <c r="AU16" s="135"/>
    </row>
    <row r="17" spans="2:47" s="145" customFormat="1">
      <c r="B17" s="87" t="s">
        <v>2362</v>
      </c>
      <c r="C17" s="84" t="s">
        <v>2366</v>
      </c>
      <c r="D17" s="97" t="s">
        <v>1841</v>
      </c>
      <c r="E17" s="97" t="s">
        <v>179</v>
      </c>
      <c r="F17" s="107">
        <v>43129</v>
      </c>
      <c r="G17" s="94">
        <v>90824250</v>
      </c>
      <c r="H17" s="96">
        <v>-12.192299999999999</v>
      </c>
      <c r="I17" s="94">
        <v>-11073.574859999999</v>
      </c>
      <c r="J17" s="95">
        <f t="shared" si="0"/>
        <v>3.3571620457985736E-2</v>
      </c>
      <c r="K17" s="95">
        <f>I17/'סכום נכסי הקרן'!$C$42</f>
        <v>-2.1137163439813983E-4</v>
      </c>
      <c r="AS17" s="135"/>
      <c r="AU17" s="135"/>
    </row>
    <row r="18" spans="2:47" s="145" customFormat="1">
      <c r="B18" s="87" t="s">
        <v>2362</v>
      </c>
      <c r="C18" s="84" t="s">
        <v>2367</v>
      </c>
      <c r="D18" s="97" t="s">
        <v>1841</v>
      </c>
      <c r="E18" s="97" t="s">
        <v>179</v>
      </c>
      <c r="F18" s="107">
        <v>43116</v>
      </c>
      <c r="G18" s="94">
        <v>83500000</v>
      </c>
      <c r="H18" s="96">
        <v>-12.0611</v>
      </c>
      <c r="I18" s="94">
        <v>-10071.01915</v>
      </c>
      <c r="J18" s="95">
        <f t="shared" si="0"/>
        <v>3.0532184665152135E-2</v>
      </c>
      <c r="K18" s="95">
        <f>I18/'סכום נכסי הקרן'!$C$42</f>
        <v>-1.9223492004193354E-4</v>
      </c>
      <c r="AS18" s="135"/>
      <c r="AU18" s="135"/>
    </row>
    <row r="19" spans="2:47" s="135" customFormat="1">
      <c r="B19" s="87" t="s">
        <v>2362</v>
      </c>
      <c r="C19" s="84" t="s">
        <v>2368</v>
      </c>
      <c r="D19" s="97" t="s">
        <v>1841</v>
      </c>
      <c r="E19" s="97" t="s">
        <v>179</v>
      </c>
      <c r="F19" s="107">
        <v>43124</v>
      </c>
      <c r="G19" s="94">
        <v>55159500</v>
      </c>
      <c r="H19" s="96">
        <v>-11.841799999999999</v>
      </c>
      <c r="I19" s="94">
        <v>-6531.8573200000001</v>
      </c>
      <c r="J19" s="95">
        <f t="shared" si="0"/>
        <v>1.9802551353570379E-2</v>
      </c>
      <c r="K19" s="95">
        <f>I19/'סכום נכסי הקרן'!$C$42</f>
        <v>-1.2467964273859197E-4</v>
      </c>
    </row>
    <row r="20" spans="2:47" s="135" customFormat="1">
      <c r="B20" s="87" t="s">
        <v>2362</v>
      </c>
      <c r="C20" s="84" t="s">
        <v>2369</v>
      </c>
      <c r="D20" s="97" t="s">
        <v>1841</v>
      </c>
      <c r="E20" s="97" t="s">
        <v>179</v>
      </c>
      <c r="F20" s="107">
        <v>43123</v>
      </c>
      <c r="G20" s="94">
        <v>25128750</v>
      </c>
      <c r="H20" s="96">
        <v>-11.613899999999999</v>
      </c>
      <c r="I20" s="94">
        <v>-2918.43255</v>
      </c>
      <c r="J20" s="95">
        <f t="shared" si="0"/>
        <v>8.8477760018350112E-3</v>
      </c>
      <c r="K20" s="95">
        <f>I20/'סכום נכסי הקרן'!$C$42</f>
        <v>-5.5706839550297763E-5</v>
      </c>
    </row>
    <row r="21" spans="2:47" s="135" customFormat="1">
      <c r="B21" s="87" t="s">
        <v>2362</v>
      </c>
      <c r="C21" s="84" t="s">
        <v>2370</v>
      </c>
      <c r="D21" s="97" t="s">
        <v>1841</v>
      </c>
      <c r="E21" s="97" t="s">
        <v>179</v>
      </c>
      <c r="F21" s="107">
        <v>43116</v>
      </c>
      <c r="G21" s="94">
        <v>83780000</v>
      </c>
      <c r="H21" s="96">
        <v>-11.6721</v>
      </c>
      <c r="I21" s="94">
        <v>-9778.8515500000012</v>
      </c>
      <c r="J21" s="95">
        <f t="shared" si="0"/>
        <v>2.9646423752228611E-2</v>
      </c>
      <c r="K21" s="95">
        <f>I21/'סכום נכסי הקרן'!$C$42</f>
        <v>-1.8665804501187826E-4</v>
      </c>
    </row>
    <row r="22" spans="2:47" s="135" customFormat="1">
      <c r="B22" s="87" t="s">
        <v>2362</v>
      </c>
      <c r="C22" s="84" t="s">
        <v>2371</v>
      </c>
      <c r="D22" s="97" t="s">
        <v>1841</v>
      </c>
      <c r="E22" s="97" t="s">
        <v>179</v>
      </c>
      <c r="F22" s="107">
        <v>43123</v>
      </c>
      <c r="G22" s="94">
        <v>40228200</v>
      </c>
      <c r="H22" s="96">
        <v>-11.552300000000001</v>
      </c>
      <c r="I22" s="94">
        <v>-4647.2976200000003</v>
      </c>
      <c r="J22" s="95">
        <f t="shared" si="0"/>
        <v>1.4089154932027115E-2</v>
      </c>
      <c r="K22" s="95">
        <f>I22/'סכום נכסי הקרן'!$C$42</f>
        <v>-8.8707296956313302E-5</v>
      </c>
    </row>
    <row r="23" spans="2:47" s="135" customFormat="1">
      <c r="B23" s="87" t="s">
        <v>2362</v>
      </c>
      <c r="C23" s="84" t="s">
        <v>2372</v>
      </c>
      <c r="D23" s="97" t="s">
        <v>1841</v>
      </c>
      <c r="E23" s="97" t="s">
        <v>179</v>
      </c>
      <c r="F23" s="107">
        <v>43123</v>
      </c>
      <c r="G23" s="94">
        <v>50287500</v>
      </c>
      <c r="H23" s="96">
        <v>-11.5473</v>
      </c>
      <c r="I23" s="94">
        <v>-5806.8725800000002</v>
      </c>
      <c r="J23" s="95">
        <f t="shared" si="0"/>
        <v>1.7604624050344339E-2</v>
      </c>
      <c r="K23" s="95">
        <f>I23/'סכום נכסי הקרן'!$C$42</f>
        <v>-1.1084118394412906E-4</v>
      </c>
    </row>
    <row r="24" spans="2:47" s="135" customFormat="1">
      <c r="B24" s="87" t="s">
        <v>2362</v>
      </c>
      <c r="C24" s="84" t="s">
        <v>2373</v>
      </c>
      <c r="D24" s="97" t="s">
        <v>1841</v>
      </c>
      <c r="E24" s="97" t="s">
        <v>179</v>
      </c>
      <c r="F24" s="107">
        <v>43118</v>
      </c>
      <c r="G24" s="94">
        <v>67120000</v>
      </c>
      <c r="H24" s="96">
        <v>-11.562900000000001</v>
      </c>
      <c r="I24" s="94">
        <v>-7760.9980700000006</v>
      </c>
      <c r="J24" s="95">
        <f t="shared" si="0"/>
        <v>2.3528922220263013E-2</v>
      </c>
      <c r="K24" s="95">
        <f>I24/'סכום נכסי הקרן'!$C$42</f>
        <v>-1.4814139673560749E-4</v>
      </c>
    </row>
    <row r="25" spans="2:47" s="135" customFormat="1">
      <c r="B25" s="87" t="s">
        <v>2362</v>
      </c>
      <c r="C25" s="84" t="s">
        <v>2374</v>
      </c>
      <c r="D25" s="97" t="s">
        <v>1841</v>
      </c>
      <c r="E25" s="97" t="s">
        <v>179</v>
      </c>
      <c r="F25" s="107">
        <v>43111</v>
      </c>
      <c r="G25" s="94">
        <v>50358000</v>
      </c>
      <c r="H25" s="96">
        <v>-11.5372</v>
      </c>
      <c r="I25" s="94">
        <v>-5809.9049800000003</v>
      </c>
      <c r="J25" s="95">
        <f t="shared" si="0"/>
        <v>1.7613817340060071E-2</v>
      </c>
      <c r="K25" s="95">
        <f>I25/'סכום נכסי הקרן'!$C$42</f>
        <v>-1.1089906618651713E-4</v>
      </c>
    </row>
    <row r="26" spans="2:47" s="135" customFormat="1">
      <c r="B26" s="87" t="s">
        <v>2362</v>
      </c>
      <c r="C26" s="84" t="s">
        <v>2375</v>
      </c>
      <c r="D26" s="97" t="s">
        <v>1841</v>
      </c>
      <c r="E26" s="97" t="s">
        <v>179</v>
      </c>
      <c r="F26" s="107">
        <v>43111</v>
      </c>
      <c r="G26" s="94">
        <v>90674100</v>
      </c>
      <c r="H26" s="96">
        <v>-11.5007</v>
      </c>
      <c r="I26" s="94">
        <v>-10428.13206</v>
      </c>
      <c r="J26" s="95">
        <f t="shared" si="0"/>
        <v>3.1614839474167156E-2</v>
      </c>
      <c r="K26" s="95">
        <f>I26/'סכום נכסי הקרן'!$C$42</f>
        <v>-1.9905146667711614E-4</v>
      </c>
    </row>
    <row r="27" spans="2:47" s="135" customFormat="1">
      <c r="B27" s="87" t="s">
        <v>2362</v>
      </c>
      <c r="C27" s="84" t="s">
        <v>2376</v>
      </c>
      <c r="D27" s="97" t="s">
        <v>1841</v>
      </c>
      <c r="E27" s="97" t="s">
        <v>179</v>
      </c>
      <c r="F27" s="107">
        <v>43118</v>
      </c>
      <c r="G27" s="94">
        <v>67280000</v>
      </c>
      <c r="H27" s="96">
        <v>-11.297599999999999</v>
      </c>
      <c r="I27" s="94">
        <v>-7601.0170199999993</v>
      </c>
      <c r="J27" s="95">
        <f t="shared" si="0"/>
        <v>2.3043909642213752E-2</v>
      </c>
      <c r="K27" s="95">
        <f>I27/'סכום נכסי הקרן'!$C$42</f>
        <v>-1.4508768946954845E-4</v>
      </c>
    </row>
    <row r="28" spans="2:47" s="135" customFormat="1">
      <c r="B28" s="87" t="s">
        <v>2362</v>
      </c>
      <c r="C28" s="84" t="s">
        <v>2377</v>
      </c>
      <c r="D28" s="97" t="s">
        <v>1841</v>
      </c>
      <c r="E28" s="97" t="s">
        <v>179</v>
      </c>
      <c r="F28" s="107">
        <v>43117</v>
      </c>
      <c r="G28" s="94">
        <v>50611500</v>
      </c>
      <c r="H28" s="96">
        <v>-10.885</v>
      </c>
      <c r="I28" s="94">
        <v>-5509.0797000000002</v>
      </c>
      <c r="J28" s="95">
        <f t="shared" si="0"/>
        <v>1.6701809045357729E-2</v>
      </c>
      <c r="K28" s="95">
        <f>I28/'סכום נכסי הקרן'!$C$42</f>
        <v>-1.0515693395679216E-4</v>
      </c>
    </row>
    <row r="29" spans="2:47" s="135" customFormat="1">
      <c r="B29" s="87" t="s">
        <v>2362</v>
      </c>
      <c r="C29" s="84" t="s">
        <v>2378</v>
      </c>
      <c r="D29" s="97" t="s">
        <v>1841</v>
      </c>
      <c r="E29" s="97" t="s">
        <v>179</v>
      </c>
      <c r="F29" s="107">
        <v>43108</v>
      </c>
      <c r="G29" s="94">
        <v>43882800</v>
      </c>
      <c r="H29" s="96">
        <v>-10.9848</v>
      </c>
      <c r="I29" s="94">
        <v>-4820.4397600000002</v>
      </c>
      <c r="J29" s="95">
        <f t="shared" si="0"/>
        <v>1.4614067824462595E-2</v>
      </c>
      <c r="K29" s="95">
        <f>I29/'סכום נכסי הקרן'!$C$42</f>
        <v>-9.2012222202015901E-5</v>
      </c>
    </row>
    <row r="30" spans="2:47" s="135" customFormat="1">
      <c r="B30" s="87" t="s">
        <v>2362</v>
      </c>
      <c r="C30" s="84" t="s">
        <v>2379</v>
      </c>
      <c r="D30" s="97" t="s">
        <v>1841</v>
      </c>
      <c r="E30" s="97" t="s">
        <v>179</v>
      </c>
      <c r="F30" s="107">
        <v>43108</v>
      </c>
      <c r="G30" s="94">
        <v>43902300</v>
      </c>
      <c r="H30" s="96">
        <v>-10.935499999999999</v>
      </c>
      <c r="I30" s="94">
        <v>-4800.9407099999999</v>
      </c>
      <c r="J30" s="95">
        <f t="shared" si="0"/>
        <v>1.4554952794838703E-2</v>
      </c>
      <c r="K30" s="95">
        <f>I30/'סכום נכסי הקרן'!$C$42</f>
        <v>-9.1640025678326066E-5</v>
      </c>
    </row>
    <row r="31" spans="2:47" s="135" customFormat="1">
      <c r="B31" s="87" t="s">
        <v>2362</v>
      </c>
      <c r="C31" s="84" t="s">
        <v>2380</v>
      </c>
      <c r="D31" s="97" t="s">
        <v>1841</v>
      </c>
      <c r="E31" s="97" t="s">
        <v>179</v>
      </c>
      <c r="F31" s="107">
        <v>43117</v>
      </c>
      <c r="G31" s="94">
        <v>94640000</v>
      </c>
      <c r="H31" s="96">
        <v>-10.6915</v>
      </c>
      <c r="I31" s="94">
        <v>-10118.44802</v>
      </c>
      <c r="J31" s="95">
        <f t="shared" si="0"/>
        <v>3.0675974185927643E-2</v>
      </c>
      <c r="K31" s="95">
        <f>I31/'סכום נכסי הקרן'!$C$42</f>
        <v>-1.9314023904652794E-4</v>
      </c>
    </row>
    <row r="32" spans="2:47" s="135" customFormat="1">
      <c r="B32" s="87" t="s">
        <v>2362</v>
      </c>
      <c r="C32" s="84" t="s">
        <v>2381</v>
      </c>
      <c r="D32" s="97" t="s">
        <v>1841</v>
      </c>
      <c r="E32" s="97" t="s">
        <v>179</v>
      </c>
      <c r="F32" s="107">
        <v>43103</v>
      </c>
      <c r="G32" s="94">
        <v>125430000</v>
      </c>
      <c r="H32" s="96">
        <v>-10.5404</v>
      </c>
      <c r="I32" s="94">
        <v>-13220.85066</v>
      </c>
      <c r="J32" s="95">
        <f t="shared" si="0"/>
        <v>4.0081490042794571E-2</v>
      </c>
      <c r="K32" s="95">
        <f>I32/'סכום נכסי הקרן'!$C$42</f>
        <v>-2.5235868700651255E-4</v>
      </c>
    </row>
    <row r="33" spans="2:11" s="135" customFormat="1">
      <c r="B33" s="87" t="s">
        <v>2362</v>
      </c>
      <c r="C33" s="84" t="s">
        <v>2382</v>
      </c>
      <c r="D33" s="97" t="s">
        <v>1841</v>
      </c>
      <c r="E33" s="97" t="s">
        <v>179</v>
      </c>
      <c r="F33" s="107">
        <v>43103</v>
      </c>
      <c r="G33" s="94">
        <v>166110000</v>
      </c>
      <c r="H33" s="96">
        <v>-10.5404</v>
      </c>
      <c r="I33" s="94">
        <v>-17508.69411</v>
      </c>
      <c r="J33" s="95">
        <f t="shared" si="0"/>
        <v>5.3080892196712928E-2</v>
      </c>
      <c r="K33" s="95">
        <f>I33/'סכום נכסי הקרן'!$C$42</f>
        <v>-3.3420474751798306E-4</v>
      </c>
    </row>
    <row r="34" spans="2:11" s="135" customFormat="1">
      <c r="B34" s="87" t="s">
        <v>2362</v>
      </c>
      <c r="C34" s="84" t="s">
        <v>2383</v>
      </c>
      <c r="D34" s="97" t="s">
        <v>1841</v>
      </c>
      <c r="E34" s="97" t="s">
        <v>179</v>
      </c>
      <c r="F34" s="107">
        <v>43103</v>
      </c>
      <c r="G34" s="94">
        <v>33909000</v>
      </c>
      <c r="H34" s="96">
        <v>-10.511100000000001</v>
      </c>
      <c r="I34" s="94">
        <v>-3564.20307</v>
      </c>
      <c r="J34" s="95">
        <f t="shared" si="0"/>
        <v>1.080555053033954E-2</v>
      </c>
      <c r="K34" s="95">
        <f>I34/'סכום נכסי הקרן'!$C$42</f>
        <v>-6.803326276811459E-5</v>
      </c>
    </row>
    <row r="35" spans="2:11" s="135" customFormat="1">
      <c r="B35" s="87" t="s">
        <v>2362</v>
      </c>
      <c r="C35" s="84" t="s">
        <v>2384</v>
      </c>
      <c r="D35" s="97" t="s">
        <v>1841</v>
      </c>
      <c r="E35" s="97" t="s">
        <v>179</v>
      </c>
      <c r="F35" s="107">
        <v>43103</v>
      </c>
      <c r="G35" s="94">
        <v>37301000</v>
      </c>
      <c r="H35" s="96">
        <v>-10.5078</v>
      </c>
      <c r="I35" s="94">
        <v>-3919.5233900000003</v>
      </c>
      <c r="J35" s="95">
        <f t="shared" si="0"/>
        <v>1.1882770766339285E-2</v>
      </c>
      <c r="K35" s="95">
        <f>I35/'סכום נכסי הקרן'!$C$42</f>
        <v>-7.4815592568815476E-5</v>
      </c>
    </row>
    <row r="36" spans="2:11" s="135" customFormat="1">
      <c r="B36" s="87" t="s">
        <v>2362</v>
      </c>
      <c r="C36" s="84" t="s">
        <v>2385</v>
      </c>
      <c r="D36" s="97" t="s">
        <v>1841</v>
      </c>
      <c r="E36" s="97" t="s">
        <v>179</v>
      </c>
      <c r="F36" s="107">
        <v>43138</v>
      </c>
      <c r="G36" s="94">
        <v>88680800</v>
      </c>
      <c r="H36" s="96">
        <v>-9.5821000000000005</v>
      </c>
      <c r="I36" s="94">
        <v>-8497.4616800000003</v>
      </c>
      <c r="J36" s="95">
        <f t="shared" si="0"/>
        <v>2.5761649872229057E-2</v>
      </c>
      <c r="K36" s="95">
        <f>I36/'סכום נכסי הקרן'!$C$42</f>
        <v>-1.6219896341019213E-4</v>
      </c>
    </row>
    <row r="37" spans="2:11" s="135" customFormat="1">
      <c r="B37" s="87" t="s">
        <v>2362</v>
      </c>
      <c r="C37" s="84" t="s">
        <v>2386</v>
      </c>
      <c r="D37" s="97" t="s">
        <v>1841</v>
      </c>
      <c r="E37" s="97" t="s">
        <v>179</v>
      </c>
      <c r="F37" s="107">
        <v>43262</v>
      </c>
      <c r="G37" s="94">
        <v>34800000</v>
      </c>
      <c r="H37" s="96">
        <v>-6.5331999999999999</v>
      </c>
      <c r="I37" s="94">
        <v>-2273.5658900000003</v>
      </c>
      <c r="J37" s="95">
        <f t="shared" si="0"/>
        <v>6.8927416945554088E-3</v>
      </c>
      <c r="K37" s="95">
        <f>I37/'סכום נכסי הקרן'!$C$42</f>
        <v>-4.3397669149920889E-5</v>
      </c>
    </row>
    <row r="38" spans="2:11" s="135" customFormat="1">
      <c r="B38" s="87" t="s">
        <v>2362</v>
      </c>
      <c r="C38" s="84" t="s">
        <v>2387</v>
      </c>
      <c r="D38" s="97" t="s">
        <v>1841</v>
      </c>
      <c r="E38" s="97" t="s">
        <v>179</v>
      </c>
      <c r="F38" s="107">
        <v>43249</v>
      </c>
      <c r="G38" s="94">
        <v>104820000</v>
      </c>
      <c r="H38" s="96">
        <v>-6.1585999999999999</v>
      </c>
      <c r="I38" s="94">
        <v>-6455.491</v>
      </c>
      <c r="J38" s="95">
        <f t="shared" si="0"/>
        <v>1.9571032522187948E-2</v>
      </c>
      <c r="K38" s="95">
        <f>I38/'סכום נכסי הקרן'!$C$42</f>
        <v>-1.2322196768103867E-4</v>
      </c>
    </row>
    <row r="39" spans="2:11" s="135" customFormat="1">
      <c r="B39" s="87" t="s">
        <v>2362</v>
      </c>
      <c r="C39" s="84" t="s">
        <v>2388</v>
      </c>
      <c r="D39" s="97" t="s">
        <v>1841</v>
      </c>
      <c r="E39" s="97" t="s">
        <v>179</v>
      </c>
      <c r="F39" s="107">
        <v>43264</v>
      </c>
      <c r="G39" s="94">
        <v>35000000</v>
      </c>
      <c r="H39" s="96">
        <v>-5.8811</v>
      </c>
      <c r="I39" s="94">
        <v>-2058.3996400000001</v>
      </c>
      <c r="J39" s="95">
        <f t="shared" si="0"/>
        <v>6.2404248256406778E-3</v>
      </c>
      <c r="K39" s="95">
        <f>I39/'סכום נכסי הקרן'!$C$42</f>
        <v>-3.9290590586330557E-5</v>
      </c>
    </row>
    <row r="40" spans="2:11" s="135" customFormat="1">
      <c r="B40" s="87" t="s">
        <v>2362</v>
      </c>
      <c r="C40" s="84" t="s">
        <v>2389</v>
      </c>
      <c r="D40" s="97" t="s">
        <v>1841</v>
      </c>
      <c r="E40" s="97" t="s">
        <v>179</v>
      </c>
      <c r="F40" s="107">
        <v>43255</v>
      </c>
      <c r="G40" s="94">
        <v>52593000</v>
      </c>
      <c r="H40" s="96">
        <v>-6.6372</v>
      </c>
      <c r="I40" s="94">
        <v>-3490.7191400000002</v>
      </c>
      <c r="J40" s="95">
        <f t="shared" si="0"/>
        <v>1.0582770205204211E-2</v>
      </c>
      <c r="K40" s="95">
        <f>I40/'סכום נכסי הקרן'!$C$42</f>
        <v>-6.6630606572399084E-5</v>
      </c>
    </row>
    <row r="41" spans="2:11" s="135" customFormat="1">
      <c r="B41" s="87" t="s">
        <v>2362</v>
      </c>
      <c r="C41" s="84" t="s">
        <v>2390</v>
      </c>
      <c r="D41" s="97" t="s">
        <v>1841</v>
      </c>
      <c r="E41" s="97" t="s">
        <v>179</v>
      </c>
      <c r="F41" s="107">
        <v>43258</v>
      </c>
      <c r="G41" s="94">
        <v>52633500</v>
      </c>
      <c r="H41" s="96">
        <v>-6.7687999999999997</v>
      </c>
      <c r="I41" s="94">
        <v>-3562.6423599999998</v>
      </c>
      <c r="J41" s="95">
        <f t="shared" si="0"/>
        <v>1.0800818945063113E-2</v>
      </c>
      <c r="K41" s="95">
        <f>I41/'סכום נכסי הקרן'!$C$42</f>
        <v>-6.8003472043105524E-5</v>
      </c>
    </row>
    <row r="42" spans="2:11" s="135" customFormat="1">
      <c r="B42" s="87" t="s">
        <v>2362</v>
      </c>
      <c r="C42" s="84" t="s">
        <v>2391</v>
      </c>
      <c r="D42" s="97" t="s">
        <v>1841</v>
      </c>
      <c r="E42" s="97" t="s">
        <v>179</v>
      </c>
      <c r="F42" s="107">
        <v>43256</v>
      </c>
      <c r="G42" s="94">
        <v>70272000</v>
      </c>
      <c r="H42" s="96">
        <v>-6.5251000000000001</v>
      </c>
      <c r="I42" s="94">
        <v>-4585.3501399999996</v>
      </c>
      <c r="J42" s="95">
        <f t="shared" si="0"/>
        <v>1.3901349520208307E-2</v>
      </c>
      <c r="K42" s="95">
        <f>I42/'סכום נכסי הקרן'!$C$42</f>
        <v>-8.7524847723794534E-5</v>
      </c>
    </row>
    <row r="43" spans="2:11" s="135" customFormat="1">
      <c r="B43" s="87" t="s">
        <v>2362</v>
      </c>
      <c r="C43" s="84" t="s">
        <v>2392</v>
      </c>
      <c r="D43" s="97" t="s">
        <v>1841</v>
      </c>
      <c r="E43" s="97" t="s">
        <v>179</v>
      </c>
      <c r="F43" s="107">
        <v>43290</v>
      </c>
      <c r="G43" s="94">
        <v>45760000</v>
      </c>
      <c r="H43" s="96">
        <v>-5.0632000000000001</v>
      </c>
      <c r="I43" s="94">
        <v>-2316.8999399999998</v>
      </c>
      <c r="J43" s="95">
        <f t="shared" si="0"/>
        <v>7.0241169999919915E-3</v>
      </c>
      <c r="K43" s="95">
        <f>I43/'סכום נכסי הקרן'!$C$42</f>
        <v>-4.4224826512325772E-5</v>
      </c>
    </row>
    <row r="44" spans="2:11" s="135" customFormat="1">
      <c r="B44" s="87" t="s">
        <v>2362</v>
      </c>
      <c r="C44" s="84" t="s">
        <v>2393</v>
      </c>
      <c r="D44" s="97" t="s">
        <v>1841</v>
      </c>
      <c r="E44" s="97" t="s">
        <v>179</v>
      </c>
      <c r="F44" s="107">
        <v>43269</v>
      </c>
      <c r="G44" s="94">
        <v>95391000</v>
      </c>
      <c r="H44" s="96">
        <v>-4.8426999999999998</v>
      </c>
      <c r="I44" s="94">
        <v>-4619.48668</v>
      </c>
      <c r="J44" s="95">
        <f t="shared" si="0"/>
        <v>1.4004840847906692E-2</v>
      </c>
      <c r="K44" s="95">
        <f>I44/'סכום נכסי הקרן'!$C$42</f>
        <v>-8.8176443648662611E-5</v>
      </c>
    </row>
    <row r="45" spans="2:11" s="135" customFormat="1">
      <c r="B45" s="87" t="s">
        <v>2362</v>
      </c>
      <c r="C45" s="84" t="s">
        <v>2394</v>
      </c>
      <c r="D45" s="97" t="s">
        <v>1841</v>
      </c>
      <c r="E45" s="97" t="s">
        <v>179</v>
      </c>
      <c r="F45" s="107">
        <v>43269</v>
      </c>
      <c r="G45" s="94">
        <v>141372000</v>
      </c>
      <c r="H45" s="96">
        <v>-4.8041999999999998</v>
      </c>
      <c r="I45" s="94">
        <v>-6791.7693300000001</v>
      </c>
      <c r="J45" s="95">
        <f t="shared" si="0"/>
        <v>2.0590523391734051E-2</v>
      </c>
      <c r="K45" s="95">
        <f>I45/'סכום נכסי הקרן'!$C$42</f>
        <v>-1.2964082528785643E-4</v>
      </c>
    </row>
    <row r="46" spans="2:11" s="135" customFormat="1">
      <c r="B46" s="87" t="s">
        <v>2362</v>
      </c>
      <c r="C46" s="84" t="s">
        <v>2395</v>
      </c>
      <c r="D46" s="97" t="s">
        <v>1841</v>
      </c>
      <c r="E46" s="97" t="s">
        <v>179</v>
      </c>
      <c r="F46" s="107">
        <v>43271</v>
      </c>
      <c r="G46" s="94">
        <v>53070000</v>
      </c>
      <c r="H46" s="96">
        <v>-4.6440000000000001</v>
      </c>
      <c r="I46" s="94">
        <v>-2464.55564</v>
      </c>
      <c r="J46" s="95">
        <f t="shared" si="0"/>
        <v>7.4717629663153011E-3</v>
      </c>
      <c r="K46" s="95">
        <f>I46/'סכום נכסי הקרן'!$C$42</f>
        <v>-4.7043268346311931E-5</v>
      </c>
    </row>
    <row r="47" spans="2:11" s="135" customFormat="1">
      <c r="B47" s="87" t="s">
        <v>2362</v>
      </c>
      <c r="C47" s="84" t="s">
        <v>2396</v>
      </c>
      <c r="D47" s="97" t="s">
        <v>1841</v>
      </c>
      <c r="E47" s="97" t="s">
        <v>179</v>
      </c>
      <c r="F47" s="107">
        <v>43271</v>
      </c>
      <c r="G47" s="94">
        <v>106146000</v>
      </c>
      <c r="H47" s="96">
        <v>-4.6380999999999997</v>
      </c>
      <c r="I47" s="94">
        <v>-4923.1217100000003</v>
      </c>
      <c r="J47" s="95">
        <f t="shared" si="0"/>
        <v>1.4925367427063185E-2</v>
      </c>
      <c r="K47" s="95">
        <f>I47/'סכום נכסי הקרן'!$C$42</f>
        <v>-9.3972208192907386E-5</v>
      </c>
    </row>
    <row r="48" spans="2:11" s="135" customFormat="1">
      <c r="B48" s="87" t="s">
        <v>2362</v>
      </c>
      <c r="C48" s="84" t="s">
        <v>2397</v>
      </c>
      <c r="D48" s="97" t="s">
        <v>1841</v>
      </c>
      <c r="E48" s="97" t="s">
        <v>179</v>
      </c>
      <c r="F48" s="107">
        <v>43271</v>
      </c>
      <c r="G48" s="94">
        <v>53100000</v>
      </c>
      <c r="H48" s="96">
        <v>-4.5849000000000002</v>
      </c>
      <c r="I48" s="94">
        <v>-2434.6077599999999</v>
      </c>
      <c r="J48" s="95">
        <f t="shared" si="0"/>
        <v>7.3809703475275767E-3</v>
      </c>
      <c r="K48" s="95">
        <f>I48/'סכום נכסי הקרן'!$C$42</f>
        <v>-4.6471625275091533E-5</v>
      </c>
    </row>
    <row r="49" spans="2:11" s="135" customFormat="1">
      <c r="B49" s="87" t="s">
        <v>2362</v>
      </c>
      <c r="C49" s="84" t="s">
        <v>2398</v>
      </c>
      <c r="D49" s="97" t="s">
        <v>1841</v>
      </c>
      <c r="E49" s="97" t="s">
        <v>179</v>
      </c>
      <c r="F49" s="107">
        <v>43307</v>
      </c>
      <c r="G49" s="94">
        <v>53149500</v>
      </c>
      <c r="H49" s="96">
        <v>-4.3240999999999996</v>
      </c>
      <c r="I49" s="94">
        <v>-2298.2565199999999</v>
      </c>
      <c r="J49" s="95">
        <f t="shared" si="0"/>
        <v>6.9675959732962978E-3</v>
      </c>
      <c r="K49" s="95">
        <f>I49/'סכום נכסי הקרן'!$C$42</f>
        <v>-4.386896219515702E-5</v>
      </c>
    </row>
    <row r="50" spans="2:11" s="135" customFormat="1">
      <c r="B50" s="87" t="s">
        <v>2362</v>
      </c>
      <c r="C50" s="84" t="s">
        <v>2399</v>
      </c>
      <c r="D50" s="97" t="s">
        <v>1841</v>
      </c>
      <c r="E50" s="97" t="s">
        <v>179</v>
      </c>
      <c r="F50" s="107">
        <v>43270</v>
      </c>
      <c r="G50" s="94">
        <v>17730000</v>
      </c>
      <c r="H50" s="96">
        <v>-4.4443999999999999</v>
      </c>
      <c r="I50" s="94">
        <v>-788.00073999999995</v>
      </c>
      <c r="J50" s="95">
        <f t="shared" si="0"/>
        <v>2.3889721339628803E-3</v>
      </c>
      <c r="K50" s="95">
        <f>I50/'סכום נכסי הקרן'!$C$42</f>
        <v>-1.5041303863163088E-5</v>
      </c>
    </row>
    <row r="51" spans="2:11" s="135" customFormat="1">
      <c r="B51" s="87" t="s">
        <v>2362</v>
      </c>
      <c r="C51" s="84" t="s">
        <v>2400</v>
      </c>
      <c r="D51" s="97" t="s">
        <v>1841</v>
      </c>
      <c r="E51" s="97" t="s">
        <v>179</v>
      </c>
      <c r="F51" s="107">
        <v>43299</v>
      </c>
      <c r="G51" s="94">
        <v>141852000</v>
      </c>
      <c r="H51" s="96">
        <v>-4.2502000000000004</v>
      </c>
      <c r="I51" s="94">
        <v>-6028.9348499999996</v>
      </c>
      <c r="J51" s="95">
        <f t="shared" si="0"/>
        <v>1.8277847498122498E-2</v>
      </c>
      <c r="K51" s="95">
        <f>I51/'סכום נכסי הקרן'!$C$42</f>
        <v>-1.1507989326261747E-4</v>
      </c>
    </row>
    <row r="52" spans="2:11" s="135" customFormat="1">
      <c r="B52" s="87" t="s">
        <v>2362</v>
      </c>
      <c r="C52" s="84" t="s">
        <v>2401</v>
      </c>
      <c r="D52" s="97" t="s">
        <v>1841</v>
      </c>
      <c r="E52" s="97" t="s">
        <v>179</v>
      </c>
      <c r="F52" s="107">
        <v>43307</v>
      </c>
      <c r="G52" s="94">
        <v>53232000</v>
      </c>
      <c r="H52" s="96">
        <v>-4.1627999999999998</v>
      </c>
      <c r="I52" s="94">
        <v>-2215.9285199999999</v>
      </c>
      <c r="J52" s="95">
        <f t="shared" si="0"/>
        <v>6.7180031901157948E-3</v>
      </c>
      <c r="K52" s="95">
        <f>I52/'סכום נכסי הקרן'!$C$42</f>
        <v>-4.2297491000286705E-5</v>
      </c>
    </row>
    <row r="53" spans="2:11" s="135" customFormat="1">
      <c r="B53" s="87" t="s">
        <v>2362</v>
      </c>
      <c r="C53" s="84" t="s">
        <v>2402</v>
      </c>
      <c r="D53" s="97" t="s">
        <v>1841</v>
      </c>
      <c r="E53" s="97" t="s">
        <v>179</v>
      </c>
      <c r="F53" s="107">
        <v>43278</v>
      </c>
      <c r="G53" s="94">
        <v>67469000</v>
      </c>
      <c r="H53" s="96">
        <v>-4.2112999999999996</v>
      </c>
      <c r="I53" s="94">
        <v>-2841.30368</v>
      </c>
      <c r="J53" s="95">
        <f t="shared" si="0"/>
        <v>8.6139453570134774E-3</v>
      </c>
      <c r="K53" s="95">
        <f>I53/'סכום נכסי הקרן'!$C$42</f>
        <v>-5.4234608990853869E-5</v>
      </c>
    </row>
    <row r="54" spans="2:11" s="135" customFormat="1">
      <c r="B54" s="87" t="s">
        <v>2362</v>
      </c>
      <c r="C54" s="84" t="s">
        <v>2403</v>
      </c>
      <c r="D54" s="97" t="s">
        <v>1841</v>
      </c>
      <c r="E54" s="97" t="s">
        <v>179</v>
      </c>
      <c r="F54" s="107">
        <v>43298</v>
      </c>
      <c r="G54" s="94">
        <v>85435200</v>
      </c>
      <c r="H54" s="96">
        <v>-4.6699000000000002</v>
      </c>
      <c r="I54" s="94">
        <v>-3989.7734100000002</v>
      </c>
      <c r="J54" s="95">
        <f t="shared" si="0"/>
        <v>1.2095746886374825E-2</v>
      </c>
      <c r="K54" s="95">
        <f>I54/'סכום נכסי הקרן'!$C$42</f>
        <v>-7.6156520113138953E-5</v>
      </c>
    </row>
    <row r="55" spans="2:11" s="135" customFormat="1">
      <c r="B55" s="87" t="s">
        <v>2362</v>
      </c>
      <c r="C55" s="84" t="s">
        <v>2404</v>
      </c>
      <c r="D55" s="97" t="s">
        <v>1841</v>
      </c>
      <c r="E55" s="97" t="s">
        <v>179</v>
      </c>
      <c r="F55" s="107">
        <v>43298</v>
      </c>
      <c r="G55" s="94">
        <v>96120000</v>
      </c>
      <c r="H55" s="96">
        <v>-4.6641000000000004</v>
      </c>
      <c r="I55" s="94">
        <v>-4483.0986900000007</v>
      </c>
      <c r="J55" s="95">
        <f t="shared" si="0"/>
        <v>1.3591355059153237E-2</v>
      </c>
      <c r="K55" s="95">
        <f>I55/'סכום נכסי הקרן'!$C$42</f>
        <v>-8.5573079087258717E-5</v>
      </c>
    </row>
    <row r="56" spans="2:11" s="135" customFormat="1">
      <c r="B56" s="87" t="s">
        <v>2362</v>
      </c>
      <c r="C56" s="84" t="s">
        <v>2405</v>
      </c>
      <c r="D56" s="97" t="s">
        <v>1841</v>
      </c>
      <c r="E56" s="97" t="s">
        <v>179</v>
      </c>
      <c r="F56" s="107">
        <v>43284</v>
      </c>
      <c r="G56" s="94">
        <v>178040000</v>
      </c>
      <c r="H56" s="96">
        <v>-3.8757000000000001</v>
      </c>
      <c r="I56" s="94">
        <v>-6900.2237800000003</v>
      </c>
      <c r="J56" s="95">
        <f t="shared" si="0"/>
        <v>2.0919323411457726E-2</v>
      </c>
      <c r="K56" s="95">
        <f>I56/'סכום נכסי הקרן'!$C$42</f>
        <v>-1.3171099636125191E-4</v>
      </c>
    </row>
    <row r="57" spans="2:11" s="135" customFormat="1">
      <c r="B57" s="87" t="s">
        <v>2362</v>
      </c>
      <c r="C57" s="84" t="s">
        <v>2406</v>
      </c>
      <c r="D57" s="97" t="s">
        <v>1841</v>
      </c>
      <c r="E57" s="97" t="s">
        <v>179</v>
      </c>
      <c r="F57" s="107">
        <v>43304</v>
      </c>
      <c r="G57" s="94">
        <v>3565000</v>
      </c>
      <c r="H57" s="96">
        <v>-4.4600999999999997</v>
      </c>
      <c r="I57" s="94">
        <v>-159.00279999999998</v>
      </c>
      <c r="J57" s="95">
        <f t="shared" si="0"/>
        <v>4.820468295779431E-4</v>
      </c>
      <c r="K57" s="95">
        <f>I57/'סכום נכסי הקרן'!$C$42</f>
        <v>-3.0350344974215986E-6</v>
      </c>
    </row>
    <row r="58" spans="2:11" s="135" customFormat="1">
      <c r="B58" s="87" t="s">
        <v>2362</v>
      </c>
      <c r="C58" s="84" t="s">
        <v>2407</v>
      </c>
      <c r="D58" s="97" t="s">
        <v>1841</v>
      </c>
      <c r="E58" s="97" t="s">
        <v>179</v>
      </c>
      <c r="F58" s="107">
        <v>43284</v>
      </c>
      <c r="G58" s="94">
        <v>53475000</v>
      </c>
      <c r="H58" s="96">
        <v>-3.7534999999999998</v>
      </c>
      <c r="I58" s="94">
        <v>-2007.18958</v>
      </c>
      <c r="J58" s="95">
        <f t="shared" si="0"/>
        <v>6.0851719177327903E-3</v>
      </c>
      <c r="K58" s="95">
        <f>I58/'סכום נכסי הקרן'!$C$42</f>
        <v>-3.8313096487389974E-5</v>
      </c>
    </row>
    <row r="59" spans="2:11" s="135" customFormat="1">
      <c r="B59" s="87" t="s">
        <v>2362</v>
      </c>
      <c r="C59" s="84" t="s">
        <v>2408</v>
      </c>
      <c r="D59" s="97" t="s">
        <v>1841</v>
      </c>
      <c r="E59" s="97" t="s">
        <v>179</v>
      </c>
      <c r="F59" s="107">
        <v>43284</v>
      </c>
      <c r="G59" s="94">
        <v>17825000</v>
      </c>
      <c r="H59" s="96">
        <v>-3.7534999999999998</v>
      </c>
      <c r="I59" s="94">
        <v>-669.06318999999996</v>
      </c>
      <c r="J59" s="95">
        <f t="shared" si="0"/>
        <v>2.0283906291386376E-3</v>
      </c>
      <c r="K59" s="95">
        <f>I59/'סכום נכסי הקרן'!$C$42</f>
        <v>-1.2771032098836886E-5</v>
      </c>
    </row>
    <row r="60" spans="2:11" s="135" customFormat="1">
      <c r="B60" s="87" t="s">
        <v>2362</v>
      </c>
      <c r="C60" s="84" t="s">
        <v>2409</v>
      </c>
      <c r="D60" s="97" t="s">
        <v>1841</v>
      </c>
      <c r="E60" s="97" t="s">
        <v>179</v>
      </c>
      <c r="F60" s="107">
        <v>43312</v>
      </c>
      <c r="G60" s="94">
        <v>164082000</v>
      </c>
      <c r="H60" s="96">
        <v>-3.5556000000000001</v>
      </c>
      <c r="I60" s="94">
        <v>-5834.02628</v>
      </c>
      <c r="J60" s="95">
        <f t="shared" si="0"/>
        <v>1.7686945588055062E-2</v>
      </c>
      <c r="K60" s="95">
        <f>I60/'סכום נכסי הקרן'!$C$42</f>
        <v>-1.1135949189991749E-4</v>
      </c>
    </row>
    <row r="61" spans="2:11" s="135" customFormat="1">
      <c r="B61" s="87" t="s">
        <v>2362</v>
      </c>
      <c r="C61" s="84" t="s">
        <v>2410</v>
      </c>
      <c r="D61" s="97" t="s">
        <v>1841</v>
      </c>
      <c r="E61" s="97" t="s">
        <v>179</v>
      </c>
      <c r="F61" s="107">
        <v>43299</v>
      </c>
      <c r="G61" s="94">
        <v>142852000</v>
      </c>
      <c r="H61" s="96">
        <v>-4.2759999999999998</v>
      </c>
      <c r="I61" s="94">
        <v>-6108.2972300000001</v>
      </c>
      <c r="J61" s="95">
        <f t="shared" si="0"/>
        <v>1.8518449447690433E-2</v>
      </c>
      <c r="K61" s="95">
        <f>I61/'סכום נכסי הקרן'!$C$42</f>
        <v>-1.1659475690714123E-4</v>
      </c>
    </row>
    <row r="62" spans="2:11" s="135" customFormat="1">
      <c r="B62" s="87" t="s">
        <v>2362</v>
      </c>
      <c r="C62" s="84" t="s">
        <v>2411</v>
      </c>
      <c r="D62" s="97" t="s">
        <v>1841</v>
      </c>
      <c r="E62" s="97" t="s">
        <v>179</v>
      </c>
      <c r="F62" s="107">
        <v>43312</v>
      </c>
      <c r="G62" s="94">
        <v>82160600</v>
      </c>
      <c r="H62" s="96">
        <v>-3.4051</v>
      </c>
      <c r="I62" s="94">
        <v>-2797.6838600000001</v>
      </c>
      <c r="J62" s="95">
        <f t="shared" si="0"/>
        <v>8.4817036861890623E-3</v>
      </c>
      <c r="K62" s="95">
        <f>I62/'סכום נכסי הקרן'!$C$42</f>
        <v>-5.3401996870367184E-5</v>
      </c>
    </row>
    <row r="63" spans="2:11" s="135" customFormat="1">
      <c r="B63" s="87" t="s">
        <v>2362</v>
      </c>
      <c r="C63" s="84" t="s">
        <v>2412</v>
      </c>
      <c r="D63" s="97" t="s">
        <v>1841</v>
      </c>
      <c r="E63" s="97" t="s">
        <v>179</v>
      </c>
      <c r="F63" s="107">
        <v>43328</v>
      </c>
      <c r="G63" s="94">
        <v>71500000</v>
      </c>
      <c r="H63" s="96">
        <v>-3.0278999999999998</v>
      </c>
      <c r="I63" s="94">
        <v>-2164.9772699999999</v>
      </c>
      <c r="J63" s="95">
        <f t="shared" si="0"/>
        <v>6.5635349132959321E-3</v>
      </c>
      <c r="K63" s="95">
        <f>I63/'סכום נכסי הקרן'!$C$42</f>
        <v>-4.1324937048804394E-5</v>
      </c>
    </row>
    <row r="64" spans="2:11" s="135" customFormat="1">
      <c r="B64" s="87" t="s">
        <v>2362</v>
      </c>
      <c r="C64" s="84" t="s">
        <v>2413</v>
      </c>
      <c r="D64" s="97" t="s">
        <v>1841</v>
      </c>
      <c r="E64" s="97" t="s">
        <v>179</v>
      </c>
      <c r="F64" s="107">
        <v>43291</v>
      </c>
      <c r="G64" s="94">
        <v>53640000</v>
      </c>
      <c r="H64" s="96">
        <v>-4.3194999999999997</v>
      </c>
      <c r="I64" s="94">
        <v>-2316.98279</v>
      </c>
      <c r="J64" s="95">
        <f t="shared" si="0"/>
        <v>7.0243681753161405E-3</v>
      </c>
      <c r="K64" s="95">
        <f>I64/'סכום נכסי הקרן'!$C$42</f>
        <v>-4.4226407947420703E-5</v>
      </c>
    </row>
    <row r="65" spans="2:11" s="135" customFormat="1">
      <c r="B65" s="87" t="s">
        <v>2362</v>
      </c>
      <c r="C65" s="84" t="s">
        <v>2414</v>
      </c>
      <c r="D65" s="97" t="s">
        <v>1841</v>
      </c>
      <c r="E65" s="97" t="s">
        <v>179</v>
      </c>
      <c r="F65" s="107">
        <v>43328</v>
      </c>
      <c r="G65" s="94">
        <v>121597600</v>
      </c>
      <c r="H65" s="96">
        <v>-2.9876999999999998</v>
      </c>
      <c r="I65" s="94">
        <v>-3633.0053599999997</v>
      </c>
      <c r="J65" s="95">
        <f t="shared" si="0"/>
        <v>1.101413758517255E-2</v>
      </c>
      <c r="K65" s="95">
        <f>I65/'סכום נכסי הקרן'!$C$42</f>
        <v>-6.9346556141889156E-5</v>
      </c>
    </row>
    <row r="66" spans="2:11" s="135" customFormat="1">
      <c r="B66" s="87" t="s">
        <v>2362</v>
      </c>
      <c r="C66" s="84" t="s">
        <v>2415</v>
      </c>
      <c r="D66" s="97" t="s">
        <v>1841</v>
      </c>
      <c r="E66" s="97" t="s">
        <v>179</v>
      </c>
      <c r="F66" s="107">
        <v>43320</v>
      </c>
      <c r="G66" s="94">
        <v>53677500</v>
      </c>
      <c r="H66" s="96">
        <v>-3.1196999999999999</v>
      </c>
      <c r="I66" s="94">
        <v>-1674.56349</v>
      </c>
      <c r="J66" s="95">
        <f t="shared" si="0"/>
        <v>5.0767534991929429E-3</v>
      </c>
      <c r="K66" s="95">
        <f>I66/'סכום נכסי הקרן'!$C$42</f>
        <v>-3.1963952586197909E-5</v>
      </c>
    </row>
    <row r="67" spans="2:11" s="135" customFormat="1">
      <c r="B67" s="87" t="s">
        <v>2362</v>
      </c>
      <c r="C67" s="84" t="s">
        <v>2416</v>
      </c>
      <c r="D67" s="97" t="s">
        <v>1841</v>
      </c>
      <c r="E67" s="97" t="s">
        <v>179</v>
      </c>
      <c r="F67" s="107">
        <v>43313</v>
      </c>
      <c r="G67" s="94">
        <v>89495000</v>
      </c>
      <c r="H67" s="96">
        <v>-3.1652999999999998</v>
      </c>
      <c r="I67" s="94">
        <v>-2832.7746099999999</v>
      </c>
      <c r="J67" s="95">
        <f t="shared" si="0"/>
        <v>8.5880878805869726E-3</v>
      </c>
      <c r="K67" s="95">
        <f>I67/'סכום נכסי הקרן'!$C$42</f>
        <v>-5.4071806690008071E-5</v>
      </c>
    </row>
    <row r="68" spans="2:11" s="135" customFormat="1">
      <c r="B68" s="87" t="s">
        <v>2362</v>
      </c>
      <c r="C68" s="84" t="s">
        <v>2417</v>
      </c>
      <c r="D68" s="97" t="s">
        <v>1841</v>
      </c>
      <c r="E68" s="97" t="s">
        <v>179</v>
      </c>
      <c r="F68" s="107">
        <v>43318</v>
      </c>
      <c r="G68" s="94">
        <v>53745000</v>
      </c>
      <c r="H68" s="96">
        <v>-3.0249999999999999</v>
      </c>
      <c r="I68" s="94">
        <v>-1625.7680500000001</v>
      </c>
      <c r="J68" s="95">
        <f t="shared" si="0"/>
        <v>4.9288209649868747E-3</v>
      </c>
      <c r="K68" s="95">
        <f>I68/'סכום נכסי הקרן'!$C$42</f>
        <v>-3.1032548587545897E-5</v>
      </c>
    </row>
    <row r="69" spans="2:11" s="135" customFormat="1">
      <c r="B69" s="87" t="s">
        <v>2362</v>
      </c>
      <c r="C69" s="84" t="s">
        <v>2418</v>
      </c>
      <c r="D69" s="97" t="s">
        <v>1841</v>
      </c>
      <c r="E69" s="97" t="s">
        <v>179</v>
      </c>
      <c r="F69" s="107">
        <v>43318</v>
      </c>
      <c r="G69" s="94">
        <v>53772000</v>
      </c>
      <c r="H69" s="96">
        <v>-2.9733999999999998</v>
      </c>
      <c r="I69" s="94">
        <v>-1598.8337099999999</v>
      </c>
      <c r="J69" s="95">
        <f t="shared" si="0"/>
        <v>4.8471644582852658E-3</v>
      </c>
      <c r="K69" s="95">
        <f>I69/'סכום נכסי הקרן'!$C$42</f>
        <v>-3.051842776033227E-5</v>
      </c>
    </row>
    <row r="70" spans="2:11" s="135" customFormat="1">
      <c r="B70" s="87" t="s">
        <v>2362</v>
      </c>
      <c r="C70" s="84" t="s">
        <v>2419</v>
      </c>
      <c r="D70" s="97" t="s">
        <v>1841</v>
      </c>
      <c r="E70" s="97" t="s">
        <v>179</v>
      </c>
      <c r="F70" s="107">
        <v>43327</v>
      </c>
      <c r="G70" s="94">
        <v>209722500</v>
      </c>
      <c r="H70" s="96">
        <v>-2.7755000000000001</v>
      </c>
      <c r="I70" s="94">
        <v>-5820.8252899999998</v>
      </c>
      <c r="J70" s="95">
        <f t="shared" si="0"/>
        <v>1.7646924309330472E-2</v>
      </c>
      <c r="K70" s="95">
        <f>I70/'סכום נכסי הקרן'!$C$42</f>
        <v>-1.1110751231182144E-4</v>
      </c>
    </row>
    <row r="71" spans="2:11" s="135" customFormat="1">
      <c r="B71" s="87" t="s">
        <v>2362</v>
      </c>
      <c r="C71" s="84" t="s">
        <v>2420</v>
      </c>
      <c r="D71" s="97" t="s">
        <v>1841</v>
      </c>
      <c r="E71" s="97" t="s">
        <v>179</v>
      </c>
      <c r="F71" s="107">
        <v>43293</v>
      </c>
      <c r="G71" s="94">
        <v>53794500</v>
      </c>
      <c r="H71" s="96">
        <v>-4.0199999999999996</v>
      </c>
      <c r="I71" s="94">
        <v>-2162.5654599999998</v>
      </c>
      <c r="J71" s="95">
        <f t="shared" si="0"/>
        <v>6.5562230586364897E-3</v>
      </c>
      <c r="K71" s="95">
        <f>I71/'סכום נכסי הקרן'!$C$42</f>
        <v>-4.1278900585602315E-5</v>
      </c>
    </row>
    <row r="72" spans="2:11" s="135" customFormat="1">
      <c r="B72" s="87" t="s">
        <v>2362</v>
      </c>
      <c r="C72" s="84" t="s">
        <v>2421</v>
      </c>
      <c r="D72" s="97" t="s">
        <v>1841</v>
      </c>
      <c r="E72" s="97" t="s">
        <v>179</v>
      </c>
      <c r="F72" s="107">
        <v>43326</v>
      </c>
      <c r="G72" s="94">
        <v>35890000</v>
      </c>
      <c r="H72" s="96">
        <v>-2.6749000000000001</v>
      </c>
      <c r="I72" s="94">
        <v>-960.02402000000006</v>
      </c>
      <c r="J72" s="95">
        <f t="shared" si="0"/>
        <v>2.9104929923226002E-3</v>
      </c>
      <c r="K72" s="95">
        <f>I72/'סכום נכסי הקרן'!$C$42</f>
        <v>-1.8324872386230701E-5</v>
      </c>
    </row>
    <row r="73" spans="2:11" s="135" customFormat="1">
      <c r="B73" s="87" t="s">
        <v>2362</v>
      </c>
      <c r="C73" s="84" t="s">
        <v>2422</v>
      </c>
      <c r="D73" s="97" t="s">
        <v>1841</v>
      </c>
      <c r="E73" s="97" t="s">
        <v>179</v>
      </c>
      <c r="F73" s="107">
        <v>43326</v>
      </c>
      <c r="G73" s="94">
        <v>107727000</v>
      </c>
      <c r="H73" s="96">
        <v>-2.6206999999999998</v>
      </c>
      <c r="I73" s="94">
        <v>-2823.2370299999998</v>
      </c>
      <c r="J73" s="95">
        <f t="shared" si="0"/>
        <v>8.5591729168200074E-3</v>
      </c>
      <c r="K73" s="95">
        <f>I73/'סכום נכסי הקרן'!$C$42</f>
        <v>-5.3889754019728564E-5</v>
      </c>
    </row>
    <row r="74" spans="2:11" s="135" customFormat="1">
      <c r="B74" s="87" t="s">
        <v>2362</v>
      </c>
      <c r="C74" s="84" t="s">
        <v>2423</v>
      </c>
      <c r="D74" s="97" t="s">
        <v>1841</v>
      </c>
      <c r="E74" s="97" t="s">
        <v>179</v>
      </c>
      <c r="F74" s="107">
        <v>43314</v>
      </c>
      <c r="G74" s="94">
        <v>150822000</v>
      </c>
      <c r="H74" s="96">
        <v>-2.8098000000000001</v>
      </c>
      <c r="I74" s="94">
        <v>-4237.7425999999996</v>
      </c>
      <c r="J74" s="95">
        <f t="shared" si="0"/>
        <v>1.2847512024300135E-2</v>
      </c>
      <c r="K74" s="95">
        <f>I74/'סכום נכסי הקרן'!$C$42</f>
        <v>-8.0889738936629405E-5</v>
      </c>
    </row>
    <row r="75" spans="2:11" s="135" customFormat="1">
      <c r="B75" s="87" t="s">
        <v>2362</v>
      </c>
      <c r="C75" s="84" t="s">
        <v>2424</v>
      </c>
      <c r="D75" s="97" t="s">
        <v>1841</v>
      </c>
      <c r="E75" s="97" t="s">
        <v>179</v>
      </c>
      <c r="F75" s="107">
        <v>43283</v>
      </c>
      <c r="G75" s="94">
        <v>35965000</v>
      </c>
      <c r="H75" s="96">
        <v>-3.7725</v>
      </c>
      <c r="I75" s="94">
        <v>-1356.76927</v>
      </c>
      <c r="J75" s="95">
        <f t="shared" si="0"/>
        <v>4.1133006781784998E-3</v>
      </c>
      <c r="K75" s="95">
        <f>I75/'סכום נכסי הקרן'!$C$42</f>
        <v>-2.5897918398239022E-5</v>
      </c>
    </row>
    <row r="76" spans="2:11" s="135" customFormat="1">
      <c r="B76" s="87" t="s">
        <v>2362</v>
      </c>
      <c r="C76" s="84" t="s">
        <v>2425</v>
      </c>
      <c r="D76" s="97" t="s">
        <v>1841</v>
      </c>
      <c r="E76" s="97" t="s">
        <v>179</v>
      </c>
      <c r="F76" s="107">
        <v>43283</v>
      </c>
      <c r="G76" s="94">
        <v>7194200</v>
      </c>
      <c r="H76" s="96">
        <v>-3.7551999999999999</v>
      </c>
      <c r="I76" s="94">
        <v>-270.15442999999999</v>
      </c>
      <c r="J76" s="95">
        <f t="shared" ref="J76:J127" si="1">I76/$I$11</f>
        <v>8.1902385667382183E-4</v>
      </c>
      <c r="K76" s="95">
        <f>I76/'סכום נכסי הקרן'!$C$42</f>
        <v>-5.1566891569284846E-6</v>
      </c>
    </row>
    <row r="77" spans="2:11" s="135" customFormat="1">
      <c r="B77" s="87" t="s">
        <v>2362</v>
      </c>
      <c r="C77" s="84" t="s">
        <v>2426</v>
      </c>
      <c r="D77" s="97" t="s">
        <v>1841</v>
      </c>
      <c r="E77" s="97" t="s">
        <v>179</v>
      </c>
      <c r="F77" s="107">
        <v>43283</v>
      </c>
      <c r="G77" s="94">
        <v>54000000</v>
      </c>
      <c r="H77" s="96">
        <v>-3.6716000000000002</v>
      </c>
      <c r="I77" s="94">
        <v>-1982.67929</v>
      </c>
      <c r="J77" s="95">
        <f t="shared" si="1"/>
        <v>6.0108643735478076E-3</v>
      </c>
      <c r="K77" s="95">
        <f>I77/'סכום נכסי הקרן'!$C$42</f>
        <v>-3.7845245759655567E-5</v>
      </c>
    </row>
    <row r="78" spans="2:11" s="135" customFormat="1">
      <c r="B78" s="87" t="s">
        <v>2362</v>
      </c>
      <c r="C78" s="84" t="s">
        <v>2427</v>
      </c>
      <c r="D78" s="97" t="s">
        <v>1841</v>
      </c>
      <c r="E78" s="97" t="s">
        <v>179</v>
      </c>
      <c r="F78" s="107">
        <v>43326</v>
      </c>
      <c r="G78" s="94">
        <v>144484000</v>
      </c>
      <c r="H78" s="96">
        <v>-2.6354000000000002</v>
      </c>
      <c r="I78" s="94">
        <v>-3807.77747</v>
      </c>
      <c r="J78" s="95">
        <f t="shared" si="1"/>
        <v>1.1543992037573059E-2</v>
      </c>
      <c r="K78" s="95">
        <f>I78/'סכום נכסי הקרן'!$C$42</f>
        <v>-7.2682594142711558E-5</v>
      </c>
    </row>
    <row r="79" spans="2:11" s="135" customFormat="1">
      <c r="B79" s="87" t="s">
        <v>2362</v>
      </c>
      <c r="C79" s="84" t="s">
        <v>2428</v>
      </c>
      <c r="D79" s="97" t="s">
        <v>1841</v>
      </c>
      <c r="E79" s="97" t="s">
        <v>179</v>
      </c>
      <c r="F79" s="107">
        <v>43158</v>
      </c>
      <c r="G79" s="94">
        <v>37480000</v>
      </c>
      <c r="H79" s="96">
        <v>8.6798999999999999</v>
      </c>
      <c r="I79" s="94">
        <v>3253.2094700000002</v>
      </c>
      <c r="J79" s="95">
        <f t="shared" si="1"/>
        <v>-9.8627150651840138E-3</v>
      </c>
      <c r="K79" s="95">
        <f>I79/'סכום נכסי הקרן'!$C$42</f>
        <v>6.2097038346423068E-5</v>
      </c>
    </row>
    <row r="80" spans="2:11" s="135" customFormat="1">
      <c r="B80" s="87" t="s">
        <v>2362</v>
      </c>
      <c r="C80" s="84" t="s">
        <v>2429</v>
      </c>
      <c r="D80" s="97" t="s">
        <v>1841</v>
      </c>
      <c r="E80" s="97" t="s">
        <v>179</v>
      </c>
      <c r="F80" s="107">
        <v>43346</v>
      </c>
      <c r="G80" s="94">
        <v>71256000</v>
      </c>
      <c r="H80" s="96">
        <v>-4.7378</v>
      </c>
      <c r="I80" s="94">
        <v>-3375.9466000000002</v>
      </c>
      <c r="J80" s="95">
        <f t="shared" si="1"/>
        <v>1.0234815709877037E-2</v>
      </c>
      <c r="K80" s="95">
        <f>I80/'סכום נכסי הקרן'!$C$42</f>
        <v>-6.4439836232149103E-5</v>
      </c>
    </row>
    <row r="81" spans="2:11" s="135" customFormat="1">
      <c r="B81" s="87" t="s">
        <v>2362</v>
      </c>
      <c r="C81" s="84" t="s">
        <v>2430</v>
      </c>
      <c r="D81" s="97" t="s">
        <v>1841</v>
      </c>
      <c r="E81" s="97" t="s">
        <v>179</v>
      </c>
      <c r="F81" s="107">
        <v>43346</v>
      </c>
      <c r="G81" s="94">
        <v>35650000</v>
      </c>
      <c r="H81" s="96">
        <v>-4.6731999999999996</v>
      </c>
      <c r="I81" s="94">
        <v>-1665.9843100000001</v>
      </c>
      <c r="J81" s="95">
        <f t="shared" si="1"/>
        <v>5.050744104896877E-3</v>
      </c>
      <c r="K81" s="95">
        <f>I81/'סכום נכסי הקרן'!$C$42</f>
        <v>-3.1800193789122702E-5</v>
      </c>
    </row>
    <row r="82" spans="2:11" s="135" customFormat="1">
      <c r="B82" s="87" t="s">
        <v>2362</v>
      </c>
      <c r="C82" s="84" t="s">
        <v>2431</v>
      </c>
      <c r="D82" s="97" t="s">
        <v>1841</v>
      </c>
      <c r="E82" s="97" t="s">
        <v>179</v>
      </c>
      <c r="F82" s="107">
        <v>43346</v>
      </c>
      <c r="G82" s="94">
        <v>150621250</v>
      </c>
      <c r="H82" s="96">
        <v>-4.6250999999999998</v>
      </c>
      <c r="I82" s="94">
        <v>-6966.3536399999994</v>
      </c>
      <c r="J82" s="95">
        <f t="shared" si="1"/>
        <v>2.111980849318857E-2</v>
      </c>
      <c r="K82" s="95">
        <f>I82/'סכום נכסי הקרן'!$C$42</f>
        <v>-1.3297327857521077E-4</v>
      </c>
    </row>
    <row r="83" spans="2:11" s="135" customFormat="1">
      <c r="B83" s="87" t="s">
        <v>2362</v>
      </c>
      <c r="C83" s="84" t="s">
        <v>2432</v>
      </c>
      <c r="D83" s="97" t="s">
        <v>1841</v>
      </c>
      <c r="E83" s="97" t="s">
        <v>179</v>
      </c>
      <c r="F83" s="107">
        <v>43346</v>
      </c>
      <c r="G83" s="94">
        <v>35655000</v>
      </c>
      <c r="H83" s="96">
        <v>-4.6585000000000001</v>
      </c>
      <c r="I83" s="94">
        <v>-1660.9868200000001</v>
      </c>
      <c r="J83" s="95">
        <f t="shared" si="1"/>
        <v>5.0355932760413639E-3</v>
      </c>
      <c r="K83" s="95">
        <f>I83/'סכום נכסי הקרן'!$C$42</f>
        <v>-3.1704802044131298E-5</v>
      </c>
    </row>
    <row r="84" spans="2:11" s="135" customFormat="1">
      <c r="B84" s="87" t="s">
        <v>2362</v>
      </c>
      <c r="C84" s="84" t="s">
        <v>2433</v>
      </c>
      <c r="D84" s="97" t="s">
        <v>1841</v>
      </c>
      <c r="E84" s="97" t="s">
        <v>179</v>
      </c>
      <c r="F84" s="107">
        <v>43346</v>
      </c>
      <c r="G84" s="94">
        <v>160492500</v>
      </c>
      <c r="H84" s="96">
        <v>-4.5811000000000002</v>
      </c>
      <c r="I84" s="94">
        <v>-7352.3222300000007</v>
      </c>
      <c r="J84" s="95">
        <f t="shared" si="1"/>
        <v>2.2289944711709059E-2</v>
      </c>
      <c r="K84" s="95">
        <f>I84/'סכום נכסי הקרן'!$C$42</f>
        <v>-1.4034062044322303E-4</v>
      </c>
    </row>
    <row r="85" spans="2:11" s="135" customFormat="1">
      <c r="B85" s="87" t="s">
        <v>2362</v>
      </c>
      <c r="C85" s="84" t="s">
        <v>2434</v>
      </c>
      <c r="D85" s="97" t="s">
        <v>1841</v>
      </c>
      <c r="E85" s="97" t="s">
        <v>179</v>
      </c>
      <c r="F85" s="107">
        <v>43410</v>
      </c>
      <c r="G85" s="94">
        <v>145164000</v>
      </c>
      <c r="H85" s="96">
        <v>-2.4100999999999999</v>
      </c>
      <c r="I85" s="94">
        <v>-3498.5921899999998</v>
      </c>
      <c r="J85" s="95">
        <f t="shared" si="1"/>
        <v>1.0606638833879987E-2</v>
      </c>
      <c r="K85" s="95">
        <f>I85/'סכום נכסי הקרן'!$C$42</f>
        <v>-6.6780886808658592E-5</v>
      </c>
    </row>
    <row r="86" spans="2:11" s="135" customFormat="1">
      <c r="B86" s="87" t="s">
        <v>2362</v>
      </c>
      <c r="C86" s="84" t="s">
        <v>2435</v>
      </c>
      <c r="D86" s="97" t="s">
        <v>1841</v>
      </c>
      <c r="E86" s="97" t="s">
        <v>179</v>
      </c>
      <c r="F86" s="107">
        <v>43360</v>
      </c>
      <c r="G86" s="94">
        <v>53010000</v>
      </c>
      <c r="H86" s="96">
        <v>-5.4249999999999998</v>
      </c>
      <c r="I86" s="94">
        <v>-2875.80807</v>
      </c>
      <c r="J86" s="95">
        <f t="shared" si="1"/>
        <v>8.7185518910243322E-3</v>
      </c>
      <c r="K86" s="95">
        <f>I86/'סכום נכסי הקרן'!$C$42</f>
        <v>-5.4893226411191679E-5</v>
      </c>
    </row>
    <row r="87" spans="2:11" s="135" customFormat="1">
      <c r="B87" s="87" t="s">
        <v>2362</v>
      </c>
      <c r="C87" s="84" t="s">
        <v>2436</v>
      </c>
      <c r="D87" s="97" t="s">
        <v>1841</v>
      </c>
      <c r="E87" s="97" t="s">
        <v>179</v>
      </c>
      <c r="F87" s="107">
        <v>43383</v>
      </c>
      <c r="G87" s="94">
        <v>26737500</v>
      </c>
      <c r="H87" s="96">
        <v>-4.1555</v>
      </c>
      <c r="I87" s="94">
        <v>-1111.0762500000001</v>
      </c>
      <c r="J87" s="95">
        <f t="shared" si="1"/>
        <v>3.3684361767959445E-3</v>
      </c>
      <c r="K87" s="95">
        <f>I87/'סכום נכסי הקרן'!$C$42</f>
        <v>-2.1208146950970832E-5</v>
      </c>
    </row>
    <row r="88" spans="2:11" s="135" customFormat="1">
      <c r="B88" s="87" t="s">
        <v>2362</v>
      </c>
      <c r="C88" s="84" t="s">
        <v>2437</v>
      </c>
      <c r="D88" s="97" t="s">
        <v>1841</v>
      </c>
      <c r="E88" s="97" t="s">
        <v>179</v>
      </c>
      <c r="F88" s="107">
        <v>43376</v>
      </c>
      <c r="G88" s="94">
        <v>71666000</v>
      </c>
      <c r="H88" s="96">
        <v>-3.927</v>
      </c>
      <c r="I88" s="94">
        <v>-2814.32492</v>
      </c>
      <c r="J88" s="95">
        <f t="shared" si="1"/>
        <v>8.5321541827451993E-3</v>
      </c>
      <c r="K88" s="95">
        <f>I88/'סכום נכסי הקרן'!$C$42</f>
        <v>-5.3719640277739016E-5</v>
      </c>
    </row>
    <row r="89" spans="2:11" s="135" customFormat="1">
      <c r="B89" s="87" t="s">
        <v>2362</v>
      </c>
      <c r="C89" s="84" t="s">
        <v>2438</v>
      </c>
      <c r="D89" s="97" t="s">
        <v>1841</v>
      </c>
      <c r="E89" s="97" t="s">
        <v>179</v>
      </c>
      <c r="F89" s="107">
        <v>43397</v>
      </c>
      <c r="G89" s="94">
        <v>72406000</v>
      </c>
      <c r="H89" s="96">
        <v>-2.5167000000000002</v>
      </c>
      <c r="I89" s="94">
        <v>-1822.2158700000002</v>
      </c>
      <c r="J89" s="95">
        <f t="shared" si="1"/>
        <v>5.5243894003131613E-3</v>
      </c>
      <c r="K89" s="95">
        <f>I89/'סכום נכסי הקרן'!$C$42</f>
        <v>-3.4782331048252688E-5</v>
      </c>
    </row>
    <row r="90" spans="2:11" s="135" customFormat="1">
      <c r="B90" s="87" t="s">
        <v>2362</v>
      </c>
      <c r="C90" s="84" t="s">
        <v>2439</v>
      </c>
      <c r="D90" s="97" t="s">
        <v>1841</v>
      </c>
      <c r="E90" s="97" t="s">
        <v>179</v>
      </c>
      <c r="F90" s="107">
        <v>43410</v>
      </c>
      <c r="G90" s="94">
        <v>54522000</v>
      </c>
      <c r="H90" s="96">
        <v>-2.2496999999999998</v>
      </c>
      <c r="I90" s="94">
        <v>-1226.56142</v>
      </c>
      <c r="J90" s="95">
        <f t="shared" si="1"/>
        <v>3.7185511437133178E-3</v>
      </c>
      <c r="K90" s="95">
        <f>I90/'סכום נכסי הקרן'!$C$42</f>
        <v>-2.3412519923588908E-5</v>
      </c>
    </row>
    <row r="91" spans="2:11" s="135" customFormat="1">
      <c r="B91" s="87" t="s">
        <v>2362</v>
      </c>
      <c r="C91" s="84" t="s">
        <v>2440</v>
      </c>
      <c r="D91" s="97" t="s">
        <v>1841</v>
      </c>
      <c r="E91" s="97" t="s">
        <v>179</v>
      </c>
      <c r="F91" s="107">
        <v>43404</v>
      </c>
      <c r="G91" s="94">
        <v>131760000</v>
      </c>
      <c r="H91" s="96">
        <v>-1.3081</v>
      </c>
      <c r="I91" s="94">
        <v>-1723.5677499999999</v>
      </c>
      <c r="J91" s="95">
        <f t="shared" si="1"/>
        <v>5.2253191104199978E-3</v>
      </c>
      <c r="K91" s="95">
        <f>I91/'סכום נכסי הקרן'!$C$42</f>
        <v>-3.2899342526630511E-5</v>
      </c>
    </row>
    <row r="92" spans="2:11" s="135" customFormat="1">
      <c r="B92" s="87" t="s">
        <v>2362</v>
      </c>
      <c r="C92" s="84" t="s">
        <v>2441</v>
      </c>
      <c r="D92" s="97" t="s">
        <v>1841</v>
      </c>
      <c r="E92" s="97" t="s">
        <v>179</v>
      </c>
      <c r="F92" s="107">
        <v>43363</v>
      </c>
      <c r="G92" s="94">
        <v>84840000</v>
      </c>
      <c r="H92" s="96">
        <v>-5.3865999999999996</v>
      </c>
      <c r="I92" s="94">
        <v>-4570.0186199999998</v>
      </c>
      <c r="J92" s="95">
        <f t="shared" si="1"/>
        <v>1.3854869139934434E-2</v>
      </c>
      <c r="K92" s="95">
        <f>I92/'סכום נכסי הקרן'!$C$42</f>
        <v>-8.7232200725767395E-5</v>
      </c>
    </row>
    <row r="93" spans="2:11" s="135" customFormat="1">
      <c r="B93" s="87" t="s">
        <v>2362</v>
      </c>
      <c r="C93" s="84" t="s">
        <v>2442</v>
      </c>
      <c r="D93" s="97" t="s">
        <v>1841</v>
      </c>
      <c r="E93" s="97" t="s">
        <v>179</v>
      </c>
      <c r="F93" s="107">
        <v>43397</v>
      </c>
      <c r="G93" s="94">
        <v>54312000</v>
      </c>
      <c r="H93" s="96">
        <v>-2.5024999999999999</v>
      </c>
      <c r="I93" s="94">
        <v>-1359.1715099999999</v>
      </c>
      <c r="J93" s="95">
        <f t="shared" si="1"/>
        <v>4.1205835195868602E-3</v>
      </c>
      <c r="K93" s="95">
        <f>I93/'סכום נכסי הקרן'!$C$42</f>
        <v>-2.5943772189940085E-5</v>
      </c>
    </row>
    <row r="94" spans="2:11" s="135" customFormat="1">
      <c r="B94" s="87" t="s">
        <v>2362</v>
      </c>
      <c r="C94" s="84" t="s">
        <v>2443</v>
      </c>
      <c r="D94" s="97" t="s">
        <v>1841</v>
      </c>
      <c r="E94" s="97" t="s">
        <v>179</v>
      </c>
      <c r="F94" s="107">
        <v>43383</v>
      </c>
      <c r="G94" s="94">
        <v>89330000</v>
      </c>
      <c r="H94" s="96">
        <v>-4.1553000000000004</v>
      </c>
      <c r="I94" s="94">
        <v>-3711.9305199999999</v>
      </c>
      <c r="J94" s="95">
        <f t="shared" si="1"/>
        <v>1.1253414020253767E-2</v>
      </c>
      <c r="K94" s="95">
        <f>I94/'סכום נכסי הקרן'!$C$42</f>
        <v>-7.0853074161160022E-5</v>
      </c>
    </row>
    <row r="95" spans="2:11" s="135" customFormat="1">
      <c r="B95" s="87" t="s">
        <v>2362</v>
      </c>
      <c r="C95" s="84" t="s">
        <v>2444</v>
      </c>
      <c r="D95" s="97" t="s">
        <v>1841</v>
      </c>
      <c r="E95" s="97" t="s">
        <v>179</v>
      </c>
      <c r="F95" s="107">
        <v>43395</v>
      </c>
      <c r="G95" s="94">
        <v>53865000</v>
      </c>
      <c r="H95" s="96">
        <v>-3.3950999999999998</v>
      </c>
      <c r="I95" s="94">
        <v>-1828.7573</v>
      </c>
      <c r="J95" s="95">
        <f t="shared" si="1"/>
        <v>5.5442209730427348E-3</v>
      </c>
      <c r="K95" s="95">
        <f>I95/'סכום נכסי הקרן'!$C$42</f>
        <v>-3.4907193413647934E-5</v>
      </c>
    </row>
    <row r="96" spans="2:11" s="135" customFormat="1">
      <c r="B96" s="87" t="s">
        <v>2362</v>
      </c>
      <c r="C96" s="84" t="s">
        <v>2445</v>
      </c>
      <c r="D96" s="97" t="s">
        <v>1841</v>
      </c>
      <c r="E96" s="97" t="s">
        <v>179</v>
      </c>
      <c r="F96" s="107">
        <v>43375</v>
      </c>
      <c r="G96" s="94">
        <v>89865000</v>
      </c>
      <c r="H96" s="96">
        <v>-3.5501</v>
      </c>
      <c r="I96" s="94">
        <v>-3190.3088499999999</v>
      </c>
      <c r="J96" s="95">
        <f t="shared" si="1"/>
        <v>9.6720200305714966E-3</v>
      </c>
      <c r="K96" s="95">
        <f>I96/'סכום נכסי הקרן'!$C$42</f>
        <v>-6.0896395643217787E-5</v>
      </c>
    </row>
    <row r="97" spans="2:11" s="135" customFormat="1">
      <c r="B97" s="87" t="s">
        <v>2362</v>
      </c>
      <c r="C97" s="84" t="s">
        <v>2446</v>
      </c>
      <c r="D97" s="97" t="s">
        <v>1841</v>
      </c>
      <c r="E97" s="97" t="s">
        <v>179</v>
      </c>
      <c r="F97" s="107">
        <v>43389</v>
      </c>
      <c r="G97" s="94">
        <v>41342500</v>
      </c>
      <c r="H97" s="96">
        <v>-3.4811000000000001</v>
      </c>
      <c r="I97" s="94">
        <v>-1439.1542400000001</v>
      </c>
      <c r="J97" s="95">
        <f t="shared" si="1"/>
        <v>4.3630661766060367E-3</v>
      </c>
      <c r="K97" s="95">
        <f>I97/'סכום נכסי הקרן'!$C$42</f>
        <v>-2.7470477032546365E-5</v>
      </c>
    </row>
    <row r="98" spans="2:11" s="135" customFormat="1">
      <c r="B98" s="87" t="s">
        <v>2362</v>
      </c>
      <c r="C98" s="84" t="s">
        <v>2447</v>
      </c>
      <c r="D98" s="97" t="s">
        <v>1841</v>
      </c>
      <c r="E98" s="97" t="s">
        <v>179</v>
      </c>
      <c r="F98" s="107">
        <v>43382</v>
      </c>
      <c r="G98" s="94">
        <v>89900000</v>
      </c>
      <c r="H98" s="96">
        <v>-3.5674000000000001</v>
      </c>
      <c r="I98" s="94">
        <v>-3207.1147900000001</v>
      </c>
      <c r="J98" s="95">
        <f t="shared" si="1"/>
        <v>9.7229703917920372E-3</v>
      </c>
      <c r="K98" s="95">
        <f>I98/'סכום נכסי הקרן'!$C$42</f>
        <v>-6.1217186268675946E-5</v>
      </c>
    </row>
    <row r="99" spans="2:11" s="135" customFormat="1">
      <c r="B99" s="87" t="s">
        <v>2362</v>
      </c>
      <c r="C99" s="84" t="s">
        <v>2448</v>
      </c>
      <c r="D99" s="97" t="s">
        <v>1841</v>
      </c>
      <c r="E99" s="97" t="s">
        <v>179</v>
      </c>
      <c r="F99" s="107">
        <v>43383</v>
      </c>
      <c r="G99" s="94">
        <v>96276600</v>
      </c>
      <c r="H99" s="96">
        <v>-4.1322000000000001</v>
      </c>
      <c r="I99" s="94">
        <v>-3978.3003399999998</v>
      </c>
      <c r="J99" s="95">
        <f t="shared" si="1"/>
        <v>1.2060964121423353E-2</v>
      </c>
      <c r="K99" s="95">
        <f>I99/'סכום נכסי הקרן'!$C$42</f>
        <v>-7.5937522943017829E-5</v>
      </c>
    </row>
    <row r="100" spans="2:11" s="135" customFormat="1">
      <c r="B100" s="87" t="s">
        <v>2362</v>
      </c>
      <c r="C100" s="84" t="s">
        <v>2449</v>
      </c>
      <c r="D100" s="97" t="s">
        <v>1841</v>
      </c>
      <c r="E100" s="97" t="s">
        <v>179</v>
      </c>
      <c r="F100" s="107">
        <v>43397</v>
      </c>
      <c r="G100" s="94">
        <v>72410000</v>
      </c>
      <c r="H100" s="96">
        <v>-2.5110000000000001</v>
      </c>
      <c r="I100" s="94">
        <v>-1818.22099</v>
      </c>
      <c r="J100" s="95">
        <f t="shared" si="1"/>
        <v>5.5122781718408044E-3</v>
      </c>
      <c r="K100" s="95">
        <f>I100/'סכום נכסי הקרן'!$C$42</f>
        <v>-3.4706077053901267E-5</v>
      </c>
    </row>
    <row r="101" spans="2:11" s="135" customFormat="1">
      <c r="B101" s="87" t="s">
        <v>2362</v>
      </c>
      <c r="C101" s="84" t="s">
        <v>2450</v>
      </c>
      <c r="D101" s="97" t="s">
        <v>1841</v>
      </c>
      <c r="E101" s="97" t="s">
        <v>179</v>
      </c>
      <c r="F101" s="107">
        <v>43360</v>
      </c>
      <c r="G101" s="94">
        <v>31824000</v>
      </c>
      <c r="H101" s="96">
        <v>-5.3654000000000002</v>
      </c>
      <c r="I101" s="94">
        <v>-1707.49704</v>
      </c>
      <c r="J101" s="95">
        <f t="shared" si="1"/>
        <v>5.1765977369311886E-3</v>
      </c>
      <c r="K101" s="95">
        <f>I101/'סכום נכסי הקרן'!$C$42</f>
        <v>-3.259258592078421E-5</v>
      </c>
    </row>
    <row r="102" spans="2:11" s="135" customFormat="1">
      <c r="B102" s="87" t="s">
        <v>2362</v>
      </c>
      <c r="C102" s="84" t="s">
        <v>2451</v>
      </c>
      <c r="D102" s="97" t="s">
        <v>1841</v>
      </c>
      <c r="E102" s="97" t="s">
        <v>179</v>
      </c>
      <c r="F102" s="107">
        <v>43376</v>
      </c>
      <c r="G102" s="94">
        <v>89830000</v>
      </c>
      <c r="H102" s="96">
        <v>-3.6263999999999998</v>
      </c>
      <c r="I102" s="94">
        <v>-3257.63843</v>
      </c>
      <c r="J102" s="95">
        <f t="shared" si="1"/>
        <v>9.876142288643773E-3</v>
      </c>
      <c r="K102" s="95">
        <f>I102/'סכום נכסי הקרן'!$C$42</f>
        <v>-6.2181578029923601E-5</v>
      </c>
    </row>
    <row r="103" spans="2:11" s="135" customFormat="1">
      <c r="B103" s="87" t="s">
        <v>2362</v>
      </c>
      <c r="C103" s="84" t="s">
        <v>2452</v>
      </c>
      <c r="D103" s="97" t="s">
        <v>1841</v>
      </c>
      <c r="E103" s="97" t="s">
        <v>179</v>
      </c>
      <c r="F103" s="107">
        <v>43396</v>
      </c>
      <c r="G103" s="94">
        <v>180475000</v>
      </c>
      <c r="H103" s="96">
        <v>-2.8586</v>
      </c>
      <c r="I103" s="94">
        <v>-5159.1157999999996</v>
      </c>
      <c r="J103" s="95">
        <f t="shared" si="1"/>
        <v>1.5640827801871877E-2</v>
      </c>
      <c r="K103" s="95">
        <f>I103/'סכום נכסי הקרן'!$C$42</f>
        <v>-9.8476847132206665E-5</v>
      </c>
    </row>
    <row r="104" spans="2:11" s="135" customFormat="1">
      <c r="B104" s="87" t="s">
        <v>2362</v>
      </c>
      <c r="C104" s="84" t="s">
        <v>2453</v>
      </c>
      <c r="D104" s="97" t="s">
        <v>1841</v>
      </c>
      <c r="E104" s="97" t="s">
        <v>179</v>
      </c>
      <c r="F104" s="107">
        <v>43376</v>
      </c>
      <c r="G104" s="94">
        <v>71782000</v>
      </c>
      <c r="H104" s="96">
        <v>-3.7591999999999999</v>
      </c>
      <c r="I104" s="94">
        <v>-2698.4101299999998</v>
      </c>
      <c r="J104" s="95">
        <f t="shared" si="1"/>
        <v>8.1807367421674673E-3</v>
      </c>
      <c r="K104" s="95">
        <f>I104/'סכום נכסי הקרן'!$C$42</f>
        <v>-5.150706674814469E-5</v>
      </c>
    </row>
    <row r="105" spans="2:11" s="135" customFormat="1">
      <c r="B105" s="87" t="s">
        <v>2362</v>
      </c>
      <c r="C105" s="84" t="s">
        <v>2454</v>
      </c>
      <c r="D105" s="97" t="s">
        <v>1841</v>
      </c>
      <c r="E105" s="97" t="s">
        <v>179</v>
      </c>
      <c r="F105" s="107">
        <v>43419</v>
      </c>
      <c r="G105" s="94">
        <v>72500000</v>
      </c>
      <c r="H105" s="96">
        <v>-2.2212999999999998</v>
      </c>
      <c r="I105" s="94">
        <v>-1610.4346799999998</v>
      </c>
      <c r="J105" s="95">
        <f t="shared" si="1"/>
        <v>4.8823349760907945E-3</v>
      </c>
      <c r="K105" s="95">
        <f>I105/'סכום נכסי הקרן'!$C$42</f>
        <v>-3.0739866276846153E-5</v>
      </c>
    </row>
    <row r="106" spans="2:11" s="135" customFormat="1">
      <c r="B106" s="87" t="s">
        <v>2362</v>
      </c>
      <c r="C106" s="84" t="s">
        <v>2455</v>
      </c>
      <c r="D106" s="97" t="s">
        <v>1841</v>
      </c>
      <c r="E106" s="97" t="s">
        <v>179</v>
      </c>
      <c r="F106" s="107">
        <v>43419</v>
      </c>
      <c r="G106" s="94">
        <v>72498000</v>
      </c>
      <c r="H106" s="96">
        <v>-2.2241</v>
      </c>
      <c r="I106" s="94">
        <v>-1612.43154</v>
      </c>
      <c r="J106" s="95">
        <f t="shared" si="1"/>
        <v>4.8883888319481194E-3</v>
      </c>
      <c r="K106" s="95">
        <f>I106/'סכום נכסי הקרן'!$C$42</f>
        <v>-3.0777982203021803E-5</v>
      </c>
    </row>
    <row r="107" spans="2:11" s="135" customFormat="1">
      <c r="B107" s="87" t="s">
        <v>2362</v>
      </c>
      <c r="C107" s="84" t="s">
        <v>2456</v>
      </c>
      <c r="D107" s="97" t="s">
        <v>1841</v>
      </c>
      <c r="E107" s="97" t="s">
        <v>181</v>
      </c>
      <c r="F107" s="107">
        <v>43423</v>
      </c>
      <c r="G107" s="94">
        <v>42380000</v>
      </c>
      <c r="H107" s="96">
        <v>-1.2744</v>
      </c>
      <c r="I107" s="94">
        <v>-540.09618</v>
      </c>
      <c r="J107" s="95">
        <f t="shared" si="1"/>
        <v>1.6374029340122194E-3</v>
      </c>
      <c r="K107" s="95">
        <f>I107/'סכום נכסי הקרן'!$C$42</f>
        <v>-1.0309318692662176E-5</v>
      </c>
    </row>
    <row r="108" spans="2:11" s="135" customFormat="1">
      <c r="B108" s="87" t="s">
        <v>2362</v>
      </c>
      <c r="C108" s="84" t="s">
        <v>2457</v>
      </c>
      <c r="D108" s="97" t="s">
        <v>1841</v>
      </c>
      <c r="E108" s="97" t="s">
        <v>179</v>
      </c>
      <c r="F108" s="107">
        <v>43426</v>
      </c>
      <c r="G108" s="94">
        <v>41228000</v>
      </c>
      <c r="H108" s="96">
        <v>0.88919999999999999</v>
      </c>
      <c r="I108" s="94">
        <v>366.59656000000001</v>
      </c>
      <c r="J108" s="95">
        <f t="shared" si="1"/>
        <v>-1.1114062738654929E-3</v>
      </c>
      <c r="K108" s="95">
        <f>I108/'סכום נכסי הקרן'!$C$42</f>
        <v>6.9975698933357593E-6</v>
      </c>
    </row>
    <row r="109" spans="2:11" s="135" customFormat="1">
      <c r="B109" s="87" t="s">
        <v>2362</v>
      </c>
      <c r="C109" s="84" t="s">
        <v>2458</v>
      </c>
      <c r="D109" s="97" t="s">
        <v>1841</v>
      </c>
      <c r="E109" s="97" t="s">
        <v>179</v>
      </c>
      <c r="F109" s="107">
        <v>43426</v>
      </c>
      <c r="G109" s="94">
        <v>48724000</v>
      </c>
      <c r="H109" s="96">
        <v>0.59019999999999995</v>
      </c>
      <c r="I109" s="94">
        <v>287.55849000000001</v>
      </c>
      <c r="J109" s="95">
        <f t="shared" si="1"/>
        <v>-8.7178753092851616E-4</v>
      </c>
      <c r="K109" s="95">
        <f>I109/'סכום נכסי הקרן'!$C$42</f>
        <v>5.4888966557599227E-6</v>
      </c>
    </row>
    <row r="110" spans="2:11" s="135" customFormat="1">
      <c r="B110" s="87" t="s">
        <v>2362</v>
      </c>
      <c r="C110" s="84" t="s">
        <v>2459</v>
      </c>
      <c r="D110" s="97" t="s">
        <v>1841</v>
      </c>
      <c r="E110" s="97" t="s">
        <v>179</v>
      </c>
      <c r="F110" s="107">
        <v>43426</v>
      </c>
      <c r="G110" s="94">
        <v>37480000</v>
      </c>
      <c r="H110" s="96">
        <v>0.64470000000000005</v>
      </c>
      <c r="I110" s="94">
        <v>241.64867000000001</v>
      </c>
      <c r="J110" s="95">
        <f t="shared" si="1"/>
        <v>-7.3260329532075295E-4</v>
      </c>
      <c r="K110" s="95">
        <f>I110/'סכום נכסי הקרן'!$C$42</f>
        <v>4.6125731729632926E-6</v>
      </c>
    </row>
    <row r="111" spans="2:11" s="135" customFormat="1">
      <c r="B111" s="87" t="s">
        <v>2362</v>
      </c>
      <c r="C111" s="84" t="s">
        <v>2460</v>
      </c>
      <c r="D111" s="97" t="s">
        <v>1841</v>
      </c>
      <c r="E111" s="97" t="s">
        <v>179</v>
      </c>
      <c r="F111" s="107">
        <v>43426</v>
      </c>
      <c r="G111" s="94">
        <v>91850000</v>
      </c>
      <c r="H111" s="96">
        <v>-1.0620000000000001</v>
      </c>
      <c r="I111" s="94">
        <v>-975.43607999999995</v>
      </c>
      <c r="J111" s="95">
        <f t="shared" si="1"/>
        <v>2.9572175447220858E-3</v>
      </c>
      <c r="K111" s="95">
        <f>I111/'סכום נכסי הקרן'!$C$42</f>
        <v>-1.8619056726231831E-5</v>
      </c>
    </row>
    <row r="112" spans="2:11" s="135" customFormat="1">
      <c r="B112" s="87" t="s">
        <v>2362</v>
      </c>
      <c r="C112" s="84" t="s">
        <v>2461</v>
      </c>
      <c r="D112" s="97" t="s">
        <v>1841</v>
      </c>
      <c r="E112" s="97" t="s">
        <v>179</v>
      </c>
      <c r="F112" s="107">
        <v>43430</v>
      </c>
      <c r="G112" s="94">
        <v>37480000</v>
      </c>
      <c r="H112" s="96">
        <v>0.97189999999999999</v>
      </c>
      <c r="I112" s="94">
        <v>364.24941999999999</v>
      </c>
      <c r="J112" s="95">
        <f t="shared" si="1"/>
        <v>-1.1042904784482074E-3</v>
      </c>
      <c r="K112" s="95">
        <f>I112/'סכום נכסי הקרן'!$C$42</f>
        <v>6.9527678466404926E-6</v>
      </c>
    </row>
    <row r="113" spans="2:11" s="135" customFormat="1">
      <c r="B113" s="87" t="s">
        <v>2362</v>
      </c>
      <c r="C113" s="84" t="s">
        <v>2462</v>
      </c>
      <c r="D113" s="97" t="s">
        <v>1841</v>
      </c>
      <c r="E113" s="97" t="s">
        <v>179</v>
      </c>
      <c r="F113" s="107">
        <v>43431</v>
      </c>
      <c r="G113" s="94">
        <v>56220000</v>
      </c>
      <c r="H113" s="96">
        <v>1.0012000000000001</v>
      </c>
      <c r="I113" s="94">
        <v>562.86615000000006</v>
      </c>
      <c r="J113" s="95">
        <f t="shared" si="1"/>
        <v>-1.7064343714968731E-3</v>
      </c>
      <c r="K113" s="95">
        <f>I113/'סכום נכסי הקרן'!$C$42</f>
        <v>1.0743950312075514E-5</v>
      </c>
    </row>
    <row r="114" spans="2:11" s="135" customFormat="1">
      <c r="B114" s="87" t="s">
        <v>2362</v>
      </c>
      <c r="C114" s="84" t="s">
        <v>2463</v>
      </c>
      <c r="D114" s="97" t="s">
        <v>1841</v>
      </c>
      <c r="E114" s="97" t="s">
        <v>179</v>
      </c>
      <c r="F114" s="107">
        <v>43431</v>
      </c>
      <c r="G114" s="94">
        <v>93700000</v>
      </c>
      <c r="H114" s="96">
        <v>0.92730000000000001</v>
      </c>
      <c r="I114" s="94">
        <v>868.90109999999993</v>
      </c>
      <c r="J114" s="95">
        <f t="shared" si="1"/>
        <v>-2.6342367585463103E-3</v>
      </c>
      <c r="K114" s="95">
        <f>I114/'סכום נכסי הקרן'!$C$42</f>
        <v>1.6585524364021101E-5</v>
      </c>
    </row>
    <row r="115" spans="2:11" s="135" customFormat="1">
      <c r="B115" s="87" t="s">
        <v>2362</v>
      </c>
      <c r="C115" s="84" t="s">
        <v>2464</v>
      </c>
      <c r="D115" s="97" t="s">
        <v>1841</v>
      </c>
      <c r="E115" s="97" t="s">
        <v>179</v>
      </c>
      <c r="F115" s="107">
        <v>43438</v>
      </c>
      <c r="G115" s="94">
        <v>128898000</v>
      </c>
      <c r="H115" s="96">
        <v>-0.82779999999999998</v>
      </c>
      <c r="I115" s="94">
        <v>-1066.95507</v>
      </c>
      <c r="J115" s="95">
        <f t="shared" si="1"/>
        <v>3.234674539037126E-3</v>
      </c>
      <c r="K115" s="95">
        <f>I115/'סכום נכסי הקרן'!$C$42</f>
        <v>-2.0365964905327936E-5</v>
      </c>
    </row>
    <row r="116" spans="2:11" s="135" customFormat="1">
      <c r="B116" s="87" t="s">
        <v>2362</v>
      </c>
      <c r="C116" s="84" t="s">
        <v>2465</v>
      </c>
      <c r="D116" s="97" t="s">
        <v>1841</v>
      </c>
      <c r="E116" s="97" t="s">
        <v>179</v>
      </c>
      <c r="F116" s="107">
        <v>43440</v>
      </c>
      <c r="G116" s="94">
        <v>63716000</v>
      </c>
      <c r="H116" s="96">
        <v>0.42599999999999999</v>
      </c>
      <c r="I116" s="94">
        <v>271.41727000000003</v>
      </c>
      <c r="J116" s="95">
        <f t="shared" si="1"/>
        <v>-8.2285239314150817E-4</v>
      </c>
      <c r="K116" s="95">
        <f>I116/'סכום נכסי הקרן'!$C$42</f>
        <v>5.1807941598889612E-6</v>
      </c>
    </row>
    <row r="117" spans="2:11" s="135" customFormat="1">
      <c r="B117" s="87" t="s">
        <v>2362</v>
      </c>
      <c r="C117" s="84" t="s">
        <v>2466</v>
      </c>
      <c r="D117" s="97" t="s">
        <v>1841</v>
      </c>
      <c r="E117" s="97" t="s">
        <v>179</v>
      </c>
      <c r="F117" s="107">
        <v>43440</v>
      </c>
      <c r="G117" s="94">
        <v>104944000</v>
      </c>
      <c r="H117" s="96">
        <v>0.51029999999999998</v>
      </c>
      <c r="I117" s="94">
        <v>535.56306000000006</v>
      </c>
      <c r="J117" s="95">
        <f t="shared" si="1"/>
        <v>-1.623659929963886E-3</v>
      </c>
      <c r="K117" s="95">
        <f>I117/'סכום נכסי הקרן'!$C$42</f>
        <v>1.022279081025412E-5</v>
      </c>
    </row>
    <row r="118" spans="2:11" s="135" customFormat="1">
      <c r="B118" s="87" t="s">
        <v>2362</v>
      </c>
      <c r="C118" s="84" t="s">
        <v>2467</v>
      </c>
      <c r="D118" s="97" t="s">
        <v>1841</v>
      </c>
      <c r="E118" s="97" t="s">
        <v>179</v>
      </c>
      <c r="F118" s="107">
        <v>43445</v>
      </c>
      <c r="G118" s="94">
        <v>74960000</v>
      </c>
      <c r="H118" s="96">
        <v>-6.7299999999999999E-2</v>
      </c>
      <c r="I118" s="94">
        <v>-50.46696</v>
      </c>
      <c r="J118" s="95">
        <f t="shared" si="1"/>
        <v>1.5300006079412988E-4</v>
      </c>
      <c r="K118" s="95">
        <f>I118/'סכום נכסי הקרן'!$C$42</f>
        <v>-9.6330985731066333E-7</v>
      </c>
    </row>
    <row r="119" spans="2:11" s="135" customFormat="1">
      <c r="B119" s="87" t="s">
        <v>2362</v>
      </c>
      <c r="C119" s="84" t="s">
        <v>2468</v>
      </c>
      <c r="D119" s="97" t="s">
        <v>1841</v>
      </c>
      <c r="E119" s="97" t="s">
        <v>179</v>
      </c>
      <c r="F119" s="107">
        <v>43445</v>
      </c>
      <c r="G119" s="94">
        <v>93700000</v>
      </c>
      <c r="H119" s="96">
        <v>0.28149999999999997</v>
      </c>
      <c r="I119" s="94">
        <v>263.79701</v>
      </c>
      <c r="J119" s="95">
        <f t="shared" si="1"/>
        <v>-7.9975014479393423E-4</v>
      </c>
      <c r="K119" s="95">
        <f>I119/'סכום נכסי הקרן'!$C$42</f>
        <v>5.035339161742249E-6</v>
      </c>
    </row>
    <row r="120" spans="2:11" s="135" customFormat="1">
      <c r="B120" s="87" t="s">
        <v>2362</v>
      </c>
      <c r="C120" s="84" t="s">
        <v>2469</v>
      </c>
      <c r="D120" s="97" t="s">
        <v>1841</v>
      </c>
      <c r="E120" s="97" t="s">
        <v>179</v>
      </c>
      <c r="F120" s="107">
        <v>43445</v>
      </c>
      <c r="G120" s="94">
        <v>74960000</v>
      </c>
      <c r="H120" s="96">
        <v>0.20130000000000001</v>
      </c>
      <c r="I120" s="94">
        <v>150.89929999999998</v>
      </c>
      <c r="J120" s="95">
        <f t="shared" si="1"/>
        <v>-4.5747954847669917E-4</v>
      </c>
      <c r="K120" s="95">
        <f>I120/'סכום נכסי הקרן'!$C$42</f>
        <v>2.8803554474309321E-6</v>
      </c>
    </row>
    <row r="121" spans="2:11" s="135" customFormat="1">
      <c r="B121" s="87" t="s">
        <v>2362</v>
      </c>
      <c r="C121" s="84" t="s">
        <v>2470</v>
      </c>
      <c r="D121" s="97" t="s">
        <v>1841</v>
      </c>
      <c r="E121" s="97" t="s">
        <v>179</v>
      </c>
      <c r="F121" s="107">
        <v>43452</v>
      </c>
      <c r="G121" s="94">
        <v>43102000</v>
      </c>
      <c r="H121" s="96">
        <v>-0.26590000000000003</v>
      </c>
      <c r="I121" s="94">
        <v>-114.62183999999999</v>
      </c>
      <c r="J121" s="95">
        <f t="shared" si="1"/>
        <v>3.4749761999405208E-4</v>
      </c>
      <c r="K121" s="95">
        <f>I121/'סכום נכסי הקרן'!$C$42</f>
        <v>-2.1878937890272305E-6</v>
      </c>
    </row>
    <row r="122" spans="2:11" s="135" customFormat="1">
      <c r="B122" s="87" t="s">
        <v>2362</v>
      </c>
      <c r="C122" s="84" t="s">
        <v>2471</v>
      </c>
      <c r="D122" s="97" t="s">
        <v>1841</v>
      </c>
      <c r="E122" s="97" t="s">
        <v>179</v>
      </c>
      <c r="F122" s="107">
        <v>43452</v>
      </c>
      <c r="G122" s="94">
        <v>39354000</v>
      </c>
      <c r="H122" s="96">
        <v>-0.21260000000000001</v>
      </c>
      <c r="I122" s="94">
        <v>-83.679850000000002</v>
      </c>
      <c r="J122" s="95">
        <f t="shared" si="1"/>
        <v>2.5369117016843632E-4</v>
      </c>
      <c r="K122" s="95">
        <f>I122/'סכום נכסי הקרן'!$C$42</f>
        <v>-1.5972752145815343E-6</v>
      </c>
    </row>
    <row r="123" spans="2:11" s="135" customFormat="1">
      <c r="B123" s="87" t="s">
        <v>2362</v>
      </c>
      <c r="C123" s="84" t="s">
        <v>2472</v>
      </c>
      <c r="D123" s="97" t="s">
        <v>1841</v>
      </c>
      <c r="E123" s="97" t="s">
        <v>179</v>
      </c>
      <c r="F123" s="107">
        <v>43454</v>
      </c>
      <c r="G123" s="94">
        <v>56220000</v>
      </c>
      <c r="H123" s="96">
        <v>-0.25929999999999997</v>
      </c>
      <c r="I123" s="94">
        <v>-145.78970999999999</v>
      </c>
      <c r="J123" s="95">
        <f t="shared" si="1"/>
        <v>4.4198886743244611E-4</v>
      </c>
      <c r="K123" s="95">
        <f>I123/'סכום נכסי הקרן'!$C$42</f>
        <v>-2.7828239453587648E-6</v>
      </c>
    </row>
    <row r="124" spans="2:11" s="135" customFormat="1">
      <c r="B124" s="87" t="s">
        <v>2362</v>
      </c>
      <c r="C124" s="84" t="s">
        <v>2473</v>
      </c>
      <c r="D124" s="97" t="s">
        <v>1841</v>
      </c>
      <c r="E124" s="97" t="s">
        <v>179</v>
      </c>
      <c r="F124" s="107">
        <v>43458</v>
      </c>
      <c r="G124" s="94">
        <v>149820000</v>
      </c>
      <c r="H124" s="96">
        <v>0.6734</v>
      </c>
      <c r="I124" s="94">
        <v>1008.8858</v>
      </c>
      <c r="J124" s="95">
        <f t="shared" si="1"/>
        <v>-3.0586266486892482E-3</v>
      </c>
      <c r="K124" s="95">
        <f>I124/'סכום נכסי הקרן'!$C$42</f>
        <v>1.9257542678234522E-5</v>
      </c>
    </row>
    <row r="125" spans="2:11" s="135" customFormat="1">
      <c r="B125" s="87" t="s">
        <v>2362</v>
      </c>
      <c r="C125" s="84" t="s">
        <v>2474</v>
      </c>
      <c r="D125" s="97" t="s">
        <v>1841</v>
      </c>
      <c r="E125" s="97" t="s">
        <v>179</v>
      </c>
      <c r="F125" s="107">
        <v>43460</v>
      </c>
      <c r="G125" s="94">
        <v>110112395</v>
      </c>
      <c r="H125" s="96">
        <v>0.5333</v>
      </c>
      <c r="I125" s="94">
        <v>587.23795999999993</v>
      </c>
      <c r="J125" s="95">
        <f t="shared" si="1"/>
        <v>-1.780322087572162E-3</v>
      </c>
      <c r="K125" s="95">
        <f>I125/'סכום נכסי הקרן'!$C$42</f>
        <v>1.1209157743105686E-5</v>
      </c>
    </row>
    <row r="126" spans="2:11" s="135" customFormat="1">
      <c r="B126" s="87" t="s">
        <v>2362</v>
      </c>
      <c r="C126" s="84" t="s">
        <v>2475</v>
      </c>
      <c r="D126" s="97" t="s">
        <v>1841</v>
      </c>
      <c r="E126" s="97" t="s">
        <v>179</v>
      </c>
      <c r="F126" s="107">
        <v>43460</v>
      </c>
      <c r="G126" s="94">
        <v>110373610</v>
      </c>
      <c r="H126" s="96">
        <v>0.57479999999999998</v>
      </c>
      <c r="I126" s="94">
        <v>634.43169999999998</v>
      </c>
      <c r="J126" s="95">
        <f t="shared" si="1"/>
        <v>-1.9233987676238703E-3</v>
      </c>
      <c r="K126" s="95">
        <f>I126/'סכום נכסי הקרן'!$C$42</f>
        <v>1.2109988602451218E-5</v>
      </c>
    </row>
    <row r="127" spans="2:11" s="135" customFormat="1">
      <c r="B127" s="87" t="s">
        <v>2362</v>
      </c>
      <c r="C127" s="84" t="s">
        <v>2476</v>
      </c>
      <c r="D127" s="97" t="s">
        <v>1841</v>
      </c>
      <c r="E127" s="97" t="s">
        <v>179</v>
      </c>
      <c r="F127" s="107">
        <v>43465</v>
      </c>
      <c r="G127" s="94">
        <v>112149000</v>
      </c>
      <c r="H127" s="96">
        <v>-8.4099999999999994E-2</v>
      </c>
      <c r="I127" s="94">
        <v>-94.314710000000005</v>
      </c>
      <c r="J127" s="95">
        <f t="shared" si="1"/>
        <v>2.8593274419106541E-4</v>
      </c>
      <c r="K127" s="95">
        <f>I127/'סכום נכסי הקרן'!$C$42</f>
        <v>-1.8002726899420252E-6</v>
      </c>
    </row>
    <row r="128" spans="2:11" s="135" customFormat="1">
      <c r="B128" s="83"/>
      <c r="C128" s="84"/>
      <c r="D128" s="84"/>
      <c r="E128" s="84"/>
      <c r="F128" s="84"/>
      <c r="G128" s="94"/>
      <c r="H128" s="96"/>
      <c r="I128" s="84"/>
      <c r="J128" s="95"/>
      <c r="K128" s="84"/>
    </row>
    <row r="129" spans="2:11" s="135" customFormat="1">
      <c r="B129" s="102" t="s">
        <v>247</v>
      </c>
      <c r="C129" s="82"/>
      <c r="D129" s="82"/>
      <c r="E129" s="82"/>
      <c r="F129" s="82"/>
      <c r="G129" s="91"/>
      <c r="H129" s="93"/>
      <c r="I129" s="91">
        <v>42326.608599999992</v>
      </c>
      <c r="J129" s="92">
        <f t="shared" ref="J129:J192" si="2">I129/$I$11</f>
        <v>-0.12832105775757721</v>
      </c>
      <c r="K129" s="92">
        <f>I129/'סכום נכסי הקרן'!$C$42</f>
        <v>8.0792739033439475E-4</v>
      </c>
    </row>
    <row r="130" spans="2:11" s="135" customFormat="1">
      <c r="B130" s="87" t="s">
        <v>2477</v>
      </c>
      <c r="C130" s="84" t="s">
        <v>2478</v>
      </c>
      <c r="D130" s="97" t="s">
        <v>1841</v>
      </c>
      <c r="E130" s="97" t="s">
        <v>181</v>
      </c>
      <c r="F130" s="107">
        <v>43279</v>
      </c>
      <c r="G130" s="94">
        <v>96696151.200000003</v>
      </c>
      <c r="H130" s="96">
        <v>2.2970000000000002</v>
      </c>
      <c r="I130" s="94">
        <v>2221.1547799999998</v>
      </c>
      <c r="J130" s="95">
        <f t="shared" si="2"/>
        <v>-6.7338475781614773E-3</v>
      </c>
      <c r="K130" s="95">
        <f>I130/'סכום נכסי הקרן'!$C$42</f>
        <v>4.2397249491284946E-5</v>
      </c>
    </row>
    <row r="131" spans="2:11" s="135" customFormat="1">
      <c r="B131" s="87" t="s">
        <v>2477</v>
      </c>
      <c r="C131" s="84" t="s">
        <v>2479</v>
      </c>
      <c r="D131" s="97" t="s">
        <v>1841</v>
      </c>
      <c r="E131" s="97" t="s">
        <v>181</v>
      </c>
      <c r="F131" s="107">
        <v>43279</v>
      </c>
      <c r="G131" s="94">
        <v>27280942.399999999</v>
      </c>
      <c r="H131" s="96">
        <v>2.4051999999999998</v>
      </c>
      <c r="I131" s="94">
        <v>656.15443999999991</v>
      </c>
      <c r="J131" s="95">
        <f t="shared" si="2"/>
        <v>-1.9892553308211596E-3</v>
      </c>
      <c r="K131" s="95">
        <f>I131/'סכום נכסי הקרן'!$C$42</f>
        <v>1.2524630767737112E-5</v>
      </c>
    </row>
    <row r="132" spans="2:11" s="135" customFormat="1">
      <c r="B132" s="87" t="s">
        <v>2477</v>
      </c>
      <c r="C132" s="84" t="s">
        <v>2480</v>
      </c>
      <c r="D132" s="97" t="s">
        <v>1841</v>
      </c>
      <c r="E132" s="97" t="s">
        <v>181</v>
      </c>
      <c r="F132" s="107">
        <v>43279</v>
      </c>
      <c r="G132" s="94">
        <v>22749173.379999999</v>
      </c>
      <c r="H132" s="96">
        <v>2.4068000000000001</v>
      </c>
      <c r="I132" s="94">
        <v>547.53548000000001</v>
      </c>
      <c r="J132" s="95">
        <f t="shared" si="2"/>
        <v>-1.6599565681575249E-3</v>
      </c>
      <c r="K132" s="95">
        <f>I132/'סכום נכסי הקרן'!$C$42</f>
        <v>1.0451319538789844E-5</v>
      </c>
    </row>
    <row r="133" spans="2:11" s="135" customFormat="1">
      <c r="B133" s="87" t="s">
        <v>2477</v>
      </c>
      <c r="C133" s="84" t="s">
        <v>2481</v>
      </c>
      <c r="D133" s="97" t="s">
        <v>1841</v>
      </c>
      <c r="E133" s="97" t="s">
        <v>181</v>
      </c>
      <c r="F133" s="107">
        <v>43319</v>
      </c>
      <c r="G133" s="94">
        <v>48441663.159999996</v>
      </c>
      <c r="H133" s="96">
        <v>2.2097000000000002</v>
      </c>
      <c r="I133" s="94">
        <v>1070.42046</v>
      </c>
      <c r="J133" s="95">
        <f t="shared" si="2"/>
        <v>-3.2451805192006901E-3</v>
      </c>
      <c r="K133" s="95">
        <f>I133/'סכום נכסי הקרן'!$C$42</f>
        <v>2.043211203102019E-5</v>
      </c>
    </row>
    <row r="134" spans="2:11" s="135" customFormat="1">
      <c r="B134" s="87" t="s">
        <v>2477</v>
      </c>
      <c r="C134" s="84" t="s">
        <v>2482</v>
      </c>
      <c r="D134" s="97" t="s">
        <v>1841</v>
      </c>
      <c r="E134" s="97" t="s">
        <v>181</v>
      </c>
      <c r="F134" s="107">
        <v>43319</v>
      </c>
      <c r="G134" s="94">
        <v>24221450</v>
      </c>
      <c r="H134" s="96">
        <v>2.2122000000000002</v>
      </c>
      <c r="I134" s="94">
        <v>535.82681000000002</v>
      </c>
      <c r="J134" s="95">
        <f t="shared" si="2"/>
        <v>-1.624459537589042E-3</v>
      </c>
      <c r="K134" s="95">
        <f>I134/'סכום נכסי הקרן'!$C$42</f>
        <v>1.0227825252092218E-5</v>
      </c>
    </row>
    <row r="135" spans="2:11" s="135" customFormat="1">
      <c r="B135" s="87" t="s">
        <v>2477</v>
      </c>
      <c r="C135" s="84" t="s">
        <v>2483</v>
      </c>
      <c r="D135" s="97" t="s">
        <v>1841</v>
      </c>
      <c r="E135" s="97" t="s">
        <v>181</v>
      </c>
      <c r="F135" s="107">
        <v>43321</v>
      </c>
      <c r="G135" s="94">
        <v>11015372</v>
      </c>
      <c r="H135" s="96">
        <v>2.2452999999999999</v>
      </c>
      <c r="I135" s="94">
        <v>247.32686999999999</v>
      </c>
      <c r="J135" s="95">
        <f t="shared" si="2"/>
        <v>-7.4981782429577395E-4</v>
      </c>
      <c r="K135" s="95">
        <f>I135/'סכום נכסי הקרן'!$C$42</f>
        <v>4.7209582635608121E-6</v>
      </c>
    </row>
    <row r="136" spans="2:11" s="135" customFormat="1">
      <c r="B136" s="87" t="s">
        <v>2477</v>
      </c>
      <c r="C136" s="84" t="s">
        <v>2484</v>
      </c>
      <c r="D136" s="97" t="s">
        <v>1841</v>
      </c>
      <c r="E136" s="97" t="s">
        <v>181</v>
      </c>
      <c r="F136" s="107">
        <v>43321</v>
      </c>
      <c r="G136" s="94">
        <v>74039041.439999998</v>
      </c>
      <c r="H136" s="96">
        <v>2.266</v>
      </c>
      <c r="I136" s="94">
        <v>1677.72894</v>
      </c>
      <c r="J136" s="95">
        <f t="shared" si="2"/>
        <v>-5.0863501549542724E-3</v>
      </c>
      <c r="K136" s="95">
        <f>I136/'סכום נכסי הקרן'!$C$42</f>
        <v>3.2024374477824113E-5</v>
      </c>
    </row>
    <row r="137" spans="2:11" s="135" customFormat="1">
      <c r="B137" s="87" t="s">
        <v>2477</v>
      </c>
      <c r="C137" s="84" t="s">
        <v>2485</v>
      </c>
      <c r="D137" s="97" t="s">
        <v>1841</v>
      </c>
      <c r="E137" s="97" t="s">
        <v>181</v>
      </c>
      <c r="F137" s="107">
        <v>43321</v>
      </c>
      <c r="G137" s="94">
        <v>17635839.199999999</v>
      </c>
      <c r="H137" s="96">
        <v>2.3073999999999999</v>
      </c>
      <c r="I137" s="94">
        <v>406.93182999999999</v>
      </c>
      <c r="J137" s="95">
        <f t="shared" si="2"/>
        <v>-1.2336902149260927E-3</v>
      </c>
      <c r="K137" s="95">
        <f>I137/'סכום נכסי הקרן'!$C$42</f>
        <v>7.7674867495975003E-6</v>
      </c>
    </row>
    <row r="138" spans="2:11" s="135" customFormat="1">
      <c r="B138" s="87" t="s">
        <v>2477</v>
      </c>
      <c r="C138" s="84" t="s">
        <v>2486</v>
      </c>
      <c r="D138" s="97" t="s">
        <v>1841</v>
      </c>
      <c r="E138" s="97" t="s">
        <v>181</v>
      </c>
      <c r="F138" s="107">
        <v>43293</v>
      </c>
      <c r="G138" s="94">
        <v>4432572.2</v>
      </c>
      <c r="H138" s="96">
        <v>3.0714000000000001</v>
      </c>
      <c r="I138" s="94">
        <v>136.14125000000001</v>
      </c>
      <c r="J138" s="95">
        <f t="shared" si="2"/>
        <v>-4.1273775013570929E-4</v>
      </c>
      <c r="K138" s="95">
        <f>I138/'סכום נכסי הקרן'!$C$42</f>
        <v>2.5986548052744874E-6</v>
      </c>
    </row>
    <row r="139" spans="2:11" s="135" customFormat="1">
      <c r="B139" s="87" t="s">
        <v>2477</v>
      </c>
      <c r="C139" s="84" t="s">
        <v>2487</v>
      </c>
      <c r="D139" s="97" t="s">
        <v>1841</v>
      </c>
      <c r="E139" s="97" t="s">
        <v>181</v>
      </c>
      <c r="F139" s="107">
        <v>43293</v>
      </c>
      <c r="G139" s="94">
        <v>44333967.600000001</v>
      </c>
      <c r="H139" s="96">
        <v>3.0893999999999999</v>
      </c>
      <c r="I139" s="94">
        <v>1369.6502700000001</v>
      </c>
      <c r="J139" s="95">
        <f t="shared" si="2"/>
        <v>-4.1523518471629044E-3</v>
      </c>
      <c r="K139" s="95">
        <f>I139/'סכום נכסי הקרן'!$C$42</f>
        <v>2.6143790039249672E-5</v>
      </c>
    </row>
    <row r="140" spans="2:11" s="135" customFormat="1">
      <c r="B140" s="87" t="s">
        <v>2477</v>
      </c>
      <c r="C140" s="84" t="s">
        <v>2488</v>
      </c>
      <c r="D140" s="97" t="s">
        <v>1841</v>
      </c>
      <c r="E140" s="97" t="s">
        <v>181</v>
      </c>
      <c r="F140" s="107">
        <v>43306</v>
      </c>
      <c r="G140" s="94">
        <v>28889677.699999999</v>
      </c>
      <c r="H140" s="96">
        <v>3.2113999999999998</v>
      </c>
      <c r="I140" s="94">
        <v>927.75531000000001</v>
      </c>
      <c r="J140" s="95">
        <f t="shared" si="2"/>
        <v>-2.8126643418204069E-3</v>
      </c>
      <c r="K140" s="95">
        <f>I140/'סכום נכסי הקרן'!$C$42</f>
        <v>1.7708929471783327E-5</v>
      </c>
    </row>
    <row r="141" spans="2:11" s="135" customFormat="1">
      <c r="B141" s="87" t="s">
        <v>2477</v>
      </c>
      <c r="C141" s="84" t="s">
        <v>2489</v>
      </c>
      <c r="D141" s="97" t="s">
        <v>1841</v>
      </c>
      <c r="E141" s="97" t="s">
        <v>182</v>
      </c>
      <c r="F141" s="107">
        <v>43300</v>
      </c>
      <c r="G141" s="94">
        <v>9834377.1999999993</v>
      </c>
      <c r="H141" s="96">
        <v>2.4039000000000001</v>
      </c>
      <c r="I141" s="94">
        <v>236.41240999999999</v>
      </c>
      <c r="J141" s="95">
        <f t="shared" si="2"/>
        <v>-7.1672859039828747E-4</v>
      </c>
      <c r="K141" s="95">
        <f>I141/'סכום נכסי הקרן'!$C$42</f>
        <v>4.5126238026536574E-6</v>
      </c>
    </row>
    <row r="142" spans="2:11" s="135" customFormat="1">
      <c r="B142" s="87" t="s">
        <v>2477</v>
      </c>
      <c r="C142" s="84" t="s">
        <v>2490</v>
      </c>
      <c r="D142" s="97" t="s">
        <v>1841</v>
      </c>
      <c r="E142" s="97" t="s">
        <v>182</v>
      </c>
      <c r="F142" s="107">
        <v>43300</v>
      </c>
      <c r="G142" s="94">
        <v>60737113.590000004</v>
      </c>
      <c r="H142" s="96">
        <v>2.4039000000000001</v>
      </c>
      <c r="I142" s="94">
        <v>1460.08305</v>
      </c>
      <c r="J142" s="95">
        <f t="shared" si="2"/>
        <v>-4.426515792004879E-3</v>
      </c>
      <c r="K142" s="95">
        <f>I142/'סכום נכסי הקרן'!$C$42</f>
        <v>2.7869964716662505E-5</v>
      </c>
    </row>
    <row r="143" spans="2:11" s="135" customFormat="1">
      <c r="B143" s="87" t="s">
        <v>2477</v>
      </c>
      <c r="C143" s="84" t="s">
        <v>2491</v>
      </c>
      <c r="D143" s="97" t="s">
        <v>1841</v>
      </c>
      <c r="E143" s="97" t="s">
        <v>182</v>
      </c>
      <c r="F143" s="107">
        <v>43300</v>
      </c>
      <c r="G143" s="94">
        <v>71299778.159999996</v>
      </c>
      <c r="H143" s="96">
        <v>2.4047000000000001</v>
      </c>
      <c r="I143" s="94">
        <v>1714.5325800000001</v>
      </c>
      <c r="J143" s="95">
        <f t="shared" si="2"/>
        <v>-5.1979272968594968E-3</v>
      </c>
      <c r="K143" s="95">
        <f>I143/'סכום נכסי הקרן'!$C$42</f>
        <v>3.2726879823834913E-5</v>
      </c>
    </row>
    <row r="144" spans="2:11" s="135" customFormat="1">
      <c r="B144" s="87" t="s">
        <v>2477</v>
      </c>
      <c r="C144" s="84" t="s">
        <v>2492</v>
      </c>
      <c r="D144" s="97" t="s">
        <v>1841</v>
      </c>
      <c r="E144" s="97" t="s">
        <v>179</v>
      </c>
      <c r="F144" s="107">
        <v>43286</v>
      </c>
      <c r="G144" s="94">
        <v>7762453.0800000001</v>
      </c>
      <c r="H144" s="96">
        <v>0.65610000000000002</v>
      </c>
      <c r="I144" s="94">
        <v>50.926000000000002</v>
      </c>
      <c r="J144" s="95">
        <f t="shared" si="2"/>
        <v>-1.5439172670598462E-4</v>
      </c>
      <c r="K144" s="95">
        <f>I144/'סכום נכסי הקרן'!$C$42</f>
        <v>9.7207198122103736E-7</v>
      </c>
    </row>
    <row r="145" spans="2:11" s="135" customFormat="1">
      <c r="B145" s="87" t="s">
        <v>2477</v>
      </c>
      <c r="C145" s="84" t="s">
        <v>2493</v>
      </c>
      <c r="D145" s="97" t="s">
        <v>1841</v>
      </c>
      <c r="E145" s="97" t="s">
        <v>179</v>
      </c>
      <c r="F145" s="107">
        <v>43314</v>
      </c>
      <c r="G145" s="94">
        <v>33556229.479999997</v>
      </c>
      <c r="H145" s="96">
        <v>-0.41470000000000001</v>
      </c>
      <c r="I145" s="94">
        <v>-139.16175000000001</v>
      </c>
      <c r="J145" s="95">
        <f t="shared" si="2"/>
        <v>4.2189496276806657E-4</v>
      </c>
      <c r="K145" s="95">
        <f>I145/'סכום נכסי הקרן'!$C$42</f>
        <v>-2.6563099012819914E-6</v>
      </c>
    </row>
    <row r="146" spans="2:11" s="135" customFormat="1">
      <c r="B146" s="87" t="s">
        <v>2477</v>
      </c>
      <c r="C146" s="84" t="s">
        <v>2494</v>
      </c>
      <c r="D146" s="97" t="s">
        <v>1841</v>
      </c>
      <c r="E146" s="97" t="s">
        <v>179</v>
      </c>
      <c r="F146" s="107">
        <v>43299</v>
      </c>
      <c r="G146" s="94">
        <v>131180000</v>
      </c>
      <c r="H146" s="96">
        <v>-1.3918999999999999</v>
      </c>
      <c r="I146" s="94">
        <v>-1825.89804</v>
      </c>
      <c r="J146" s="95">
        <f t="shared" si="2"/>
        <v>5.5355525897316299E-3</v>
      </c>
      <c r="K146" s="95">
        <f>I146/'סכום נכסי הקרן'!$C$42</f>
        <v>-3.4852616055657399E-5</v>
      </c>
    </row>
    <row r="147" spans="2:11" s="135" customFormat="1">
      <c r="B147" s="87" t="s">
        <v>2477</v>
      </c>
      <c r="C147" s="84" t="s">
        <v>2495</v>
      </c>
      <c r="D147" s="97" t="s">
        <v>1841</v>
      </c>
      <c r="E147" s="97" t="s">
        <v>181</v>
      </c>
      <c r="F147" s="107">
        <v>43335</v>
      </c>
      <c r="G147" s="94">
        <v>83669115.159999996</v>
      </c>
      <c r="H147" s="96">
        <v>2.0800999999999998</v>
      </c>
      <c r="I147" s="94">
        <v>1740.40119</v>
      </c>
      <c r="J147" s="95">
        <f t="shared" si="2"/>
        <v>-5.2763528430516916E-3</v>
      </c>
      <c r="K147" s="95">
        <f>I147/'סכום נכסי הקרן'!$C$42</f>
        <v>3.3220658070195006E-5</v>
      </c>
    </row>
    <row r="148" spans="2:11" s="135" customFormat="1">
      <c r="B148" s="87" t="s">
        <v>2477</v>
      </c>
      <c r="C148" s="84" t="s">
        <v>2496</v>
      </c>
      <c r="D148" s="97" t="s">
        <v>1841</v>
      </c>
      <c r="E148" s="97" t="s">
        <v>181</v>
      </c>
      <c r="F148" s="107">
        <v>43342</v>
      </c>
      <c r="G148" s="94">
        <v>17784709.760000002</v>
      </c>
      <c r="H148" s="96">
        <v>2.9420000000000002</v>
      </c>
      <c r="I148" s="94">
        <v>523.23302999999999</v>
      </c>
      <c r="J148" s="95">
        <f t="shared" si="2"/>
        <v>-1.5862791299396035E-3</v>
      </c>
      <c r="K148" s="95">
        <f>I148/'סכום נכסי הקרן'!$C$42</f>
        <v>9.9874360466635198E-6</v>
      </c>
    </row>
    <row r="149" spans="2:11" s="135" customFormat="1">
      <c r="B149" s="87" t="s">
        <v>2477</v>
      </c>
      <c r="C149" s="84" t="s">
        <v>2497</v>
      </c>
      <c r="D149" s="97" t="s">
        <v>1841</v>
      </c>
      <c r="E149" s="97" t="s">
        <v>182</v>
      </c>
      <c r="F149" s="107">
        <v>43360</v>
      </c>
      <c r="G149" s="94">
        <v>13088653.16</v>
      </c>
      <c r="H149" s="96">
        <v>2.8001</v>
      </c>
      <c r="I149" s="94">
        <v>366.49234000000001</v>
      </c>
      <c r="J149" s="95">
        <f t="shared" si="2"/>
        <v>-1.1110903113756587E-3</v>
      </c>
      <c r="K149" s="95">
        <f>I149/'סכום נכסי הקרן'!$C$42</f>
        <v>6.9955805491523787E-6</v>
      </c>
    </row>
    <row r="150" spans="2:11" s="135" customFormat="1">
      <c r="B150" s="87" t="s">
        <v>2477</v>
      </c>
      <c r="C150" s="84" t="s">
        <v>2498</v>
      </c>
      <c r="D150" s="97" t="s">
        <v>1841</v>
      </c>
      <c r="E150" s="97" t="s">
        <v>179</v>
      </c>
      <c r="F150" s="107">
        <v>43375</v>
      </c>
      <c r="G150" s="94">
        <v>43233932.149999999</v>
      </c>
      <c r="H150" s="96">
        <v>6.0614999999999997</v>
      </c>
      <c r="I150" s="94">
        <v>2620.6194300000002</v>
      </c>
      <c r="J150" s="95">
        <f t="shared" si="2"/>
        <v>-7.9448996354897945E-3</v>
      </c>
      <c r="K150" s="95">
        <f>I150/'סכום נכסי הקרן'!$C$42</f>
        <v>5.002220322323461E-5</v>
      </c>
    </row>
    <row r="151" spans="2:11" s="135" customFormat="1">
      <c r="B151" s="87" t="s">
        <v>2477</v>
      </c>
      <c r="C151" s="84" t="s">
        <v>2499</v>
      </c>
      <c r="D151" s="97" t="s">
        <v>1841</v>
      </c>
      <c r="E151" s="97" t="s">
        <v>181</v>
      </c>
      <c r="F151" s="107">
        <v>43410</v>
      </c>
      <c r="G151" s="94">
        <v>42386225.700000003</v>
      </c>
      <c r="H151" s="96">
        <v>0.38979999999999998</v>
      </c>
      <c r="I151" s="94">
        <v>165.2139</v>
      </c>
      <c r="J151" s="95">
        <f t="shared" si="2"/>
        <v>-5.008769449167394E-4</v>
      </c>
      <c r="K151" s="95">
        <f>I151/'סכום נכסי הקרן'!$C$42</f>
        <v>3.1535915465234717E-6</v>
      </c>
    </row>
    <row r="152" spans="2:11" s="135" customFormat="1">
      <c r="B152" s="87" t="s">
        <v>2477</v>
      </c>
      <c r="C152" s="84" t="s">
        <v>2500</v>
      </c>
      <c r="D152" s="97" t="s">
        <v>1841</v>
      </c>
      <c r="E152" s="97" t="s">
        <v>182</v>
      </c>
      <c r="F152" s="107">
        <v>43384</v>
      </c>
      <c r="G152" s="94">
        <v>46426981.979999997</v>
      </c>
      <c r="H152" s="96">
        <v>3.4222000000000001</v>
      </c>
      <c r="I152" s="94">
        <v>1588.8309199999999</v>
      </c>
      <c r="J152" s="95">
        <f t="shared" si="2"/>
        <v>-4.816839123093471E-3</v>
      </c>
      <c r="K152" s="95">
        <f>I152/'סכום נכסי הקרן'!$C$42</f>
        <v>3.032749519360726E-5</v>
      </c>
    </row>
    <row r="153" spans="2:11" s="135" customFormat="1">
      <c r="B153" s="87" t="s">
        <v>2477</v>
      </c>
      <c r="C153" s="84" t="s">
        <v>2501</v>
      </c>
      <c r="D153" s="97" t="s">
        <v>1841</v>
      </c>
      <c r="E153" s="97" t="s">
        <v>182</v>
      </c>
      <c r="F153" s="107">
        <v>43389</v>
      </c>
      <c r="G153" s="94">
        <v>147540928.88999999</v>
      </c>
      <c r="H153" s="96">
        <v>3.589</v>
      </c>
      <c r="I153" s="94">
        <v>5295.2350900000001</v>
      </c>
      <c r="J153" s="95">
        <f t="shared" si="2"/>
        <v>-1.605349897614617E-2</v>
      </c>
      <c r="K153" s="95">
        <f>I153/'סכום נכסי הקרן'!$C$42</f>
        <v>1.0107508276651333E-4</v>
      </c>
    </row>
    <row r="154" spans="2:11" s="135" customFormat="1">
      <c r="B154" s="87" t="s">
        <v>2477</v>
      </c>
      <c r="C154" s="84" t="s">
        <v>2502</v>
      </c>
      <c r="D154" s="97" t="s">
        <v>1841</v>
      </c>
      <c r="E154" s="97" t="s">
        <v>181</v>
      </c>
      <c r="F154" s="107">
        <v>43417</v>
      </c>
      <c r="G154" s="94">
        <v>82236768.239999995</v>
      </c>
      <c r="H154" s="96">
        <v>-0.91159999999999997</v>
      </c>
      <c r="I154" s="94">
        <v>-749.63866000000007</v>
      </c>
      <c r="J154" s="95">
        <f t="shared" si="2"/>
        <v>2.2726702887122599E-3</v>
      </c>
      <c r="K154" s="95">
        <f>I154/'סכום נכסי הקרן'!$C$42</f>
        <v>-1.430905112174692E-5</v>
      </c>
    </row>
    <row r="155" spans="2:11" s="135" customFormat="1">
      <c r="B155" s="87" t="s">
        <v>2477</v>
      </c>
      <c r="C155" s="84" t="s">
        <v>2503</v>
      </c>
      <c r="D155" s="97" t="s">
        <v>1841</v>
      </c>
      <c r="E155" s="97" t="s">
        <v>179</v>
      </c>
      <c r="F155" s="107">
        <v>43417</v>
      </c>
      <c r="G155" s="94">
        <v>10912994.630000001</v>
      </c>
      <c r="H155" s="96">
        <v>2.8279999999999998</v>
      </c>
      <c r="I155" s="94">
        <v>308.61984999999999</v>
      </c>
      <c r="J155" s="95">
        <f t="shared" si="2"/>
        <v>-9.3563899652911999E-4</v>
      </c>
      <c r="K155" s="95">
        <f>I155/'סכום נכסי הקרן'!$C$42</f>
        <v>5.8909144451486335E-6</v>
      </c>
    </row>
    <row r="156" spans="2:11" s="135" customFormat="1">
      <c r="B156" s="87" t="s">
        <v>2477</v>
      </c>
      <c r="C156" s="84" t="s">
        <v>2504</v>
      </c>
      <c r="D156" s="97" t="s">
        <v>1841</v>
      </c>
      <c r="E156" s="97" t="s">
        <v>182</v>
      </c>
      <c r="F156" s="107">
        <v>43409</v>
      </c>
      <c r="G156" s="94">
        <v>26400237.809999999</v>
      </c>
      <c r="H156" s="96">
        <v>1.8379000000000001</v>
      </c>
      <c r="I156" s="94">
        <v>485.20984000000004</v>
      </c>
      <c r="J156" s="95">
        <f t="shared" si="2"/>
        <v>-1.4710046933262878E-3</v>
      </c>
      <c r="K156" s="95">
        <f>I156/'סכום נכסי הקרן'!$C$42</f>
        <v>9.261652014231287E-6</v>
      </c>
    </row>
    <row r="157" spans="2:11" s="135" customFormat="1">
      <c r="B157" s="87" t="s">
        <v>2477</v>
      </c>
      <c r="C157" s="84" t="s">
        <v>2505</v>
      </c>
      <c r="D157" s="97" t="s">
        <v>1841</v>
      </c>
      <c r="E157" s="97" t="s">
        <v>181</v>
      </c>
      <c r="F157" s="107">
        <v>43410</v>
      </c>
      <c r="G157" s="94">
        <v>32627277</v>
      </c>
      <c r="H157" s="96">
        <v>0.45779999999999998</v>
      </c>
      <c r="I157" s="94">
        <v>149.35348000000002</v>
      </c>
      <c r="J157" s="95">
        <f t="shared" si="2"/>
        <v>-4.5279310502980294E-4</v>
      </c>
      <c r="K157" s="95">
        <f>I157/'סכום נכסי הקרן'!$C$42</f>
        <v>2.8508489417165414E-6</v>
      </c>
    </row>
    <row r="158" spans="2:11" s="135" customFormat="1">
      <c r="B158" s="87" t="s">
        <v>2477</v>
      </c>
      <c r="C158" s="84" t="s">
        <v>2506</v>
      </c>
      <c r="D158" s="97" t="s">
        <v>1841</v>
      </c>
      <c r="E158" s="97" t="s">
        <v>181</v>
      </c>
      <c r="F158" s="107">
        <v>43402</v>
      </c>
      <c r="G158" s="94">
        <v>71885759.219999999</v>
      </c>
      <c r="H158" s="96">
        <v>0.39700000000000002</v>
      </c>
      <c r="I158" s="94">
        <v>285.35364000000004</v>
      </c>
      <c r="J158" s="95">
        <f t="shared" si="2"/>
        <v>-8.6510311435097843E-4</v>
      </c>
      <c r="K158" s="95">
        <f>I158/'סכום נכסי הקרן'!$C$42</f>
        <v>5.4468106307865267E-6</v>
      </c>
    </row>
    <row r="159" spans="2:11" s="135" customFormat="1">
      <c r="B159" s="87" t="s">
        <v>2477</v>
      </c>
      <c r="C159" s="84" t="s">
        <v>2507</v>
      </c>
      <c r="D159" s="97" t="s">
        <v>1841</v>
      </c>
      <c r="E159" s="97" t="s">
        <v>181</v>
      </c>
      <c r="F159" s="107">
        <v>43348</v>
      </c>
      <c r="G159" s="94">
        <v>132384607.2</v>
      </c>
      <c r="H159" s="96">
        <v>2.1012</v>
      </c>
      <c r="I159" s="94">
        <v>2781.7297599999997</v>
      </c>
      <c r="J159" s="95">
        <f t="shared" si="2"/>
        <v>-8.4333358378004195E-3</v>
      </c>
      <c r="K159" s="95">
        <f>I159/'סכום נכסי הקרן'!$C$42</f>
        <v>5.3097466108171079E-5</v>
      </c>
    </row>
    <row r="160" spans="2:11" s="135" customFormat="1">
      <c r="B160" s="87" t="s">
        <v>2477</v>
      </c>
      <c r="C160" s="84" t="s">
        <v>2508</v>
      </c>
      <c r="D160" s="97" t="s">
        <v>1841</v>
      </c>
      <c r="E160" s="97" t="s">
        <v>181</v>
      </c>
      <c r="F160" s="107">
        <v>43356</v>
      </c>
      <c r="G160" s="94">
        <v>44193792.399999999</v>
      </c>
      <c r="H160" s="96">
        <v>2.2269000000000001</v>
      </c>
      <c r="I160" s="94">
        <v>984.14184</v>
      </c>
      <c r="J160" s="95">
        <f t="shared" si="2"/>
        <v>-2.9836106900444732E-3</v>
      </c>
      <c r="K160" s="95">
        <f>I160/'סכום נכסי הקרן'!$C$42</f>
        <v>1.8785231673630703E-5</v>
      </c>
    </row>
    <row r="161" spans="2:11" s="135" customFormat="1">
      <c r="B161" s="87" t="s">
        <v>2477</v>
      </c>
      <c r="C161" s="84" t="s">
        <v>2509</v>
      </c>
      <c r="D161" s="97" t="s">
        <v>1841</v>
      </c>
      <c r="E161" s="97" t="s">
        <v>179</v>
      </c>
      <c r="F161" s="107">
        <v>43405</v>
      </c>
      <c r="G161" s="94">
        <v>44325945</v>
      </c>
      <c r="H161" s="96">
        <v>2.2128999999999999</v>
      </c>
      <c r="I161" s="94">
        <v>980.90008999999998</v>
      </c>
      <c r="J161" s="95">
        <f t="shared" si="2"/>
        <v>-2.9737827165132883E-3</v>
      </c>
      <c r="K161" s="95">
        <f>I161/'סכום נכסי הקרן'!$C$42</f>
        <v>1.8723353372858536E-5</v>
      </c>
    </row>
    <row r="162" spans="2:11" s="135" customFormat="1">
      <c r="B162" s="87" t="s">
        <v>2477</v>
      </c>
      <c r="C162" s="84" t="s">
        <v>2510</v>
      </c>
      <c r="D162" s="97" t="s">
        <v>1841</v>
      </c>
      <c r="E162" s="97" t="s">
        <v>179</v>
      </c>
      <c r="F162" s="107">
        <v>43412</v>
      </c>
      <c r="G162" s="94">
        <v>12787717.58</v>
      </c>
      <c r="H162" s="96">
        <v>0.12790000000000001</v>
      </c>
      <c r="I162" s="94">
        <v>16.359079999999999</v>
      </c>
      <c r="J162" s="95">
        <f t="shared" si="2"/>
        <v>-4.959562126460627E-5</v>
      </c>
      <c r="K162" s="95">
        <f>I162/'סכום נכסי הקרן'!$C$42</f>
        <v>3.1226099254906033E-7</v>
      </c>
    </row>
    <row r="163" spans="2:11" s="135" customFormat="1">
      <c r="B163" s="87" t="s">
        <v>2477</v>
      </c>
      <c r="C163" s="84" t="s">
        <v>2511</v>
      </c>
      <c r="D163" s="97" t="s">
        <v>1841</v>
      </c>
      <c r="E163" s="97" t="s">
        <v>181</v>
      </c>
      <c r="F163" s="107">
        <v>43396</v>
      </c>
      <c r="G163" s="94">
        <v>1752160.02</v>
      </c>
      <c r="H163" s="96">
        <v>1.0471999999999999</v>
      </c>
      <c r="I163" s="94">
        <v>18.348669999999998</v>
      </c>
      <c r="J163" s="95">
        <f t="shared" si="2"/>
        <v>-5.5627436752509499E-5</v>
      </c>
      <c r="K163" s="95">
        <f>I163/'סכום נכסי הקרן'!$C$42</f>
        <v>3.5023814946532242E-7</v>
      </c>
    </row>
    <row r="164" spans="2:11" s="135" customFormat="1">
      <c r="B164" s="87" t="s">
        <v>2477</v>
      </c>
      <c r="C164" s="84" t="s">
        <v>2512</v>
      </c>
      <c r="D164" s="97" t="s">
        <v>1841</v>
      </c>
      <c r="E164" s="97" t="s">
        <v>179</v>
      </c>
      <c r="F164" s="107">
        <v>43409</v>
      </c>
      <c r="G164" s="94">
        <v>35523518.399999999</v>
      </c>
      <c r="H164" s="96">
        <v>2.3877999999999999</v>
      </c>
      <c r="I164" s="94">
        <v>848.22003000000007</v>
      </c>
      <c r="J164" s="95">
        <f t="shared" si="2"/>
        <v>-2.5715382134528942E-3</v>
      </c>
      <c r="K164" s="95">
        <f>I164/'סכום נכסי הקרן'!$C$42</f>
        <v>1.6190765523965513E-5</v>
      </c>
    </row>
    <row r="165" spans="2:11" s="135" customFormat="1">
      <c r="B165" s="87" t="s">
        <v>2477</v>
      </c>
      <c r="C165" s="84" t="s">
        <v>2513</v>
      </c>
      <c r="D165" s="97" t="s">
        <v>1841</v>
      </c>
      <c r="E165" s="97" t="s">
        <v>179</v>
      </c>
      <c r="F165" s="107">
        <v>43412</v>
      </c>
      <c r="G165" s="94">
        <v>29284767.800000001</v>
      </c>
      <c r="H165" s="96">
        <v>0.13020000000000001</v>
      </c>
      <c r="I165" s="94">
        <v>38.118209999999998</v>
      </c>
      <c r="J165" s="95">
        <f t="shared" si="2"/>
        <v>-1.1556250757650963E-4</v>
      </c>
      <c r="K165" s="95">
        <f>I165/'סכום נכסי הקרן'!$C$42</f>
        <v>7.2759776764912918E-7</v>
      </c>
    </row>
    <row r="166" spans="2:11" s="135" customFormat="1">
      <c r="B166" s="87" t="s">
        <v>2477</v>
      </c>
      <c r="C166" s="84" t="s">
        <v>2514</v>
      </c>
      <c r="D166" s="97" t="s">
        <v>1841</v>
      </c>
      <c r="E166" s="97" t="s">
        <v>182</v>
      </c>
      <c r="F166" s="107">
        <v>43384</v>
      </c>
      <c r="G166" s="94">
        <v>67373766.900000006</v>
      </c>
      <c r="H166" s="96">
        <v>3.3934000000000002</v>
      </c>
      <c r="I166" s="94">
        <v>2286.2943700000001</v>
      </c>
      <c r="J166" s="95">
        <f t="shared" si="2"/>
        <v>-6.9313304705351155E-3</v>
      </c>
      <c r="K166" s="95">
        <f>I166/'סכום נכסי הקרן'!$C$42</f>
        <v>4.3640629499674103E-5</v>
      </c>
    </row>
    <row r="167" spans="2:11" s="135" customFormat="1">
      <c r="B167" s="87" t="s">
        <v>2477</v>
      </c>
      <c r="C167" s="84" t="s">
        <v>2515</v>
      </c>
      <c r="D167" s="97" t="s">
        <v>1841</v>
      </c>
      <c r="E167" s="97" t="s">
        <v>179</v>
      </c>
      <c r="F167" s="107">
        <v>43377</v>
      </c>
      <c r="G167" s="94">
        <v>9934559.3699999992</v>
      </c>
      <c r="H167" s="96">
        <v>-0.21790000000000001</v>
      </c>
      <c r="I167" s="94">
        <v>-21.651499999999999</v>
      </c>
      <c r="J167" s="95">
        <f t="shared" si="2"/>
        <v>6.5640585767086083E-5</v>
      </c>
      <c r="K167" s="95">
        <f>I167/'סכום נכסי הקרן'!$C$42</f>
        <v>-4.1328234107150152E-7</v>
      </c>
    </row>
    <row r="168" spans="2:11" s="135" customFormat="1">
      <c r="B168" s="87" t="s">
        <v>2477</v>
      </c>
      <c r="C168" s="84" t="s">
        <v>2516</v>
      </c>
      <c r="D168" s="97" t="s">
        <v>1841</v>
      </c>
      <c r="E168" s="97" t="s">
        <v>179</v>
      </c>
      <c r="F168" s="107">
        <v>43383</v>
      </c>
      <c r="G168" s="94">
        <v>60755080</v>
      </c>
      <c r="H168" s="96">
        <v>-2.1307999999999998</v>
      </c>
      <c r="I168" s="94">
        <v>-1294.56726</v>
      </c>
      <c r="J168" s="95">
        <f t="shared" si="2"/>
        <v>3.9247236108949325E-3</v>
      </c>
      <c r="K168" s="95">
        <f>I168/'סכום נכסי הקרן'!$C$42</f>
        <v>-2.4710610714607268E-5</v>
      </c>
    </row>
    <row r="169" spans="2:11" s="135" customFormat="1">
      <c r="B169" s="87" t="s">
        <v>2477</v>
      </c>
      <c r="C169" s="84" t="s">
        <v>2517</v>
      </c>
      <c r="D169" s="97" t="s">
        <v>1841</v>
      </c>
      <c r="E169" s="97" t="s">
        <v>181</v>
      </c>
      <c r="F169" s="107">
        <v>43410</v>
      </c>
      <c r="G169" s="94">
        <v>70433023.180000007</v>
      </c>
      <c r="H169" s="96">
        <v>0.39910000000000001</v>
      </c>
      <c r="I169" s="94">
        <v>281.12221</v>
      </c>
      <c r="J169" s="95">
        <f t="shared" si="2"/>
        <v>-8.5227474015831634E-4</v>
      </c>
      <c r="K169" s="95">
        <f>I169/'סכום נכסי הקרן'!$C$42</f>
        <v>5.3660413863240095E-6</v>
      </c>
    </row>
    <row r="170" spans="2:11" s="135" customFormat="1">
      <c r="B170" s="87" t="s">
        <v>2477</v>
      </c>
      <c r="C170" s="84" t="s">
        <v>2518</v>
      </c>
      <c r="D170" s="97" t="s">
        <v>1841</v>
      </c>
      <c r="E170" s="97" t="s">
        <v>181</v>
      </c>
      <c r="F170" s="107">
        <v>43376</v>
      </c>
      <c r="G170" s="94">
        <v>65750414.399999999</v>
      </c>
      <c r="H170" s="96">
        <v>1.4283999999999999</v>
      </c>
      <c r="I170" s="94">
        <v>939.16068000000007</v>
      </c>
      <c r="J170" s="95">
        <f t="shared" si="2"/>
        <v>-2.8472418615160563E-3</v>
      </c>
      <c r="K170" s="95">
        <f>I170/'סכום נכסי הקרן'!$C$42</f>
        <v>1.7926634388966279E-5</v>
      </c>
    </row>
    <row r="171" spans="2:11" s="135" customFormat="1">
      <c r="B171" s="87" t="s">
        <v>2477</v>
      </c>
      <c r="C171" s="84" t="s">
        <v>2519</v>
      </c>
      <c r="D171" s="97" t="s">
        <v>1841</v>
      </c>
      <c r="E171" s="97" t="s">
        <v>179</v>
      </c>
      <c r="F171" s="107">
        <v>43417</v>
      </c>
      <c r="G171" s="94">
        <v>18188242.600000001</v>
      </c>
      <c r="H171" s="96">
        <v>2.8792</v>
      </c>
      <c r="I171" s="94">
        <v>523.68430000000001</v>
      </c>
      <c r="J171" s="95">
        <f t="shared" si="2"/>
        <v>-1.5876472396381979E-3</v>
      </c>
      <c r="K171" s="95">
        <f>I171/'סכום נכסי הקרן'!$C$42</f>
        <v>9.996049857348939E-6</v>
      </c>
    </row>
    <row r="172" spans="2:11" s="135" customFormat="1">
      <c r="B172" s="87" t="s">
        <v>2477</v>
      </c>
      <c r="C172" s="84" t="s">
        <v>2520</v>
      </c>
      <c r="D172" s="97" t="s">
        <v>1841</v>
      </c>
      <c r="E172" s="97" t="s">
        <v>179</v>
      </c>
      <c r="F172" s="107">
        <v>43417</v>
      </c>
      <c r="G172" s="94">
        <v>45493007.18</v>
      </c>
      <c r="H172" s="96">
        <v>2.8778000000000001</v>
      </c>
      <c r="I172" s="94">
        <v>1309.1944099999998</v>
      </c>
      <c r="J172" s="95">
        <f t="shared" si="2"/>
        <v>-3.96906856131883E-3</v>
      </c>
      <c r="K172" s="95">
        <f>I172/'סכום נכסי הקרן'!$C$42</f>
        <v>2.4989812746577522E-5</v>
      </c>
    </row>
    <row r="173" spans="2:11" s="135" customFormat="1">
      <c r="B173" s="87" t="s">
        <v>2477</v>
      </c>
      <c r="C173" s="84" t="s">
        <v>2521</v>
      </c>
      <c r="D173" s="97" t="s">
        <v>1841</v>
      </c>
      <c r="E173" s="97" t="s">
        <v>181</v>
      </c>
      <c r="F173" s="107">
        <v>43376</v>
      </c>
      <c r="G173" s="94">
        <v>65912328</v>
      </c>
      <c r="H173" s="96">
        <v>1.669</v>
      </c>
      <c r="I173" s="94">
        <v>1100.1086499999999</v>
      </c>
      <c r="J173" s="95">
        <f t="shared" si="2"/>
        <v>-3.3351858390152315E-3</v>
      </c>
      <c r="K173" s="95">
        <f>I173/'סכום נכסי הקרן'!$C$42</f>
        <v>2.099879815740291E-5</v>
      </c>
    </row>
    <row r="174" spans="2:11" s="135" customFormat="1">
      <c r="B174" s="87" t="s">
        <v>2477</v>
      </c>
      <c r="C174" s="84" t="s">
        <v>2522</v>
      </c>
      <c r="D174" s="97" t="s">
        <v>1841</v>
      </c>
      <c r="E174" s="97" t="s">
        <v>181</v>
      </c>
      <c r="F174" s="107">
        <v>43417</v>
      </c>
      <c r="G174" s="94">
        <v>46714837.75</v>
      </c>
      <c r="H174" s="96">
        <v>-0.9133</v>
      </c>
      <c r="I174" s="94">
        <v>-426.64478000000003</v>
      </c>
      <c r="J174" s="95">
        <f t="shared" si="2"/>
        <v>1.2934537225443769E-3</v>
      </c>
      <c r="K174" s="95">
        <f>I174/'סכום נכסי הקרן'!$C$42</f>
        <v>-8.1437661817581122E-6</v>
      </c>
    </row>
    <row r="175" spans="2:11" s="135" customFormat="1">
      <c r="B175" s="87" t="s">
        <v>2477</v>
      </c>
      <c r="C175" s="84" t="s">
        <v>2523</v>
      </c>
      <c r="D175" s="97" t="s">
        <v>1841</v>
      </c>
      <c r="E175" s="97" t="s">
        <v>182</v>
      </c>
      <c r="F175" s="107">
        <v>43409</v>
      </c>
      <c r="G175" s="94">
        <v>63868880.920000002</v>
      </c>
      <c r="H175" s="96">
        <v>1.8097000000000001</v>
      </c>
      <c r="I175" s="94">
        <v>1155.84356</v>
      </c>
      <c r="J175" s="95">
        <f t="shared" si="2"/>
        <v>-3.5041566789143531E-3</v>
      </c>
      <c r="K175" s="95">
        <f>I175/'סכום נכסי הקרן'!$C$42</f>
        <v>2.2062662281561027E-5</v>
      </c>
    </row>
    <row r="176" spans="2:11" s="135" customFormat="1">
      <c r="B176" s="87" t="s">
        <v>2477</v>
      </c>
      <c r="C176" s="84" t="s">
        <v>2524</v>
      </c>
      <c r="D176" s="97" t="s">
        <v>1841</v>
      </c>
      <c r="E176" s="97" t="s">
        <v>181</v>
      </c>
      <c r="F176" s="107">
        <v>43370</v>
      </c>
      <c r="G176" s="94">
        <v>293254764</v>
      </c>
      <c r="H176" s="96">
        <v>2.8784999999999998</v>
      </c>
      <c r="I176" s="94">
        <v>8441.3181100000002</v>
      </c>
      <c r="J176" s="95">
        <f t="shared" si="2"/>
        <v>-2.5591440102843314E-2</v>
      </c>
      <c r="K176" s="95">
        <f>I176/'סכום נכסי הקרן'!$C$42</f>
        <v>1.6112729881209446E-4</v>
      </c>
    </row>
    <row r="177" spans="2:11" s="135" customFormat="1">
      <c r="B177" s="87" t="s">
        <v>2477</v>
      </c>
      <c r="C177" s="84" t="s">
        <v>2525</v>
      </c>
      <c r="D177" s="97" t="s">
        <v>1841</v>
      </c>
      <c r="E177" s="97" t="s">
        <v>181</v>
      </c>
      <c r="F177" s="107">
        <v>43426</v>
      </c>
      <c r="G177" s="94">
        <v>43857814.18</v>
      </c>
      <c r="H177" s="96">
        <v>0.18990000000000001</v>
      </c>
      <c r="I177" s="94">
        <v>83.273240000000001</v>
      </c>
      <c r="J177" s="95">
        <f t="shared" si="2"/>
        <v>-2.5245845564155574E-4</v>
      </c>
      <c r="K177" s="95">
        <f>I177/'סכום נכסי הקרן'!$C$42</f>
        <v>1.5895138709008156E-6</v>
      </c>
    </row>
    <row r="178" spans="2:11" s="135" customFormat="1">
      <c r="B178" s="87" t="s">
        <v>2477</v>
      </c>
      <c r="C178" s="84" t="s">
        <v>2526</v>
      </c>
      <c r="D178" s="97" t="s">
        <v>1841</v>
      </c>
      <c r="E178" s="97" t="s">
        <v>182</v>
      </c>
      <c r="F178" s="107">
        <v>43430</v>
      </c>
      <c r="G178" s="94">
        <v>116615571.84</v>
      </c>
      <c r="H178" s="96">
        <v>0.49790000000000001</v>
      </c>
      <c r="I178" s="94">
        <v>580.66771999999992</v>
      </c>
      <c r="J178" s="95">
        <f t="shared" si="2"/>
        <v>-1.7604031719205748E-3</v>
      </c>
      <c r="K178" s="95">
        <f>I178/'סכום נכסי הקרן'!$C$42</f>
        <v>1.1083745454414296E-5</v>
      </c>
    </row>
    <row r="179" spans="2:11" s="135" customFormat="1">
      <c r="B179" s="87" t="s">
        <v>2477</v>
      </c>
      <c r="C179" s="84" t="s">
        <v>2527</v>
      </c>
      <c r="D179" s="97" t="s">
        <v>1841</v>
      </c>
      <c r="E179" s="97" t="s">
        <v>182</v>
      </c>
      <c r="F179" s="107">
        <v>43430</v>
      </c>
      <c r="G179" s="94">
        <v>113083565.33</v>
      </c>
      <c r="H179" s="96">
        <v>0.55320000000000003</v>
      </c>
      <c r="I179" s="94">
        <v>625.56524000000002</v>
      </c>
      <c r="J179" s="95">
        <f t="shared" si="2"/>
        <v>-1.8965184300915776E-3</v>
      </c>
      <c r="K179" s="95">
        <f>I179/'סכום נכסי הקרן'!$C$42</f>
        <v>1.1940746224518197E-5</v>
      </c>
    </row>
    <row r="180" spans="2:11" s="135" customFormat="1">
      <c r="B180" s="87" t="s">
        <v>2477</v>
      </c>
      <c r="C180" s="84" t="s">
        <v>2528</v>
      </c>
      <c r="D180" s="97" t="s">
        <v>1841</v>
      </c>
      <c r="E180" s="97" t="s">
        <v>181</v>
      </c>
      <c r="F180" s="107">
        <v>43431</v>
      </c>
      <c r="G180" s="94">
        <v>30229119.199999999</v>
      </c>
      <c r="H180" s="96">
        <v>-0.72970000000000002</v>
      </c>
      <c r="I180" s="94">
        <v>-220.57883999999999</v>
      </c>
      <c r="J180" s="95">
        <f t="shared" si="2"/>
        <v>6.6872615132551366E-4</v>
      </c>
      <c r="K180" s="95">
        <f>I180/'סכום נכסי הקרן'!$C$42</f>
        <v>-4.210393708797828E-6</v>
      </c>
    </row>
    <row r="181" spans="2:11" s="135" customFormat="1">
      <c r="B181" s="87" t="s">
        <v>2477</v>
      </c>
      <c r="C181" s="84" t="s">
        <v>2529</v>
      </c>
      <c r="D181" s="97" t="s">
        <v>1841</v>
      </c>
      <c r="E181" s="97" t="s">
        <v>181</v>
      </c>
      <c r="F181" s="107">
        <v>43432</v>
      </c>
      <c r="G181" s="94">
        <v>116266108.31999999</v>
      </c>
      <c r="H181" s="96">
        <v>-1.0987</v>
      </c>
      <c r="I181" s="94">
        <v>-1277.3876</v>
      </c>
      <c r="J181" s="95">
        <f t="shared" si="2"/>
        <v>3.8726402473552527E-3</v>
      </c>
      <c r="K181" s="95">
        <f>I181/'סכום נכסי הקרן'!$C$42</f>
        <v>-2.4382686547523582E-5</v>
      </c>
    </row>
    <row r="182" spans="2:11" s="135" customFormat="1">
      <c r="B182" s="87" t="s">
        <v>2477</v>
      </c>
      <c r="C182" s="84" t="s">
        <v>2530</v>
      </c>
      <c r="D182" s="97" t="s">
        <v>1841</v>
      </c>
      <c r="E182" s="97" t="s">
        <v>181</v>
      </c>
      <c r="F182" s="107">
        <v>43432</v>
      </c>
      <c r="G182" s="94">
        <v>43058898</v>
      </c>
      <c r="H182" s="96">
        <v>-1.1048</v>
      </c>
      <c r="I182" s="94">
        <v>-475.69403999999997</v>
      </c>
      <c r="J182" s="95">
        <f t="shared" si="2"/>
        <v>1.4421557597169563E-3</v>
      </c>
      <c r="K182" s="95">
        <f>I182/'סכום נכסי הקרן'!$C$42</f>
        <v>-9.0800150790920035E-6</v>
      </c>
    </row>
    <row r="183" spans="2:11" s="135" customFormat="1">
      <c r="B183" s="87" t="s">
        <v>2477</v>
      </c>
      <c r="C183" s="84" t="s">
        <v>2531</v>
      </c>
      <c r="D183" s="97" t="s">
        <v>1841</v>
      </c>
      <c r="E183" s="97" t="s">
        <v>182</v>
      </c>
      <c r="F183" s="107">
        <v>43433</v>
      </c>
      <c r="G183" s="94">
        <v>18615049.18</v>
      </c>
      <c r="H183" s="96">
        <v>-1.4200000000000001E-2</v>
      </c>
      <c r="I183" s="94">
        <v>-2.6455100000000003</v>
      </c>
      <c r="J183" s="95">
        <f t="shared" si="2"/>
        <v>8.0203600698650877E-6</v>
      </c>
      <c r="K183" s="95">
        <f>I183/'סכום נכסי הקרן'!$C$42</f>
        <v>-5.0497312709422822E-8</v>
      </c>
    </row>
    <row r="184" spans="2:11" s="135" customFormat="1">
      <c r="B184" s="87" t="s">
        <v>2477</v>
      </c>
      <c r="C184" s="84" t="s">
        <v>2532</v>
      </c>
      <c r="D184" s="97" t="s">
        <v>1841</v>
      </c>
      <c r="E184" s="97" t="s">
        <v>181</v>
      </c>
      <c r="F184" s="107">
        <v>43433</v>
      </c>
      <c r="G184" s="94">
        <v>43466680.399999999</v>
      </c>
      <c r="H184" s="96">
        <v>-0.20380000000000001</v>
      </c>
      <c r="I184" s="94">
        <v>-88.582880000000003</v>
      </c>
      <c r="J184" s="95">
        <f t="shared" si="2"/>
        <v>2.6855562580585616E-4</v>
      </c>
      <c r="K184" s="95">
        <f>I184/'סכום נכסי הקרן'!$C$42</f>
        <v>-1.6908639135974827E-6</v>
      </c>
    </row>
    <row r="185" spans="2:11" s="135" customFormat="1">
      <c r="B185" s="87" t="s">
        <v>2477</v>
      </c>
      <c r="C185" s="84" t="s">
        <v>2533</v>
      </c>
      <c r="D185" s="97" t="s">
        <v>1841</v>
      </c>
      <c r="E185" s="97" t="s">
        <v>181</v>
      </c>
      <c r="F185" s="107">
        <v>43433</v>
      </c>
      <c r="G185" s="94">
        <v>93452557.040000007</v>
      </c>
      <c r="H185" s="96">
        <v>-0.2046</v>
      </c>
      <c r="I185" s="94">
        <v>-191.24780999999999</v>
      </c>
      <c r="J185" s="95">
        <f t="shared" si="2"/>
        <v>5.7980362908215978E-4</v>
      </c>
      <c r="K185" s="95">
        <f>I185/'סכום נכסי הקרן'!$C$42</f>
        <v>-3.6505250279009638E-6</v>
      </c>
    </row>
    <row r="186" spans="2:11" s="135" customFormat="1">
      <c r="B186" s="87" t="s">
        <v>2477</v>
      </c>
      <c r="C186" s="84" t="s">
        <v>2534</v>
      </c>
      <c r="D186" s="97" t="s">
        <v>1841</v>
      </c>
      <c r="E186" s="97" t="s">
        <v>179</v>
      </c>
      <c r="F186" s="107">
        <v>43444</v>
      </c>
      <c r="G186" s="94">
        <v>3312462.12</v>
      </c>
      <c r="H186" s="96">
        <v>2.3197000000000001</v>
      </c>
      <c r="I186" s="94">
        <v>76.838290000000001</v>
      </c>
      <c r="J186" s="95">
        <f t="shared" si="2"/>
        <v>-2.3294969701596809E-4</v>
      </c>
      <c r="K186" s="95">
        <f>I186/'סכום נכסי הקרן'!$C$42</f>
        <v>1.4666839884133178E-6</v>
      </c>
    </row>
    <row r="187" spans="2:11" s="135" customFormat="1">
      <c r="B187" s="87" t="s">
        <v>2477</v>
      </c>
      <c r="C187" s="84" t="s">
        <v>2535</v>
      </c>
      <c r="D187" s="97" t="s">
        <v>1841</v>
      </c>
      <c r="E187" s="97" t="s">
        <v>179</v>
      </c>
      <c r="F187" s="107">
        <v>43444</v>
      </c>
      <c r="G187" s="94">
        <v>19336221.350000001</v>
      </c>
      <c r="H187" s="96">
        <v>2.2978999999999998</v>
      </c>
      <c r="I187" s="94">
        <v>444.32747999999998</v>
      </c>
      <c r="J187" s="95">
        <f t="shared" si="2"/>
        <v>-1.3470621462537574E-3</v>
      </c>
      <c r="K187" s="95">
        <f>I187/'סכום נכסי הקרן'!$C$42</f>
        <v>8.481292341722318E-6</v>
      </c>
    </row>
    <row r="188" spans="2:11" s="135" customFormat="1">
      <c r="B188" s="87" t="s">
        <v>2477</v>
      </c>
      <c r="C188" s="84" t="s">
        <v>2536</v>
      </c>
      <c r="D188" s="97" t="s">
        <v>1841</v>
      </c>
      <c r="E188" s="97" t="s">
        <v>179</v>
      </c>
      <c r="F188" s="107">
        <v>43451</v>
      </c>
      <c r="G188" s="94">
        <v>9568290.2300000004</v>
      </c>
      <c r="H188" s="96">
        <v>-1.0012000000000001</v>
      </c>
      <c r="I188" s="94">
        <v>-95.798720000000003</v>
      </c>
      <c r="J188" s="95">
        <f t="shared" si="2"/>
        <v>2.9043179902256498E-4</v>
      </c>
      <c r="K188" s="95">
        <f>I188/'סכום נכסי הקרן'!$C$42</f>
        <v>-1.8285993706326711E-6</v>
      </c>
    </row>
    <row r="189" spans="2:11" s="135" customFormat="1">
      <c r="B189" s="87" t="s">
        <v>2477</v>
      </c>
      <c r="C189" s="84" t="s">
        <v>2537</v>
      </c>
      <c r="D189" s="97" t="s">
        <v>1841</v>
      </c>
      <c r="E189" s="97" t="s">
        <v>181</v>
      </c>
      <c r="F189" s="107">
        <v>43453</v>
      </c>
      <c r="G189" s="94">
        <v>42916000</v>
      </c>
      <c r="H189" s="96">
        <v>0.34039999999999998</v>
      </c>
      <c r="I189" s="94">
        <v>146.09820000000002</v>
      </c>
      <c r="J189" s="95">
        <f t="shared" si="2"/>
        <v>-4.4292411276433029E-4</v>
      </c>
      <c r="K189" s="95">
        <f>I189/'סכום נכסי הקרן'!$C$42</f>
        <v>2.7887123812360558E-6</v>
      </c>
    </row>
    <row r="190" spans="2:11" s="135" customFormat="1">
      <c r="B190" s="87" t="s">
        <v>2477</v>
      </c>
      <c r="C190" s="84" t="s">
        <v>2538</v>
      </c>
      <c r="D190" s="97" t="s">
        <v>1841</v>
      </c>
      <c r="E190" s="97" t="s">
        <v>181</v>
      </c>
      <c r="F190" s="107">
        <v>43453</v>
      </c>
      <c r="G190" s="94">
        <v>26607920</v>
      </c>
      <c r="H190" s="96">
        <v>0.34460000000000002</v>
      </c>
      <c r="I190" s="94">
        <v>91.694070000000011</v>
      </c>
      <c r="J190" s="95">
        <f t="shared" si="2"/>
        <v>-2.7798778219376006E-4</v>
      </c>
      <c r="K190" s="95">
        <f>I190/'סכום נכסי הקרן'!$C$42</f>
        <v>1.7502500940800474E-6</v>
      </c>
    </row>
    <row r="191" spans="2:11" s="135" customFormat="1">
      <c r="B191" s="87" t="s">
        <v>2477</v>
      </c>
      <c r="C191" s="84" t="s">
        <v>2539</v>
      </c>
      <c r="D191" s="97" t="s">
        <v>1841</v>
      </c>
      <c r="E191" s="97" t="s">
        <v>181</v>
      </c>
      <c r="F191" s="107">
        <v>43453</v>
      </c>
      <c r="G191" s="94">
        <v>27895400</v>
      </c>
      <c r="H191" s="96">
        <v>0.33910000000000001</v>
      </c>
      <c r="I191" s="94">
        <v>94.598649999999992</v>
      </c>
      <c r="J191" s="95">
        <f t="shared" si="2"/>
        <v>-2.8679356159044676E-4</v>
      </c>
      <c r="K191" s="95">
        <f>I191/'סכום נכסי הקרן'!$C$42</f>
        <v>1.8056925171098352E-6</v>
      </c>
    </row>
    <row r="192" spans="2:11" s="135" customFormat="1">
      <c r="B192" s="87" t="s">
        <v>2477</v>
      </c>
      <c r="C192" s="84" t="s">
        <v>2540</v>
      </c>
      <c r="D192" s="97" t="s">
        <v>1841</v>
      </c>
      <c r="E192" s="97" t="s">
        <v>181</v>
      </c>
      <c r="F192" s="107">
        <v>43454</v>
      </c>
      <c r="G192" s="94">
        <v>94415200</v>
      </c>
      <c r="H192" s="96">
        <v>-5.6899999999999999E-2</v>
      </c>
      <c r="I192" s="94">
        <v>-53.727679999999999</v>
      </c>
      <c r="J192" s="95">
        <f t="shared" si="2"/>
        <v>1.6288554544057252E-4</v>
      </c>
      <c r="K192" s="95">
        <f>I192/'סכום נכסי הקרן'!$C$42</f>
        <v>-1.0255502561365491E-6</v>
      </c>
    </row>
    <row r="193" spans="2:11" s="135" customFormat="1">
      <c r="B193" s="87" t="s">
        <v>2477</v>
      </c>
      <c r="C193" s="84" t="s">
        <v>2541</v>
      </c>
      <c r="D193" s="97" t="s">
        <v>1841</v>
      </c>
      <c r="E193" s="97" t="s">
        <v>182</v>
      </c>
      <c r="F193" s="107">
        <v>43460</v>
      </c>
      <c r="G193" s="94">
        <v>72243801.909999996</v>
      </c>
      <c r="H193" s="96">
        <v>-0.83489999999999998</v>
      </c>
      <c r="I193" s="94">
        <v>-603.18281999999999</v>
      </c>
      <c r="J193" s="95">
        <f t="shared" ref="J193:J196" si="3">I193/$I$11</f>
        <v>1.8286619231666558E-3</v>
      </c>
      <c r="K193" s="95">
        <f>I193/'סכום נכסי הקרן'!$C$42</f>
        <v>-1.1513512132818056E-5</v>
      </c>
    </row>
    <row r="194" spans="2:11" s="135" customFormat="1">
      <c r="B194" s="87" t="s">
        <v>2477</v>
      </c>
      <c r="C194" s="84" t="s">
        <v>2542</v>
      </c>
      <c r="D194" s="97" t="s">
        <v>1841</v>
      </c>
      <c r="E194" s="97" t="s">
        <v>182</v>
      </c>
      <c r="F194" s="107">
        <v>43460</v>
      </c>
      <c r="G194" s="94">
        <v>62866103.520000003</v>
      </c>
      <c r="H194" s="96">
        <v>-0.79610000000000003</v>
      </c>
      <c r="I194" s="94">
        <v>-500.48311000000001</v>
      </c>
      <c r="J194" s="95">
        <f t="shared" si="3"/>
        <v>1.5173084777929003E-3</v>
      </c>
      <c r="K194" s="95">
        <f>I194/'סכום נכסי הקרן'!$C$42</f>
        <v>-9.553187140269535E-6</v>
      </c>
    </row>
    <row r="195" spans="2:11" s="135" customFormat="1">
      <c r="B195" s="87" t="s">
        <v>2477</v>
      </c>
      <c r="C195" s="84" t="s">
        <v>2543</v>
      </c>
      <c r="D195" s="97" t="s">
        <v>1841</v>
      </c>
      <c r="E195" s="97" t="s">
        <v>182</v>
      </c>
      <c r="F195" s="107">
        <v>43460</v>
      </c>
      <c r="G195" s="94">
        <v>43190452.799999997</v>
      </c>
      <c r="H195" s="96">
        <v>-0.79610000000000003</v>
      </c>
      <c r="I195" s="94">
        <v>-343.84335999999996</v>
      </c>
      <c r="J195" s="95">
        <f t="shared" si="3"/>
        <v>1.0424256777832046E-3</v>
      </c>
      <c r="K195" s="95">
        <f>I195/'סכום נכסי הקרן'!$C$42</f>
        <v>-6.5632583785276345E-6</v>
      </c>
    </row>
    <row r="196" spans="2:11" s="135" customFormat="1">
      <c r="B196" s="87" t="s">
        <v>2477</v>
      </c>
      <c r="C196" s="84" t="s">
        <v>2544</v>
      </c>
      <c r="D196" s="97" t="s">
        <v>1841</v>
      </c>
      <c r="E196" s="97" t="s">
        <v>181</v>
      </c>
      <c r="F196" s="107">
        <v>43465</v>
      </c>
      <c r="G196" s="94">
        <v>1802472</v>
      </c>
      <c r="H196" s="96">
        <v>0.1439</v>
      </c>
      <c r="I196" s="94">
        <v>2.5929099999999998</v>
      </c>
      <c r="J196" s="95">
        <f t="shared" si="3"/>
        <v>-7.8608932979855984E-6</v>
      </c>
      <c r="K196" s="95">
        <f>I196/'סכום נכסי הקרן'!$C$42</f>
        <v>4.9493287531473894E-8</v>
      </c>
    </row>
    <row r="197" spans="2:11" s="135" customFormat="1">
      <c r="B197" s="83"/>
      <c r="C197" s="84"/>
      <c r="D197" s="84"/>
      <c r="E197" s="84"/>
      <c r="F197" s="84"/>
      <c r="G197" s="94"/>
      <c r="H197" s="96"/>
      <c r="I197" s="84"/>
      <c r="J197" s="95"/>
      <c r="K197" s="84"/>
    </row>
    <row r="198" spans="2:11" s="135" customFormat="1">
      <c r="B198" s="102" t="s">
        <v>245</v>
      </c>
      <c r="C198" s="82"/>
      <c r="D198" s="82"/>
      <c r="E198" s="82"/>
      <c r="F198" s="82"/>
      <c r="G198" s="91"/>
      <c r="H198" s="93"/>
      <c r="I198" s="91">
        <v>-564.97531000000004</v>
      </c>
      <c r="J198" s="92">
        <f t="shared" ref="J198:J199" si="4">I198/$I$11</f>
        <v>1.7128286858804726E-3</v>
      </c>
      <c r="K198" s="92">
        <f>I198/'סכום נכסי הקרן'!$C$42</f>
        <v>-1.078420981291815E-5</v>
      </c>
    </row>
    <row r="199" spans="2:11" s="135" customFormat="1">
      <c r="B199" s="87" t="s">
        <v>2995</v>
      </c>
      <c r="C199" s="84" t="s">
        <v>2545</v>
      </c>
      <c r="D199" s="97" t="s">
        <v>1841</v>
      </c>
      <c r="E199" s="97" t="s">
        <v>180</v>
      </c>
      <c r="F199" s="107">
        <v>43108</v>
      </c>
      <c r="G199" s="94">
        <v>26095.21</v>
      </c>
      <c r="H199" s="96">
        <v>991.34950000000003</v>
      </c>
      <c r="I199" s="94">
        <v>-564.97531000000004</v>
      </c>
      <c r="J199" s="95">
        <f t="shared" si="4"/>
        <v>1.7128286858804726E-3</v>
      </c>
      <c r="K199" s="95">
        <f>I199/'סכום נכסי הקרן'!$C$42</f>
        <v>-1.078420981291815E-5</v>
      </c>
    </row>
    <row r="200" spans="2:11" s="135" customFormat="1">
      <c r="B200" s="141"/>
    </row>
    <row r="201" spans="2:11" s="135" customFormat="1">
      <c r="B201" s="141"/>
    </row>
    <row r="202" spans="2:11">
      <c r="C202" s="1"/>
      <c r="D202" s="1"/>
    </row>
    <row r="203" spans="2:11">
      <c r="B203" s="99" t="s">
        <v>274</v>
      </c>
      <c r="C203" s="1"/>
      <c r="D203" s="1"/>
    </row>
    <row r="204" spans="2:11">
      <c r="B204" s="99" t="s">
        <v>130</v>
      </c>
      <c r="C204" s="1"/>
      <c r="D204" s="1"/>
    </row>
    <row r="205" spans="2:11">
      <c r="B205" s="99" t="s">
        <v>256</v>
      </c>
      <c r="C205" s="1"/>
      <c r="D205" s="1"/>
    </row>
    <row r="206" spans="2:11">
      <c r="B206" s="99" t="s">
        <v>264</v>
      </c>
      <c r="C206" s="1"/>
      <c r="D206" s="1"/>
    </row>
    <row r="207" spans="2:11">
      <c r="C207" s="1"/>
      <c r="D207" s="1"/>
    </row>
    <row r="208" spans="2:11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sheetProtection sheet="1" objects="1" scenarios="1"/>
  <mergeCells count="2">
    <mergeCell ref="B6:K6"/>
    <mergeCell ref="B7:K7"/>
  </mergeCells>
  <phoneticPr fontId="7" type="noConversion"/>
  <dataValidations count="1">
    <dataValidation allowBlank="1" showInputMessage="1" showErrorMessage="1" sqref="AD41:XFD44 C5:C1048576 A1:B1048576 D45:XFD1048576 D41:AB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V566"/>
  <sheetViews>
    <sheetView rightToLeft="1" workbookViewId="0">
      <selection activeCell="F13" sqref="F13:V18"/>
    </sheetView>
  </sheetViews>
  <sheetFormatPr defaultColWidth="9.140625" defaultRowHeight="18"/>
  <cols>
    <col min="1" max="1" width="6.28515625" style="1" customWidth="1"/>
    <col min="2" max="2" width="29.28515625" style="2" bestFit="1" customWidth="1"/>
    <col min="3" max="3" width="41.7109375" style="2" bestFit="1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6.140625" style="1" bestFit="1" customWidth="1"/>
    <col min="9" max="9" width="12" style="1" bestFit="1" customWidth="1"/>
    <col min="10" max="10" width="6.85546875" style="1" bestFit="1" customWidth="1"/>
    <col min="11" max="11" width="8" style="1" bestFit="1" customWidth="1"/>
    <col min="12" max="12" width="13.140625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4">
      <c r="B1" s="57" t="s">
        <v>195</v>
      </c>
      <c r="C1" s="78" t="s" vm="1">
        <v>275</v>
      </c>
    </row>
    <row r="2" spans="2:74">
      <c r="B2" s="57" t="s">
        <v>194</v>
      </c>
      <c r="C2" s="78" t="s">
        <v>276</v>
      </c>
    </row>
    <row r="3" spans="2:74">
      <c r="B3" s="57" t="s">
        <v>196</v>
      </c>
      <c r="C3" s="78" t="s">
        <v>277</v>
      </c>
    </row>
    <row r="4" spans="2:74">
      <c r="B4" s="57" t="s">
        <v>197</v>
      </c>
      <c r="C4" s="78">
        <v>2102</v>
      </c>
    </row>
    <row r="6" spans="2:74" ht="26.25" customHeight="1">
      <c r="B6" s="193" t="s">
        <v>226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74" ht="26.25" customHeight="1">
      <c r="B7" s="193" t="s">
        <v>118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</row>
    <row r="8" spans="2:74" s="3" customFormat="1" ht="47.25">
      <c r="B8" s="23" t="s">
        <v>134</v>
      </c>
      <c r="C8" s="31" t="s">
        <v>50</v>
      </c>
      <c r="D8" s="31" t="s">
        <v>57</v>
      </c>
      <c r="E8" s="31" t="s">
        <v>15</v>
      </c>
      <c r="F8" s="31" t="s">
        <v>75</v>
      </c>
      <c r="G8" s="31" t="s">
        <v>120</v>
      </c>
      <c r="H8" s="31" t="s">
        <v>18</v>
      </c>
      <c r="I8" s="31" t="s">
        <v>119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128</v>
      </c>
      <c r="O8" s="31" t="s">
        <v>66</v>
      </c>
      <c r="P8" s="31" t="s">
        <v>198</v>
      </c>
      <c r="Q8" s="32" t="s">
        <v>200</v>
      </c>
      <c r="R8" s="1"/>
    </row>
    <row r="9" spans="2:74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265</v>
      </c>
      <c r="M9" s="17"/>
      <c r="N9" s="17" t="s">
        <v>261</v>
      </c>
      <c r="O9" s="17" t="s">
        <v>20</v>
      </c>
      <c r="P9" s="33" t="s">
        <v>20</v>
      </c>
      <c r="Q9" s="18" t="s">
        <v>20</v>
      </c>
      <c r="R9" s="1"/>
    </row>
    <row r="10" spans="2:7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131</v>
      </c>
      <c r="R10" s="1"/>
    </row>
    <row r="11" spans="2:74" s="4" customFormat="1" ht="18" customHeight="1">
      <c r="B11" s="129" t="s">
        <v>56</v>
      </c>
      <c r="C11" s="125"/>
      <c r="D11" s="125"/>
      <c r="E11" s="125"/>
      <c r="F11" s="125"/>
      <c r="G11" s="125"/>
      <c r="H11" s="126">
        <v>28.47</v>
      </c>
      <c r="I11" s="125"/>
      <c r="J11" s="125"/>
      <c r="K11" s="131">
        <v>0.38200000000000001</v>
      </c>
      <c r="L11" s="126"/>
      <c r="M11" s="128"/>
      <c r="N11" s="126">
        <v>0.34379000000000004</v>
      </c>
      <c r="O11" s="125"/>
      <c r="P11" s="127">
        <f>N11/$N$11</f>
        <v>1</v>
      </c>
      <c r="Q11" s="127">
        <f>N11/'סכום נכסי הקרן'!$C$42</f>
        <v>6.5622398465220213E-9</v>
      </c>
      <c r="R11" s="100"/>
      <c r="BV11" s="100"/>
    </row>
    <row r="12" spans="2:74" s="100" customFormat="1" ht="18" customHeight="1">
      <c r="B12" s="130" t="s">
        <v>251</v>
      </c>
      <c r="C12" s="125"/>
      <c r="D12" s="125"/>
      <c r="E12" s="125"/>
      <c r="F12" s="125"/>
      <c r="G12" s="125"/>
      <c r="H12" s="126">
        <v>28.47</v>
      </c>
      <c r="I12" s="125"/>
      <c r="J12" s="125"/>
      <c r="K12" s="131">
        <v>0.38200000000000001</v>
      </c>
      <c r="L12" s="126"/>
      <c r="M12" s="128"/>
      <c r="N12" s="126">
        <v>0.34379000000000004</v>
      </c>
      <c r="O12" s="125"/>
      <c r="P12" s="127">
        <f t="shared" ref="P12:P16" si="0">N12/$N$11</f>
        <v>1</v>
      </c>
      <c r="Q12" s="127">
        <f>N12/'סכום נכסי הקרן'!$C$42</f>
        <v>6.5622398465220213E-9</v>
      </c>
    </row>
    <row r="13" spans="2:74">
      <c r="B13" s="102" t="s">
        <v>70</v>
      </c>
      <c r="C13" s="82"/>
      <c r="D13" s="82"/>
      <c r="E13" s="82"/>
      <c r="F13" s="82"/>
      <c r="G13" s="82"/>
      <c r="H13" s="91">
        <v>28.47</v>
      </c>
      <c r="I13" s="82"/>
      <c r="J13" s="82"/>
      <c r="K13" s="104">
        <v>0.38200000000000001</v>
      </c>
      <c r="L13" s="91"/>
      <c r="M13" s="93"/>
      <c r="N13" s="91">
        <v>0.34379000000000004</v>
      </c>
      <c r="O13" s="82"/>
      <c r="P13" s="92">
        <f t="shared" si="0"/>
        <v>1</v>
      </c>
      <c r="Q13" s="92">
        <f>N13/'סכום נכסי הקרן'!$C$42</f>
        <v>6.5622398465220213E-9</v>
      </c>
      <c r="R13" s="135"/>
      <c r="S13" s="135"/>
      <c r="T13" s="135"/>
      <c r="U13" s="135"/>
      <c r="V13" s="135"/>
    </row>
    <row r="14" spans="2:74" s="100" customFormat="1">
      <c r="B14" s="132" t="s">
        <v>69</v>
      </c>
      <c r="C14" s="125"/>
      <c r="D14" s="125"/>
      <c r="E14" s="125"/>
      <c r="F14" s="125"/>
      <c r="G14" s="125"/>
      <c r="H14" s="126">
        <v>28.47</v>
      </c>
      <c r="I14" s="125"/>
      <c r="J14" s="125"/>
      <c r="K14" s="131">
        <v>0.38200000000000001</v>
      </c>
      <c r="L14" s="126"/>
      <c r="M14" s="128"/>
      <c r="N14" s="126">
        <v>0.34379000000000004</v>
      </c>
      <c r="O14" s="125"/>
      <c r="P14" s="127">
        <f t="shared" si="0"/>
        <v>1</v>
      </c>
      <c r="Q14" s="127">
        <f>N14/'סכום נכסי הקרן'!$C$42</f>
        <v>6.5622398465220213E-9</v>
      </c>
      <c r="R14" s="140"/>
      <c r="S14" s="140"/>
      <c r="T14" s="140"/>
      <c r="U14" s="140"/>
      <c r="V14" s="140"/>
    </row>
    <row r="15" spans="2:74">
      <c r="B15" s="86" t="s">
        <v>2546</v>
      </c>
      <c r="C15" s="84" t="s">
        <v>2547</v>
      </c>
      <c r="D15" s="97" t="s">
        <v>2548</v>
      </c>
      <c r="E15" s="84" t="s">
        <v>1807</v>
      </c>
      <c r="F15" s="84"/>
      <c r="G15" s="107">
        <v>39071</v>
      </c>
      <c r="H15" s="96">
        <v>0</v>
      </c>
      <c r="I15" s="97" t="s">
        <v>181</v>
      </c>
      <c r="J15" s="98">
        <v>0</v>
      </c>
      <c r="K15" s="98">
        <v>0</v>
      </c>
      <c r="L15" s="94">
        <v>800000</v>
      </c>
      <c r="M15" s="96">
        <v>0.01</v>
      </c>
      <c r="N15" s="94">
        <v>0.34342</v>
      </c>
      <c r="O15" s="95">
        <v>2.7027027027027029E-2</v>
      </c>
      <c r="P15" s="95">
        <f t="shared" si="0"/>
        <v>0.99892376159865026</v>
      </c>
      <c r="Q15" s="95">
        <f>N15/'סכום נכסי הקרן'!$C$42</f>
        <v>6.5551773120003261E-9</v>
      </c>
      <c r="R15" s="135"/>
      <c r="S15" s="135"/>
      <c r="T15" s="135"/>
      <c r="U15" s="135"/>
      <c r="V15" s="135"/>
    </row>
    <row r="16" spans="2:74">
      <c r="B16" s="86" t="s">
        <v>2549</v>
      </c>
      <c r="C16" s="84" t="s">
        <v>2550</v>
      </c>
      <c r="D16" s="97" t="s">
        <v>2548</v>
      </c>
      <c r="E16" s="84" t="s">
        <v>1807</v>
      </c>
      <c r="F16" s="84"/>
      <c r="G16" s="107">
        <v>38472</v>
      </c>
      <c r="H16" s="94">
        <v>28.47</v>
      </c>
      <c r="I16" s="97" t="s">
        <v>179</v>
      </c>
      <c r="J16" s="98">
        <v>0</v>
      </c>
      <c r="K16" s="98">
        <v>0.38200000000000001</v>
      </c>
      <c r="L16" s="94">
        <v>1000000</v>
      </c>
      <c r="M16" s="96">
        <v>0</v>
      </c>
      <c r="N16" s="94">
        <v>3.6999999999999999E-4</v>
      </c>
      <c r="O16" s="98">
        <v>0</v>
      </c>
      <c r="P16" s="95">
        <f t="shared" si="0"/>
        <v>1.0762384013496609E-3</v>
      </c>
      <c r="Q16" s="95">
        <f>N16/'סכום נכסי הקרן'!$C$42</f>
        <v>7.0625345216939049E-12</v>
      </c>
      <c r="R16" s="135"/>
      <c r="S16" s="135"/>
      <c r="T16" s="135"/>
      <c r="U16" s="135"/>
      <c r="V16" s="135"/>
    </row>
    <row r="17" spans="2:22">
      <c r="B17" s="87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96"/>
      <c r="N17" s="84"/>
      <c r="O17" s="84"/>
      <c r="P17" s="95"/>
      <c r="Q17" s="84"/>
      <c r="R17" s="135"/>
      <c r="S17" s="135"/>
      <c r="T17" s="135"/>
      <c r="U17" s="135"/>
      <c r="V17" s="135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35"/>
      <c r="S18" s="135"/>
      <c r="T18" s="135"/>
      <c r="U18" s="135"/>
      <c r="V18" s="135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22">
      <c r="B20" s="99" t="s">
        <v>274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22">
      <c r="B21" s="99" t="s">
        <v>130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22">
      <c r="B22" s="99" t="s">
        <v>256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22">
      <c r="B23" s="99" t="s">
        <v>264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2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D117" s="1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7" type="noConversion"/>
  <conditionalFormatting sqref="B12:B19 B24:B116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AD36:XFD39 D1:XFD35 D36:AB39 D40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260"/>
  <sheetViews>
    <sheetView rightToLeft="1" zoomScale="80" zoomScaleNormal="80" workbookViewId="0">
      <selection sqref="A1:Q1048576"/>
    </sheetView>
  </sheetViews>
  <sheetFormatPr defaultColWidth="9.140625" defaultRowHeight="18"/>
  <cols>
    <col min="1" max="1" width="6.28515625" style="1" customWidth="1"/>
    <col min="2" max="2" width="55" style="2" bestFit="1" customWidth="1"/>
    <col min="3" max="3" width="44.42578125" style="2" bestFit="1" customWidth="1"/>
    <col min="4" max="4" width="12.42578125" style="2" bestFit="1" customWidth="1"/>
    <col min="5" max="5" width="11.28515625" style="2" bestFit="1" customWidth="1"/>
    <col min="6" max="6" width="9.140625" style="1" bestFit="1" customWidth="1"/>
    <col min="7" max="7" width="12.28515625" style="1" bestFit="1" customWidth="1"/>
    <col min="8" max="8" width="11.42578125" style="1" bestFit="1" customWidth="1"/>
    <col min="9" max="9" width="6.7109375" style="1" bestFit="1" customWidth="1"/>
    <col min="10" max="10" width="12.7109375" style="1" bestFit="1" customWidth="1"/>
    <col min="11" max="12" width="8.140625" style="1" bestFit="1" customWidth="1"/>
    <col min="13" max="13" width="16.7109375" style="1" bestFit="1" customWidth="1"/>
    <col min="14" max="14" width="8" style="1" bestFit="1" customWidth="1"/>
    <col min="15" max="15" width="14.28515625" style="1" customWidth="1"/>
    <col min="16" max="16" width="11.42578125" style="1" bestFit="1" customWidth="1"/>
    <col min="17" max="17" width="13" style="1" bestFit="1" customWidth="1"/>
    <col min="18" max="16384" width="9.140625" style="1"/>
  </cols>
  <sheetData>
    <row r="1" spans="2:17">
      <c r="B1" s="57" t="s">
        <v>195</v>
      </c>
      <c r="C1" s="78" t="s" vm="1">
        <v>275</v>
      </c>
    </row>
    <row r="2" spans="2:17">
      <c r="B2" s="57" t="s">
        <v>194</v>
      </c>
      <c r="C2" s="78" t="s">
        <v>276</v>
      </c>
    </row>
    <row r="3" spans="2:17">
      <c r="B3" s="57" t="s">
        <v>196</v>
      </c>
      <c r="C3" s="78" t="s">
        <v>277</v>
      </c>
    </row>
    <row r="4" spans="2:17">
      <c r="B4" s="57" t="s">
        <v>197</v>
      </c>
      <c r="C4" s="78">
        <v>2102</v>
      </c>
    </row>
    <row r="6" spans="2:17" ht="26.25" customHeight="1">
      <c r="B6" s="193" t="s">
        <v>227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17" s="3" customFormat="1" ht="63">
      <c r="B7" s="23" t="s">
        <v>134</v>
      </c>
      <c r="C7" s="31" t="s">
        <v>241</v>
      </c>
      <c r="D7" s="31" t="s">
        <v>50</v>
      </c>
      <c r="E7" s="31" t="s">
        <v>135</v>
      </c>
      <c r="F7" s="31" t="s">
        <v>15</v>
      </c>
      <c r="G7" s="31" t="s">
        <v>120</v>
      </c>
      <c r="H7" s="31" t="s">
        <v>75</v>
      </c>
      <c r="I7" s="31" t="s">
        <v>18</v>
      </c>
      <c r="J7" s="31" t="s">
        <v>119</v>
      </c>
      <c r="K7" s="14" t="s">
        <v>37</v>
      </c>
      <c r="L7" s="71" t="s">
        <v>19</v>
      </c>
      <c r="M7" s="31" t="s">
        <v>258</v>
      </c>
      <c r="N7" s="31" t="s">
        <v>257</v>
      </c>
      <c r="O7" s="31" t="s">
        <v>128</v>
      </c>
      <c r="P7" s="31" t="s">
        <v>198</v>
      </c>
      <c r="Q7" s="32" t="s">
        <v>200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265</v>
      </c>
      <c r="N8" s="17"/>
      <c r="O8" s="17" t="s">
        <v>261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131</v>
      </c>
    </row>
    <row r="10" spans="2:17" s="138" customFormat="1" ht="18" customHeight="1">
      <c r="B10" s="79" t="s">
        <v>43</v>
      </c>
      <c r="C10" s="80"/>
      <c r="D10" s="80"/>
      <c r="E10" s="80"/>
      <c r="F10" s="80"/>
      <c r="G10" s="80"/>
      <c r="H10" s="80"/>
      <c r="I10" s="88">
        <v>4.887817408531701</v>
      </c>
      <c r="J10" s="80"/>
      <c r="K10" s="80"/>
      <c r="L10" s="103">
        <v>3.755139891108944E-2</v>
      </c>
      <c r="M10" s="88"/>
      <c r="N10" s="90"/>
      <c r="O10" s="88">
        <f>O11+O209</f>
        <v>4152003.4159899987</v>
      </c>
      <c r="P10" s="89">
        <f>O10/$O$10</f>
        <v>1</v>
      </c>
      <c r="Q10" s="89">
        <f>O10/'[5]סכום נכסי הקרן'!$C$42</f>
        <v>7.9256035703464345E-2</v>
      </c>
    </row>
    <row r="11" spans="2:17" s="135" customFormat="1" ht="21.75" customHeight="1">
      <c r="B11" s="81" t="s">
        <v>41</v>
      </c>
      <c r="C11" s="82"/>
      <c r="D11" s="82"/>
      <c r="E11" s="82"/>
      <c r="F11" s="82"/>
      <c r="G11" s="82"/>
      <c r="H11" s="82"/>
      <c r="I11" s="91">
        <v>5.0850789992399843</v>
      </c>
      <c r="J11" s="82"/>
      <c r="K11" s="82"/>
      <c r="L11" s="104">
        <v>3.1171762411614633E-2</v>
      </c>
      <c r="M11" s="91"/>
      <c r="N11" s="93"/>
      <c r="O11" s="91">
        <f>O12+O16+O31+O205</f>
        <v>2839945.0854099989</v>
      </c>
      <c r="P11" s="92">
        <f t="shared" ref="P11:P74" si="0">O11/$O$10</f>
        <v>0.68399391832697853</v>
      </c>
      <c r="Q11" s="92">
        <f>O11/'[5]סכום נכסי הקרן'!$C$42</f>
        <v>5.4210646411875479E-2</v>
      </c>
    </row>
    <row r="12" spans="2:17" s="135" customFormat="1">
      <c r="B12" s="102" t="s">
        <v>100</v>
      </c>
      <c r="C12" s="82"/>
      <c r="D12" s="82"/>
      <c r="E12" s="82"/>
      <c r="F12" s="82"/>
      <c r="G12" s="82"/>
      <c r="H12" s="82"/>
      <c r="I12" s="91">
        <v>2.6612973481871451</v>
      </c>
      <c r="J12" s="82"/>
      <c r="K12" s="82"/>
      <c r="L12" s="104">
        <v>2.3867769592759217E-2</v>
      </c>
      <c r="M12" s="91"/>
      <c r="N12" s="93"/>
      <c r="O12" s="91">
        <f>O13+O14</f>
        <v>228997.23474000001</v>
      </c>
      <c r="P12" s="92">
        <f t="shared" si="0"/>
        <v>5.5153431198562294E-2</v>
      </c>
      <c r="Q12" s="92">
        <f>O12/'[5]סכום נכסי הקרן'!$C$42</f>
        <v>4.3712423122418175E-3</v>
      </c>
    </row>
    <row r="13" spans="2:17" s="135" customFormat="1">
      <c r="B13" s="87" t="s">
        <v>2613</v>
      </c>
      <c r="C13" s="97" t="s">
        <v>2614</v>
      </c>
      <c r="D13" s="84" t="s">
        <v>2615</v>
      </c>
      <c r="E13" s="84"/>
      <c r="F13" s="84" t="s">
        <v>2616</v>
      </c>
      <c r="G13" s="107"/>
      <c r="H13" s="84" t="s">
        <v>2608</v>
      </c>
      <c r="I13" s="94">
        <v>3.5700000000000003</v>
      </c>
      <c r="J13" s="97" t="s">
        <v>180</v>
      </c>
      <c r="K13" s="84"/>
      <c r="L13" s="98">
        <v>1.8799999999999997E-2</v>
      </c>
      <c r="M13" s="94">
        <v>29000354.960000023</v>
      </c>
      <c r="N13" s="96">
        <v>108.99098937674445</v>
      </c>
      <c r="O13" s="94">
        <v>31607.773793671808</v>
      </c>
      <c r="P13" s="95">
        <f t="shared" si="0"/>
        <v>7.6126560185248038E-3</v>
      </c>
      <c r="Q13" s="95">
        <f>O13/'[5]סכום נכסי הקרן'!$C$42</f>
        <v>6.0334893720239455E-4</v>
      </c>
    </row>
    <row r="14" spans="2:17" s="135" customFormat="1">
      <c r="B14" s="87" t="s">
        <v>2617</v>
      </c>
      <c r="C14" s="97" t="s">
        <v>2614</v>
      </c>
      <c r="D14" s="84" t="s">
        <v>2618</v>
      </c>
      <c r="E14" s="84"/>
      <c r="F14" s="84" t="s">
        <v>2616</v>
      </c>
      <c r="G14" s="107"/>
      <c r="H14" s="84" t="s">
        <v>2608</v>
      </c>
      <c r="I14" s="94">
        <v>2.5299999999999998</v>
      </c>
      <c r="J14" s="97" t="s">
        <v>180</v>
      </c>
      <c r="K14" s="84"/>
      <c r="L14" s="98">
        <v>2.46E-2</v>
      </c>
      <c r="M14" s="94">
        <v>181106219.95000026</v>
      </c>
      <c r="N14" s="96">
        <v>108.99098937674445</v>
      </c>
      <c r="O14" s="94">
        <v>197389.46094632821</v>
      </c>
      <c r="P14" s="95">
        <f t="shared" si="0"/>
        <v>4.7540775180037492E-2</v>
      </c>
      <c r="Q14" s="95">
        <f>O14/'[5]סכום נכסי הקרן'!$C$42</f>
        <v>3.7678933750394232E-3</v>
      </c>
    </row>
    <row r="15" spans="2:17" s="135" customFormat="1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94"/>
      <c r="N15" s="96"/>
      <c r="O15" s="84"/>
      <c r="P15" s="95"/>
      <c r="Q15" s="84"/>
    </row>
    <row r="16" spans="2:17" s="135" customFormat="1">
      <c r="B16" s="102" t="s">
        <v>38</v>
      </c>
      <c r="C16" s="82"/>
      <c r="D16" s="82"/>
      <c r="E16" s="82"/>
      <c r="F16" s="82"/>
      <c r="G16" s="82"/>
      <c r="H16" s="82"/>
      <c r="I16" s="91">
        <v>8.3651941034041499</v>
      </c>
      <c r="J16" s="82"/>
      <c r="K16" s="82"/>
      <c r="L16" s="104">
        <v>3.329032305546397E-2</v>
      </c>
      <c r="M16" s="91"/>
      <c r="N16" s="93"/>
      <c r="O16" s="91">
        <f>SUM(O17:O29)</f>
        <v>579977.32998999988</v>
      </c>
      <c r="P16" s="92">
        <f t="shared" si="0"/>
        <v>0.13968613989006334</v>
      </c>
      <c r="Q16" s="92">
        <f>O16/'[5]סכום נכסי הקרן'!$C$42</f>
        <v>1.1070969690405977E-2</v>
      </c>
    </row>
    <row r="17" spans="2:17" s="135" customFormat="1">
      <c r="B17" s="173" t="s">
        <v>2996</v>
      </c>
      <c r="C17" s="97" t="s">
        <v>2614</v>
      </c>
      <c r="D17" s="84">
        <v>6028</v>
      </c>
      <c r="E17" s="84"/>
      <c r="F17" s="84" t="s">
        <v>1807</v>
      </c>
      <c r="G17" s="107">
        <v>43100</v>
      </c>
      <c r="H17" s="84"/>
      <c r="I17" s="94">
        <v>9.31</v>
      </c>
      <c r="J17" s="97" t="s">
        <v>180</v>
      </c>
      <c r="K17" s="98">
        <v>4.7800000000000002E-2</v>
      </c>
      <c r="L17" s="98">
        <v>4.7800000000000002E-2</v>
      </c>
      <c r="M17" s="94">
        <v>18312085.43</v>
      </c>
      <c r="N17" s="96">
        <v>101.36</v>
      </c>
      <c r="O17" s="94">
        <v>18561.129789999999</v>
      </c>
      <c r="P17" s="95">
        <f t="shared" si="0"/>
        <v>4.4704033042261612E-3</v>
      </c>
      <c r="Q17" s="95">
        <f>O17/'[5]סכום נכסי הקרן'!$C$42</f>
        <v>3.5430644388863362E-4</v>
      </c>
    </row>
    <row r="18" spans="2:17" s="135" customFormat="1">
      <c r="B18" s="173" t="s">
        <v>2996</v>
      </c>
      <c r="C18" s="97" t="s">
        <v>2614</v>
      </c>
      <c r="D18" s="84">
        <v>5212</v>
      </c>
      <c r="E18" s="84"/>
      <c r="F18" s="84" t="s">
        <v>1807</v>
      </c>
      <c r="G18" s="107">
        <v>42643</v>
      </c>
      <c r="H18" s="84"/>
      <c r="I18" s="94">
        <v>8.35</v>
      </c>
      <c r="J18" s="97" t="s">
        <v>180</v>
      </c>
      <c r="K18" s="98">
        <v>3.4499999999999996E-2</v>
      </c>
      <c r="L18" s="98">
        <v>3.4499999999999996E-2</v>
      </c>
      <c r="M18" s="94">
        <v>48975082.82</v>
      </c>
      <c r="N18" s="96">
        <v>98.35</v>
      </c>
      <c r="O18" s="94">
        <v>48166.993950000004</v>
      </c>
      <c r="P18" s="95">
        <f t="shared" si="0"/>
        <v>1.160090421999692E-2</v>
      </c>
      <c r="Q18" s="95">
        <f>O18/'[5]סכום נכסי הקרן'!$C$42</f>
        <v>9.1944167905254608E-4</v>
      </c>
    </row>
    <row r="19" spans="2:17" s="135" customFormat="1">
      <c r="B19" s="173" t="s">
        <v>2996</v>
      </c>
      <c r="C19" s="97" t="s">
        <v>2614</v>
      </c>
      <c r="D19" s="84">
        <v>5211</v>
      </c>
      <c r="E19" s="84"/>
      <c r="F19" s="84" t="s">
        <v>1807</v>
      </c>
      <c r="G19" s="107">
        <v>42643</v>
      </c>
      <c r="H19" s="84"/>
      <c r="I19" s="94">
        <v>5.8900000000000006</v>
      </c>
      <c r="J19" s="97" t="s">
        <v>180</v>
      </c>
      <c r="K19" s="98">
        <v>3.5300000000000005E-2</v>
      </c>
      <c r="L19" s="98">
        <v>3.5300000000000005E-2</v>
      </c>
      <c r="M19" s="94">
        <v>49357451</v>
      </c>
      <c r="N19" s="96">
        <v>101.96</v>
      </c>
      <c r="O19" s="94">
        <v>50324.857040000003</v>
      </c>
      <c r="P19" s="95">
        <f t="shared" si="0"/>
        <v>1.2120620336243294E-2</v>
      </c>
      <c r="Q19" s="95">
        <f>O19/'[5]סכום נכסי הקרן'!$C$42</f>
        <v>9.6063231811743452E-4</v>
      </c>
    </row>
    <row r="20" spans="2:17" s="135" customFormat="1">
      <c r="B20" s="173" t="s">
        <v>2996</v>
      </c>
      <c r="C20" s="97" t="s">
        <v>2614</v>
      </c>
      <c r="D20" s="84">
        <v>6027</v>
      </c>
      <c r="E20" s="84"/>
      <c r="F20" s="84" t="s">
        <v>1807</v>
      </c>
      <c r="G20" s="107">
        <v>43100</v>
      </c>
      <c r="H20" s="84"/>
      <c r="I20" s="94">
        <v>9.7200000000000006</v>
      </c>
      <c r="J20" s="97" t="s">
        <v>180</v>
      </c>
      <c r="K20" s="98">
        <v>3.4500000000000003E-2</v>
      </c>
      <c r="L20" s="98">
        <v>3.4500000000000003E-2</v>
      </c>
      <c r="M20" s="94">
        <v>68688812.540000007</v>
      </c>
      <c r="N20" s="96">
        <v>99.81</v>
      </c>
      <c r="O20" s="94">
        <f>68558.3038-3</f>
        <v>68555.303799999994</v>
      </c>
      <c r="P20" s="95">
        <f t="shared" si="0"/>
        <v>1.6511379430947253E-2</v>
      </c>
      <c r="Q20" s="95">
        <f>O20/'[5]סכום נכסי הקרן'!$C$42</f>
        <v>1.3086264776926023E-3</v>
      </c>
    </row>
    <row r="21" spans="2:17" s="135" customFormat="1">
      <c r="B21" s="173" t="s">
        <v>2996</v>
      </c>
      <c r="C21" s="97" t="s">
        <v>2614</v>
      </c>
      <c r="D21" s="84">
        <v>5025</v>
      </c>
      <c r="E21" s="84"/>
      <c r="F21" s="84" t="s">
        <v>1807</v>
      </c>
      <c r="G21" s="107">
        <v>42551</v>
      </c>
      <c r="H21" s="84"/>
      <c r="I21" s="94">
        <v>9.2200000000000006</v>
      </c>
      <c r="J21" s="97" t="s">
        <v>180</v>
      </c>
      <c r="K21" s="98">
        <v>3.73E-2</v>
      </c>
      <c r="L21" s="98">
        <v>3.73E-2</v>
      </c>
      <c r="M21" s="94">
        <v>47587776.07</v>
      </c>
      <c r="N21" s="96">
        <v>96.76</v>
      </c>
      <c r="O21" s="94">
        <f>46045.93213-1.19</f>
        <v>46044.742129999999</v>
      </c>
      <c r="P21" s="95">
        <f t="shared" si="0"/>
        <v>1.1089764992166112E-2</v>
      </c>
      <c r="Q21" s="95">
        <f>O21/'[5]סכום נכסי הקרן'!$C$42</f>
        <v>8.7893081016214634E-4</v>
      </c>
    </row>
    <row r="22" spans="2:17" s="135" customFormat="1">
      <c r="B22" s="173" t="s">
        <v>2996</v>
      </c>
      <c r="C22" s="97" t="s">
        <v>2614</v>
      </c>
      <c r="D22" s="84">
        <v>5024</v>
      </c>
      <c r="E22" s="84"/>
      <c r="F22" s="84" t="s">
        <v>1807</v>
      </c>
      <c r="G22" s="107">
        <v>42551</v>
      </c>
      <c r="H22" s="84"/>
      <c r="I22" s="94">
        <v>7</v>
      </c>
      <c r="J22" s="97" t="s">
        <v>180</v>
      </c>
      <c r="K22" s="98">
        <v>3.8899999999999997E-2</v>
      </c>
      <c r="L22" s="98">
        <v>3.8899999999999997E-2</v>
      </c>
      <c r="M22" s="94">
        <v>38588003.329999998</v>
      </c>
      <c r="N22" s="96">
        <v>103.46</v>
      </c>
      <c r="O22" s="94">
        <v>39923.148249999998</v>
      </c>
      <c r="P22" s="95">
        <f t="shared" si="0"/>
        <v>9.6153938834081555E-3</v>
      </c>
      <c r="Q22" s="95">
        <f>O22/'[5]סכום נכסי הקרן'!$C$42</f>
        <v>7.6207800092626939E-4</v>
      </c>
    </row>
    <row r="23" spans="2:17" s="135" customFormat="1">
      <c r="B23" s="173" t="s">
        <v>2996</v>
      </c>
      <c r="C23" s="97" t="s">
        <v>2614</v>
      </c>
      <c r="D23" s="84">
        <v>6026</v>
      </c>
      <c r="E23" s="84"/>
      <c r="F23" s="84" t="s">
        <v>1807</v>
      </c>
      <c r="G23" s="107">
        <v>43100</v>
      </c>
      <c r="H23" s="84"/>
      <c r="I23" s="94">
        <v>7.76</v>
      </c>
      <c r="J23" s="97" t="s">
        <v>180</v>
      </c>
      <c r="K23" s="98">
        <v>3.5900000000000001E-2</v>
      </c>
      <c r="L23" s="98">
        <v>3.5900000000000001E-2</v>
      </c>
      <c r="M23" s="94">
        <v>94291675.090000004</v>
      </c>
      <c r="N23" s="96">
        <v>101.65</v>
      </c>
      <c r="O23" s="94">
        <v>95847.487730000008</v>
      </c>
      <c r="P23" s="95">
        <f t="shared" si="0"/>
        <v>2.3084636048437895E-2</v>
      </c>
      <c r="Q23" s="95">
        <f>O23/'[5]סכום נכסי הקרן'!$C$42</f>
        <v>1.829596738856474E-3</v>
      </c>
    </row>
    <row r="24" spans="2:17" s="135" customFormat="1">
      <c r="B24" s="173" t="s">
        <v>2996</v>
      </c>
      <c r="C24" s="97" t="s">
        <v>2614</v>
      </c>
      <c r="D24" s="84">
        <v>5023</v>
      </c>
      <c r="E24" s="84"/>
      <c r="F24" s="84" t="s">
        <v>1807</v>
      </c>
      <c r="G24" s="107">
        <v>42551</v>
      </c>
      <c r="H24" s="84"/>
      <c r="I24" s="94">
        <v>9.56</v>
      </c>
      <c r="J24" s="97" t="s">
        <v>180</v>
      </c>
      <c r="K24" s="98">
        <v>3.15E-2</v>
      </c>
      <c r="L24" s="98">
        <v>3.15E-2</v>
      </c>
      <c r="M24" s="94">
        <v>42682045.149999999</v>
      </c>
      <c r="N24" s="96">
        <v>97.63</v>
      </c>
      <c r="O24" s="94">
        <f>41670.46203-1.31</f>
        <v>41669.152030000005</v>
      </c>
      <c r="P24" s="95">
        <f t="shared" si="0"/>
        <v>1.0035914679050056E-2</v>
      </c>
      <c r="Q24" s="95">
        <f>O24/'[5]סכום נכסי הקרן'!$C$42</f>
        <v>7.9540681211971319E-4</v>
      </c>
    </row>
    <row r="25" spans="2:17" s="135" customFormat="1">
      <c r="B25" s="173" t="s">
        <v>2996</v>
      </c>
      <c r="C25" s="97" t="s">
        <v>2614</v>
      </c>
      <c r="D25" s="84">
        <v>5210</v>
      </c>
      <c r="E25" s="84"/>
      <c r="F25" s="84" t="s">
        <v>1807</v>
      </c>
      <c r="G25" s="107">
        <v>42643</v>
      </c>
      <c r="H25" s="84"/>
      <c r="I25" s="94">
        <v>8.82</v>
      </c>
      <c r="J25" s="97" t="s">
        <v>180</v>
      </c>
      <c r="K25" s="98">
        <v>2.3900000000000005E-2</v>
      </c>
      <c r="L25" s="98">
        <v>2.3900000000000005E-2</v>
      </c>
      <c r="M25" s="94">
        <v>35728014.75</v>
      </c>
      <c r="N25" s="96">
        <v>103.7</v>
      </c>
      <c r="O25" s="94">
        <v>37049.935799999999</v>
      </c>
      <c r="P25" s="95">
        <f t="shared" si="0"/>
        <v>8.9233876006255299E-3</v>
      </c>
      <c r="Q25" s="95">
        <f>O25/'[5]סכום נכסי הקרן'!$C$42</f>
        <v>7.0723232627102801E-4</v>
      </c>
    </row>
    <row r="26" spans="2:17" s="135" customFormat="1">
      <c r="B26" s="173" t="s">
        <v>2996</v>
      </c>
      <c r="C26" s="97" t="s">
        <v>2614</v>
      </c>
      <c r="D26" s="84">
        <v>6025</v>
      </c>
      <c r="E26" s="84"/>
      <c r="F26" s="84" t="s">
        <v>1807</v>
      </c>
      <c r="G26" s="107">
        <v>43100</v>
      </c>
      <c r="H26" s="84"/>
      <c r="I26" s="94">
        <v>9.6600000000000019</v>
      </c>
      <c r="J26" s="97" t="s">
        <v>180</v>
      </c>
      <c r="K26" s="98">
        <v>3.4800000000000005E-2</v>
      </c>
      <c r="L26" s="98">
        <v>3.4800000000000005E-2</v>
      </c>
      <c r="M26" s="94">
        <v>38733100.219999999</v>
      </c>
      <c r="N26" s="96">
        <v>105.75</v>
      </c>
      <c r="O26" s="94">
        <f>40960.24878-3.35</f>
        <v>40956.898780000003</v>
      </c>
      <c r="P26" s="95">
        <f t="shared" si="0"/>
        <v>9.8643702031334414E-3</v>
      </c>
      <c r="Q26" s="95">
        <f>O26/'[5]סכום נכסי הקרן'!$C$42</f>
        <v>7.8181087701173382E-4</v>
      </c>
    </row>
    <row r="27" spans="2:17" s="135" customFormat="1">
      <c r="B27" s="173" t="s">
        <v>2996</v>
      </c>
      <c r="C27" s="97" t="s">
        <v>2614</v>
      </c>
      <c r="D27" s="84">
        <v>5022</v>
      </c>
      <c r="E27" s="84"/>
      <c r="F27" s="84" t="s">
        <v>1807</v>
      </c>
      <c r="G27" s="107">
        <v>42551</v>
      </c>
      <c r="H27" s="84"/>
      <c r="I27" s="94">
        <v>8.1500000000000021</v>
      </c>
      <c r="J27" s="97" t="s">
        <v>180</v>
      </c>
      <c r="K27" s="98">
        <v>2.76E-2</v>
      </c>
      <c r="L27" s="98">
        <v>2.76E-2</v>
      </c>
      <c r="M27" s="94">
        <v>31651129.73</v>
      </c>
      <c r="N27" s="96">
        <v>100.78</v>
      </c>
      <c r="O27" s="94">
        <f>31897.99999-1.31</f>
        <v>31896.689989999999</v>
      </c>
      <c r="P27" s="95">
        <f t="shared" si="0"/>
        <v>7.6822407869803237E-3</v>
      </c>
      <c r="Q27" s="95">
        <f>O27/'[5]סכום נכסי הקרן'!$C$42</f>
        <v>6.0886395009552251E-4</v>
      </c>
    </row>
    <row r="28" spans="2:17" s="135" customFormat="1">
      <c r="B28" s="173" t="s">
        <v>2996</v>
      </c>
      <c r="C28" s="97" t="s">
        <v>2614</v>
      </c>
      <c r="D28" s="84">
        <v>6024</v>
      </c>
      <c r="E28" s="84"/>
      <c r="F28" s="84" t="s">
        <v>1807</v>
      </c>
      <c r="G28" s="107">
        <v>43100</v>
      </c>
      <c r="H28" s="84"/>
      <c r="I28" s="94">
        <v>8.9</v>
      </c>
      <c r="J28" s="97" t="s">
        <v>180</v>
      </c>
      <c r="K28" s="98">
        <v>2.2099999999999998E-2</v>
      </c>
      <c r="L28" s="98">
        <v>2.2099999999999998E-2</v>
      </c>
      <c r="M28" s="94">
        <v>30690376.780000001</v>
      </c>
      <c r="N28" s="96">
        <v>105.66</v>
      </c>
      <c r="O28" s="94">
        <f>32427.45522-3.87</f>
        <v>32423.585220000001</v>
      </c>
      <c r="P28" s="95">
        <f t="shared" si="0"/>
        <v>7.8091422312254917E-3</v>
      </c>
      <c r="Q28" s="95">
        <f>O28/'[5]סכום נכסי הקרן'!$C$42</f>
        <v>6.1892165549143872E-4</v>
      </c>
    </row>
    <row r="29" spans="2:17" s="135" customFormat="1">
      <c r="B29" s="173" t="s">
        <v>2996</v>
      </c>
      <c r="C29" s="97" t="s">
        <v>2614</v>
      </c>
      <c r="D29" s="84">
        <v>5209</v>
      </c>
      <c r="E29" s="84"/>
      <c r="F29" s="84" t="s">
        <v>1807</v>
      </c>
      <c r="G29" s="107">
        <v>42643</v>
      </c>
      <c r="H29" s="84"/>
      <c r="I29" s="94">
        <v>6.89</v>
      </c>
      <c r="J29" s="97" t="s">
        <v>180</v>
      </c>
      <c r="K29" s="98">
        <v>2.4E-2</v>
      </c>
      <c r="L29" s="98">
        <v>2.4E-2</v>
      </c>
      <c r="M29" s="94">
        <v>27896255.859999999</v>
      </c>
      <c r="N29" s="96">
        <v>102.37</v>
      </c>
      <c r="O29" s="94">
        <v>28557.405480000001</v>
      </c>
      <c r="P29" s="95">
        <f t="shared" si="0"/>
        <v>6.8779821736227563E-3</v>
      </c>
      <c r="Q29" s="95">
        <f>O29/'[5]סכום נכסי הקרן'!$C$42</f>
        <v>5.4512160072043648E-4</v>
      </c>
    </row>
    <row r="30" spans="2:17" s="135" customFormat="1">
      <c r="B30" s="83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94"/>
      <c r="N30" s="96"/>
      <c r="O30" s="84"/>
      <c r="P30" s="95"/>
      <c r="Q30" s="84"/>
    </row>
    <row r="31" spans="2:17" s="135" customFormat="1">
      <c r="B31" s="102" t="s">
        <v>40</v>
      </c>
      <c r="C31" s="82"/>
      <c r="D31" s="82"/>
      <c r="E31" s="82"/>
      <c r="F31" s="82"/>
      <c r="G31" s="82"/>
      <c r="H31" s="82"/>
      <c r="I31" s="91">
        <v>4.4417120478165257</v>
      </c>
      <c r="J31" s="82"/>
      <c r="K31" s="82"/>
      <c r="L31" s="104">
        <v>3.1443773803371426E-2</v>
      </c>
      <c r="M31" s="91"/>
      <c r="N31" s="93"/>
      <c r="O31" s="91">
        <f>SUM(O32:O203)</f>
        <v>2019425.0968099991</v>
      </c>
      <c r="P31" s="92">
        <f t="shared" si="0"/>
        <v>0.48637365976937419</v>
      </c>
      <c r="Q31" s="92">
        <f>O31/'[5]סכום נכסי הקרן'!$C$42</f>
        <v>3.8548048143906138E-2</v>
      </c>
    </row>
    <row r="32" spans="2:17" s="135" customFormat="1">
      <c r="B32" s="173" t="s">
        <v>2997</v>
      </c>
      <c r="C32" s="97" t="s">
        <v>2619</v>
      </c>
      <c r="D32" s="84" t="s">
        <v>2620</v>
      </c>
      <c r="E32" s="84"/>
      <c r="F32" s="84" t="s">
        <v>372</v>
      </c>
      <c r="G32" s="107">
        <v>42368</v>
      </c>
      <c r="H32" s="84" t="s">
        <v>387</v>
      </c>
      <c r="I32" s="94">
        <v>9.51</v>
      </c>
      <c r="J32" s="97" t="s">
        <v>180</v>
      </c>
      <c r="K32" s="98">
        <v>3.1699999999999999E-2</v>
      </c>
      <c r="L32" s="98">
        <v>2.5399999999999999E-2</v>
      </c>
      <c r="M32" s="94">
        <v>3861752.35</v>
      </c>
      <c r="N32" s="96">
        <v>107.64</v>
      </c>
      <c r="O32" s="94">
        <v>4156.7902299999996</v>
      </c>
      <c r="P32" s="95">
        <f t="shared" si="0"/>
        <v>1.0011528925991647E-3</v>
      </c>
      <c r="Q32" s="95">
        <f>O32/'[5]סכום נכסי הקרן'!$C$42</f>
        <v>7.9347409400465986E-5</v>
      </c>
    </row>
    <row r="33" spans="2:17" s="135" customFormat="1">
      <c r="B33" s="173" t="s">
        <v>2997</v>
      </c>
      <c r="C33" s="97" t="s">
        <v>2619</v>
      </c>
      <c r="D33" s="84" t="s">
        <v>2621</v>
      </c>
      <c r="E33" s="84"/>
      <c r="F33" s="84" t="s">
        <v>372</v>
      </c>
      <c r="G33" s="107">
        <v>42388</v>
      </c>
      <c r="H33" s="84" t="s">
        <v>387</v>
      </c>
      <c r="I33" s="94">
        <v>9.49</v>
      </c>
      <c r="J33" s="97" t="s">
        <v>180</v>
      </c>
      <c r="K33" s="98">
        <v>3.1899999999999998E-2</v>
      </c>
      <c r="L33" s="98">
        <v>2.5399999999999999E-2</v>
      </c>
      <c r="M33" s="94">
        <v>5406453.29</v>
      </c>
      <c r="N33" s="96">
        <v>107.91</v>
      </c>
      <c r="O33" s="94">
        <v>5834.1037900000001</v>
      </c>
      <c r="P33" s="95">
        <f t="shared" si="0"/>
        <v>1.4051298145690285E-3</v>
      </c>
      <c r="Q33" s="95">
        <f>O33/'[5]סכום נכסי הקרן'!$C$42</f>
        <v>1.1136501875148516E-4</v>
      </c>
    </row>
    <row r="34" spans="2:17" s="135" customFormat="1">
      <c r="B34" s="173" t="s">
        <v>2997</v>
      </c>
      <c r="C34" s="97" t="s">
        <v>2619</v>
      </c>
      <c r="D34" s="84" t="s">
        <v>2622</v>
      </c>
      <c r="E34" s="84"/>
      <c r="F34" s="84" t="s">
        <v>372</v>
      </c>
      <c r="G34" s="107">
        <v>42509</v>
      </c>
      <c r="H34" s="84" t="s">
        <v>387</v>
      </c>
      <c r="I34" s="94">
        <v>9.58</v>
      </c>
      <c r="J34" s="97" t="s">
        <v>180</v>
      </c>
      <c r="K34" s="98">
        <v>2.7400000000000001E-2</v>
      </c>
      <c r="L34" s="98">
        <v>2.75E-2</v>
      </c>
      <c r="M34" s="94">
        <v>5406453.29</v>
      </c>
      <c r="N34" s="96">
        <v>102.12</v>
      </c>
      <c r="O34" s="94">
        <v>5521.0702300000003</v>
      </c>
      <c r="P34" s="95">
        <f t="shared" si="0"/>
        <v>1.3297364372913366E-3</v>
      </c>
      <c r="Q34" s="95">
        <f>O34/'[5]סכום נכסי הקרן'!$C$42</f>
        <v>1.0538963855015965E-4</v>
      </c>
    </row>
    <row r="35" spans="2:17" s="135" customFormat="1">
      <c r="B35" s="173" t="s">
        <v>2997</v>
      </c>
      <c r="C35" s="97" t="s">
        <v>2619</v>
      </c>
      <c r="D35" s="84" t="s">
        <v>2623</v>
      </c>
      <c r="E35" s="84"/>
      <c r="F35" s="84" t="s">
        <v>372</v>
      </c>
      <c r="G35" s="107">
        <v>42723</v>
      </c>
      <c r="H35" s="84" t="s">
        <v>387</v>
      </c>
      <c r="I35" s="94">
        <v>9.370000000000001</v>
      </c>
      <c r="J35" s="97" t="s">
        <v>180</v>
      </c>
      <c r="K35" s="98">
        <v>3.15E-2</v>
      </c>
      <c r="L35" s="98">
        <v>3.1399999999999997E-2</v>
      </c>
      <c r="M35" s="94">
        <v>772350.47</v>
      </c>
      <c r="N35" s="96">
        <v>101.96</v>
      </c>
      <c r="O35" s="94">
        <v>787.48853000000008</v>
      </c>
      <c r="P35" s="95">
        <f t="shared" si="0"/>
        <v>1.8966471149018364E-4</v>
      </c>
      <c r="Q35" s="95">
        <f>O35/'[5]סכום נכסי הקרן'!$C$42</f>
        <v>1.503207314555326E-5</v>
      </c>
    </row>
    <row r="36" spans="2:17" s="135" customFormat="1">
      <c r="B36" s="173" t="s">
        <v>2997</v>
      </c>
      <c r="C36" s="97" t="s">
        <v>2619</v>
      </c>
      <c r="D36" s="84" t="s">
        <v>2624</v>
      </c>
      <c r="E36" s="84"/>
      <c r="F36" s="84" t="s">
        <v>372</v>
      </c>
      <c r="G36" s="107">
        <v>42918</v>
      </c>
      <c r="H36" s="84" t="s">
        <v>387</v>
      </c>
      <c r="I36" s="94">
        <v>9.23</v>
      </c>
      <c r="J36" s="97" t="s">
        <v>180</v>
      </c>
      <c r="K36" s="98">
        <v>3.1899999999999998E-2</v>
      </c>
      <c r="L36" s="98">
        <v>3.6899999999999995E-2</v>
      </c>
      <c r="M36" s="94">
        <v>3861752.35</v>
      </c>
      <c r="N36" s="96">
        <v>96.72</v>
      </c>
      <c r="O36" s="94">
        <v>3735.08662</v>
      </c>
      <c r="P36" s="95">
        <f t="shared" si="0"/>
        <v>8.9958659610336823E-4</v>
      </c>
      <c r="Q36" s="95">
        <f>O36/'[5]סכום נכסי הקרן'!$C$42</f>
        <v>7.1297667379126509E-5</v>
      </c>
    </row>
    <row r="37" spans="2:17" s="135" customFormat="1">
      <c r="B37" s="174" t="s">
        <v>2998</v>
      </c>
      <c r="C37" s="97" t="s">
        <v>2614</v>
      </c>
      <c r="D37" s="84" t="s">
        <v>2625</v>
      </c>
      <c r="E37" s="84"/>
      <c r="F37" s="84" t="s">
        <v>1769</v>
      </c>
      <c r="G37" s="107">
        <v>43185</v>
      </c>
      <c r="H37" s="84" t="s">
        <v>2608</v>
      </c>
      <c r="I37" s="94">
        <v>1.21</v>
      </c>
      <c r="J37" s="97" t="s">
        <v>179</v>
      </c>
      <c r="K37" s="98">
        <v>3.9134000000000002E-2</v>
      </c>
      <c r="L37" s="98">
        <v>4.24E-2</v>
      </c>
      <c r="M37" s="94">
        <v>40520731.009999998</v>
      </c>
      <c r="N37" s="96">
        <v>99.73</v>
      </c>
      <c r="O37" s="94">
        <v>151461.64703999998</v>
      </c>
      <c r="P37" s="95">
        <f t="shared" si="0"/>
        <v>3.6479172068283487E-2</v>
      </c>
      <c r="Q37" s="95">
        <f>O37/'[5]סכום נכסי הקרן'!$C$42</f>
        <v>2.891194563876695E-3</v>
      </c>
    </row>
    <row r="38" spans="2:17" s="135" customFormat="1">
      <c r="B38" s="173" t="s">
        <v>2999</v>
      </c>
      <c r="C38" s="97" t="s">
        <v>2619</v>
      </c>
      <c r="D38" s="84" t="s">
        <v>2626</v>
      </c>
      <c r="E38" s="84"/>
      <c r="F38" s="84" t="s">
        <v>401</v>
      </c>
      <c r="G38" s="107">
        <v>42229</v>
      </c>
      <c r="H38" s="84" t="s">
        <v>178</v>
      </c>
      <c r="I38" s="94">
        <v>4.25</v>
      </c>
      <c r="J38" s="97" t="s">
        <v>179</v>
      </c>
      <c r="K38" s="98">
        <v>9.8519999999999996E-2</v>
      </c>
      <c r="L38" s="98">
        <v>4.2099999999999999E-2</v>
      </c>
      <c r="M38" s="94">
        <v>7746375.0999999996</v>
      </c>
      <c r="N38" s="96">
        <v>125.18</v>
      </c>
      <c r="O38" s="94">
        <v>36344.02749</v>
      </c>
      <c r="P38" s="95">
        <f t="shared" si="0"/>
        <v>8.7533712881915273E-3</v>
      </c>
      <c r="Q38" s="95">
        <f>O38/'[5]סכום נכסי הקרן'!$C$42</f>
        <v>6.9375750734258746E-4</v>
      </c>
    </row>
    <row r="39" spans="2:17" s="135" customFormat="1">
      <c r="B39" s="173" t="s">
        <v>2999</v>
      </c>
      <c r="C39" s="97" t="s">
        <v>2619</v>
      </c>
      <c r="D39" s="84" t="s">
        <v>2627</v>
      </c>
      <c r="E39" s="84"/>
      <c r="F39" s="84" t="s">
        <v>401</v>
      </c>
      <c r="G39" s="107">
        <v>43277</v>
      </c>
      <c r="H39" s="84" t="s">
        <v>178</v>
      </c>
      <c r="I39" s="94">
        <v>4.2500000000000009</v>
      </c>
      <c r="J39" s="97" t="s">
        <v>179</v>
      </c>
      <c r="K39" s="98">
        <v>9.8519999999999996E-2</v>
      </c>
      <c r="L39" s="98">
        <v>4.2100000000000005E-2</v>
      </c>
      <c r="M39" s="94">
        <v>15930683.9</v>
      </c>
      <c r="N39" s="96">
        <v>125.18</v>
      </c>
      <c r="O39" s="94">
        <v>74742.72885</v>
      </c>
      <c r="P39" s="95">
        <f t="shared" si="0"/>
        <v>1.8001605818086359E-2</v>
      </c>
      <c r="Q39" s="95">
        <f>O39/'[5]סכום נכסי הקרן'!$C$42</f>
        <v>1.4267359134379439E-3</v>
      </c>
    </row>
    <row r="40" spans="2:17" s="135" customFormat="1">
      <c r="B40" s="173" t="s">
        <v>2999</v>
      </c>
      <c r="C40" s="97" t="s">
        <v>2619</v>
      </c>
      <c r="D40" s="84" t="s">
        <v>2628</v>
      </c>
      <c r="E40" s="84"/>
      <c r="F40" s="84" t="s">
        <v>401</v>
      </c>
      <c r="G40" s="107">
        <v>41274</v>
      </c>
      <c r="H40" s="84" t="s">
        <v>178</v>
      </c>
      <c r="I40" s="94">
        <v>4.2699999999999996</v>
      </c>
      <c r="J40" s="97" t="s">
        <v>180</v>
      </c>
      <c r="K40" s="98">
        <v>3.8450999999999999E-2</v>
      </c>
      <c r="L40" s="98">
        <v>1.1700000000000002E-2</v>
      </c>
      <c r="M40" s="94">
        <v>56733899.380000003</v>
      </c>
      <c r="N40" s="96">
        <v>143.54</v>
      </c>
      <c r="O40" s="94">
        <v>81435.872189999995</v>
      </c>
      <c r="P40" s="95">
        <f t="shared" si="0"/>
        <v>1.9613633234591768E-2</v>
      </c>
      <c r="Q40" s="95">
        <f>O40/'[5]סכום נכסי הקרן'!$C$42</f>
        <v>1.5544988159154601E-3</v>
      </c>
    </row>
    <row r="41" spans="2:17" s="135" customFormat="1">
      <c r="B41" s="173" t="s">
        <v>3000</v>
      </c>
      <c r="C41" s="97" t="s">
        <v>2619</v>
      </c>
      <c r="D41" s="84" t="s">
        <v>2629</v>
      </c>
      <c r="E41" s="84"/>
      <c r="F41" s="84" t="s">
        <v>401</v>
      </c>
      <c r="G41" s="107">
        <v>42124</v>
      </c>
      <c r="H41" s="84" t="s">
        <v>387</v>
      </c>
      <c r="I41" s="94">
        <v>2.3899999999999997</v>
      </c>
      <c r="J41" s="97" t="s">
        <v>180</v>
      </c>
      <c r="K41" s="98">
        <v>0.06</v>
      </c>
      <c r="L41" s="98">
        <v>4.5699999999999991E-2</v>
      </c>
      <c r="M41" s="94">
        <v>39770580.420000002</v>
      </c>
      <c r="N41" s="96">
        <v>107.22</v>
      </c>
      <c r="O41" s="94">
        <v>42642.015490000005</v>
      </c>
      <c r="P41" s="95">
        <f t="shared" si="0"/>
        <v>1.0270226494944367E-2</v>
      </c>
      <c r="Q41" s="95">
        <f>O41/'[5]סכום נכסי הקרן'!$C$42</f>
        <v>8.1397743776597626E-4</v>
      </c>
    </row>
    <row r="42" spans="2:17" s="135" customFormat="1">
      <c r="B42" s="173" t="s">
        <v>3001</v>
      </c>
      <c r="C42" s="97" t="s">
        <v>2614</v>
      </c>
      <c r="D42" s="84" t="s">
        <v>2630</v>
      </c>
      <c r="E42" s="84"/>
      <c r="F42" s="84" t="s">
        <v>1769</v>
      </c>
      <c r="G42" s="107">
        <v>42723</v>
      </c>
      <c r="H42" s="84" t="s">
        <v>2608</v>
      </c>
      <c r="I42" s="94">
        <v>0.02</v>
      </c>
      <c r="J42" s="97" t="s">
        <v>180</v>
      </c>
      <c r="K42" s="98">
        <v>2.0119999999999999E-2</v>
      </c>
      <c r="L42" s="98">
        <v>1.7000000000000001E-2</v>
      </c>
      <c r="M42" s="94">
        <v>110823628</v>
      </c>
      <c r="N42" s="96">
        <v>101.08</v>
      </c>
      <c r="O42" s="94">
        <v>112020.51923999999</v>
      </c>
      <c r="P42" s="95">
        <f t="shared" si="0"/>
        <v>2.6979871646683112E-2</v>
      </c>
      <c r="Q42" s="95">
        <f>O42/'[5]סכום נכסי הקרן'!$C$42</f>
        <v>2.1383176705044023E-3</v>
      </c>
    </row>
    <row r="43" spans="2:17" s="135" customFormat="1">
      <c r="B43" s="173" t="s">
        <v>3002</v>
      </c>
      <c r="C43" s="97" t="s">
        <v>2614</v>
      </c>
      <c r="D43" s="84" t="s">
        <v>2631</v>
      </c>
      <c r="E43" s="84"/>
      <c r="F43" s="84" t="s">
        <v>1769</v>
      </c>
      <c r="G43" s="107">
        <v>42201</v>
      </c>
      <c r="H43" s="84" t="s">
        <v>2608</v>
      </c>
      <c r="I43" s="94">
        <v>7.16</v>
      </c>
      <c r="J43" s="97" t="s">
        <v>180</v>
      </c>
      <c r="K43" s="98">
        <v>4.2030000000000005E-2</v>
      </c>
      <c r="L43" s="98">
        <v>3.1400000000000004E-2</v>
      </c>
      <c r="M43" s="94">
        <v>2677425.06</v>
      </c>
      <c r="N43" s="96">
        <v>109.48</v>
      </c>
      <c r="O43" s="94">
        <v>2931.24469</v>
      </c>
      <c r="P43" s="95">
        <f t="shared" si="0"/>
        <v>7.059832076995239E-4</v>
      </c>
      <c r="Q43" s="95">
        <f>O43/'[5]סכום נכסי הקרן'!$C$42</f>
        <v>5.5953430315479753E-5</v>
      </c>
    </row>
    <row r="44" spans="2:17" s="135" customFormat="1">
      <c r="B44" s="173" t="s">
        <v>3002</v>
      </c>
      <c r="C44" s="97" t="s">
        <v>2619</v>
      </c>
      <c r="D44" s="84" t="s">
        <v>2632</v>
      </c>
      <c r="E44" s="84"/>
      <c r="F44" s="84" t="s">
        <v>1769</v>
      </c>
      <c r="G44" s="107">
        <v>40742</v>
      </c>
      <c r="H44" s="84" t="s">
        <v>2608</v>
      </c>
      <c r="I44" s="94">
        <v>5.3</v>
      </c>
      <c r="J44" s="97" t="s">
        <v>180</v>
      </c>
      <c r="K44" s="98">
        <v>4.4999999999999998E-2</v>
      </c>
      <c r="L44" s="98">
        <v>1.2099999999999998E-2</v>
      </c>
      <c r="M44" s="94">
        <v>34040869.270000003</v>
      </c>
      <c r="N44" s="96">
        <v>123.62</v>
      </c>
      <c r="O44" s="94">
        <v>42081.322630000002</v>
      </c>
      <c r="P44" s="95">
        <f t="shared" si="0"/>
        <v>1.0135184973099591E-2</v>
      </c>
      <c r="Q44" s="95">
        <f>O44/'[5]סכום נכסי הקרן'!$C$42</f>
        <v>8.0327458208919649E-4</v>
      </c>
    </row>
    <row r="45" spans="2:17" s="135" customFormat="1">
      <c r="B45" s="87" t="s">
        <v>3003</v>
      </c>
      <c r="C45" s="97" t="s">
        <v>2619</v>
      </c>
      <c r="D45" s="84" t="s">
        <v>2633</v>
      </c>
      <c r="E45" s="84"/>
      <c r="F45" s="84" t="s">
        <v>504</v>
      </c>
      <c r="G45" s="107">
        <v>43276</v>
      </c>
      <c r="H45" s="84" t="s">
        <v>387</v>
      </c>
      <c r="I45" s="94">
        <v>10.610000000000001</v>
      </c>
      <c r="J45" s="97" t="s">
        <v>180</v>
      </c>
      <c r="K45" s="98">
        <v>3.56E-2</v>
      </c>
      <c r="L45" s="98">
        <v>4.8300000000000003E-2</v>
      </c>
      <c r="M45" s="94">
        <v>2495567.81</v>
      </c>
      <c r="N45" s="96">
        <v>88.38</v>
      </c>
      <c r="O45" s="94">
        <v>2205.5826899999997</v>
      </c>
      <c r="P45" s="95">
        <f t="shared" si="0"/>
        <v>5.3120926671350126E-4</v>
      </c>
      <c r="Q45" s="95">
        <f>O45/'[5]סכום נכסי הקרן'!$C$42</f>
        <v>4.2101540608656374E-5</v>
      </c>
    </row>
    <row r="46" spans="2:17" s="135" customFormat="1">
      <c r="B46" s="87" t="s">
        <v>3003</v>
      </c>
      <c r="C46" s="97" t="s">
        <v>2619</v>
      </c>
      <c r="D46" s="84" t="s">
        <v>2634</v>
      </c>
      <c r="E46" s="84"/>
      <c r="F46" s="84" t="s">
        <v>504</v>
      </c>
      <c r="G46" s="107">
        <v>43222</v>
      </c>
      <c r="H46" s="84" t="s">
        <v>387</v>
      </c>
      <c r="I46" s="94">
        <v>10.61</v>
      </c>
      <c r="J46" s="97" t="s">
        <v>180</v>
      </c>
      <c r="K46" s="98">
        <v>3.5200000000000002E-2</v>
      </c>
      <c r="L46" s="98">
        <v>4.8300000000000003E-2</v>
      </c>
      <c r="M46" s="94">
        <v>11934965.25</v>
      </c>
      <c r="N46" s="96">
        <v>88.76</v>
      </c>
      <c r="O46" s="94">
        <v>10593.47494</v>
      </c>
      <c r="P46" s="95">
        <f t="shared" si="0"/>
        <v>2.5514128671481609E-3</v>
      </c>
      <c r="Q46" s="95">
        <f>O46/'[5]סכום נכסי הקרן'!$C$42</f>
        <v>2.0221486929297296E-4</v>
      </c>
    </row>
    <row r="47" spans="2:17" s="135" customFormat="1">
      <c r="B47" s="87" t="s">
        <v>3003</v>
      </c>
      <c r="C47" s="97" t="s">
        <v>2619</v>
      </c>
      <c r="D47" s="84" t="s">
        <v>2635</v>
      </c>
      <c r="E47" s="84"/>
      <c r="F47" s="84" t="s">
        <v>504</v>
      </c>
      <c r="G47" s="107">
        <v>43431</v>
      </c>
      <c r="H47" s="84" t="s">
        <v>387</v>
      </c>
      <c r="I47" s="94">
        <v>10.55</v>
      </c>
      <c r="J47" s="97" t="s">
        <v>180</v>
      </c>
      <c r="K47" s="98">
        <v>3.9599999999999996E-2</v>
      </c>
      <c r="L47" s="98">
        <v>4.7200000000000006E-2</v>
      </c>
      <c r="M47" s="94">
        <v>2484963.71</v>
      </c>
      <c r="N47" s="96">
        <v>93.11</v>
      </c>
      <c r="O47" s="94">
        <v>2313.7496900000001</v>
      </c>
      <c r="P47" s="95">
        <f t="shared" si="0"/>
        <v>5.5726102755344496E-4</v>
      </c>
      <c r="Q47" s="95">
        <f>O47/'[5]סכום נכסי הקרן'!$C$42</f>
        <v>4.4166299895925059E-5</v>
      </c>
    </row>
    <row r="48" spans="2:17" s="135" customFormat="1">
      <c r="B48" s="173" t="s">
        <v>3004</v>
      </c>
      <c r="C48" s="97" t="s">
        <v>2614</v>
      </c>
      <c r="D48" s="84" t="s">
        <v>2636</v>
      </c>
      <c r="E48" s="84"/>
      <c r="F48" s="84" t="s">
        <v>2637</v>
      </c>
      <c r="G48" s="107">
        <v>42901</v>
      </c>
      <c r="H48" s="84" t="s">
        <v>2608</v>
      </c>
      <c r="I48" s="94">
        <v>3.17</v>
      </c>
      <c r="J48" s="97" t="s">
        <v>180</v>
      </c>
      <c r="K48" s="98">
        <v>0.04</v>
      </c>
      <c r="L48" s="98">
        <v>3.3399999999999992E-2</v>
      </c>
      <c r="M48" s="94">
        <v>43937591</v>
      </c>
      <c r="N48" s="96">
        <v>102.32</v>
      </c>
      <c r="O48" s="94">
        <v>44956.942130000003</v>
      </c>
      <c r="P48" s="95">
        <f t="shared" si="0"/>
        <v>1.0827770988064209E-2</v>
      </c>
      <c r="Q48" s="95">
        <f>O48/'[5]סכום נכסי הקרן'!$C$42</f>
        <v>8.5816620401895239E-4</v>
      </c>
    </row>
    <row r="49" spans="2:17" s="135" customFormat="1">
      <c r="B49" s="173" t="s">
        <v>3004</v>
      </c>
      <c r="C49" s="97" t="s">
        <v>2614</v>
      </c>
      <c r="D49" s="84" t="s">
        <v>2638</v>
      </c>
      <c r="E49" s="84"/>
      <c r="F49" s="84" t="s">
        <v>2637</v>
      </c>
      <c r="G49" s="107">
        <v>42719</v>
      </c>
      <c r="H49" s="84" t="s">
        <v>2608</v>
      </c>
      <c r="I49" s="94">
        <v>3.1600000000000006</v>
      </c>
      <c r="J49" s="97" t="s">
        <v>180</v>
      </c>
      <c r="K49" s="98">
        <v>4.1500000000000002E-2</v>
      </c>
      <c r="L49" s="98">
        <v>2.9500000000000002E-2</v>
      </c>
      <c r="M49" s="94">
        <v>108532135</v>
      </c>
      <c r="N49" s="96">
        <v>104.03</v>
      </c>
      <c r="O49" s="94">
        <v>112905.98486</v>
      </c>
      <c r="P49" s="95">
        <f t="shared" si="0"/>
        <v>2.7193133903787706E-2</v>
      </c>
      <c r="Q49" s="95">
        <f>O49/'[5]סכום נכסי הקרן'!$C$42</f>
        <v>2.155219991567685E-3</v>
      </c>
    </row>
    <row r="50" spans="2:17" s="135" customFormat="1">
      <c r="B50" s="173" t="s">
        <v>3005</v>
      </c>
      <c r="C50" s="97" t="s">
        <v>2619</v>
      </c>
      <c r="D50" s="84" t="s">
        <v>2639</v>
      </c>
      <c r="E50" s="84"/>
      <c r="F50" s="84" t="s">
        <v>504</v>
      </c>
      <c r="G50" s="107">
        <v>42033</v>
      </c>
      <c r="H50" s="84" t="s">
        <v>387</v>
      </c>
      <c r="I50" s="94">
        <v>5.7600000000000007</v>
      </c>
      <c r="J50" s="97" t="s">
        <v>180</v>
      </c>
      <c r="K50" s="98">
        <v>5.5E-2</v>
      </c>
      <c r="L50" s="98">
        <v>3.15E-2</v>
      </c>
      <c r="M50" s="94">
        <v>2218564.75</v>
      </c>
      <c r="N50" s="96">
        <v>114.81</v>
      </c>
      <c r="O50" s="94">
        <v>2547.1340299999997</v>
      </c>
      <c r="P50" s="95">
        <f t="shared" si="0"/>
        <v>6.1347108246361209E-4</v>
      </c>
      <c r="Q50" s="95">
        <f>O50/'[5]סכום נכסי הקרן'!$C$42</f>
        <v>4.862128601477896E-5</v>
      </c>
    </row>
    <row r="51" spans="2:17" s="135" customFormat="1">
      <c r="B51" s="173" t="s">
        <v>3005</v>
      </c>
      <c r="C51" s="97" t="s">
        <v>2619</v>
      </c>
      <c r="D51" s="84" t="s">
        <v>2640</v>
      </c>
      <c r="E51" s="84"/>
      <c r="F51" s="84" t="s">
        <v>504</v>
      </c>
      <c r="G51" s="107">
        <v>42054</v>
      </c>
      <c r="H51" s="84" t="s">
        <v>387</v>
      </c>
      <c r="I51" s="94">
        <v>5.7600000000000007</v>
      </c>
      <c r="J51" s="97" t="s">
        <v>180</v>
      </c>
      <c r="K51" s="98">
        <v>5.5E-2</v>
      </c>
      <c r="L51" s="98">
        <v>3.1499999999999993E-2</v>
      </c>
      <c r="M51" s="94">
        <v>4333768</v>
      </c>
      <c r="N51" s="96">
        <v>115.85</v>
      </c>
      <c r="O51" s="94">
        <v>5020.6701299999995</v>
      </c>
      <c r="P51" s="95">
        <f t="shared" si="0"/>
        <v>1.2092162811486698E-3</v>
      </c>
      <c r="Q51" s="95">
        <f>O51/'[5]סכום נכסי הקרן'!$C$42</f>
        <v>9.5837688751929348E-5</v>
      </c>
    </row>
    <row r="52" spans="2:17" s="135" customFormat="1">
      <c r="B52" s="173" t="s">
        <v>3005</v>
      </c>
      <c r="C52" s="97" t="s">
        <v>2619</v>
      </c>
      <c r="D52" s="84" t="s">
        <v>2641</v>
      </c>
      <c r="E52" s="84"/>
      <c r="F52" s="84" t="s">
        <v>504</v>
      </c>
      <c r="G52" s="107">
        <v>42565</v>
      </c>
      <c r="H52" s="84" t="s">
        <v>387</v>
      </c>
      <c r="I52" s="94">
        <v>5.76</v>
      </c>
      <c r="J52" s="97" t="s">
        <v>180</v>
      </c>
      <c r="K52" s="98">
        <v>5.5E-2</v>
      </c>
      <c r="L52" s="98">
        <v>3.15E-2</v>
      </c>
      <c r="M52" s="94">
        <v>5289749.28</v>
      </c>
      <c r="N52" s="96">
        <v>116.32</v>
      </c>
      <c r="O52" s="94">
        <v>6153.0363899999993</v>
      </c>
      <c r="P52" s="95">
        <f t="shared" si="0"/>
        <v>1.481943961390715E-3</v>
      </c>
      <c r="Q52" s="95">
        <f>O52/'[5]סכום נכסי הקרן'!$C$42</f>
        <v>1.174530035145159E-4</v>
      </c>
    </row>
    <row r="53" spans="2:17" s="135" customFormat="1">
      <c r="B53" s="173" t="s">
        <v>3005</v>
      </c>
      <c r="C53" s="97" t="s">
        <v>2619</v>
      </c>
      <c r="D53" s="84" t="s">
        <v>2642</v>
      </c>
      <c r="E53" s="84"/>
      <c r="F53" s="84" t="s">
        <v>504</v>
      </c>
      <c r="G53" s="107">
        <v>41367</v>
      </c>
      <c r="H53" s="84" t="s">
        <v>387</v>
      </c>
      <c r="I53" s="94">
        <v>5.97</v>
      </c>
      <c r="J53" s="97" t="s">
        <v>180</v>
      </c>
      <c r="K53" s="98">
        <v>5.0999999999999997E-2</v>
      </c>
      <c r="L53" s="98">
        <v>1.7100000000000004E-2</v>
      </c>
      <c r="M53" s="94">
        <v>26821375.289999999</v>
      </c>
      <c r="N53" s="96">
        <v>128.88</v>
      </c>
      <c r="O53" s="94">
        <v>34567.388899999998</v>
      </c>
      <c r="P53" s="95">
        <f t="shared" si="0"/>
        <v>8.3254721725121196E-3</v>
      </c>
      <c r="Q53" s="95">
        <f>O53/'[5]סכום נכסי הקרן'!$C$42</f>
        <v>6.5984391975281939E-4</v>
      </c>
    </row>
    <row r="54" spans="2:17" s="135" customFormat="1">
      <c r="B54" s="173" t="s">
        <v>3005</v>
      </c>
      <c r="C54" s="97" t="s">
        <v>2619</v>
      </c>
      <c r="D54" s="84" t="s">
        <v>2643</v>
      </c>
      <c r="E54" s="84"/>
      <c r="F54" s="84" t="s">
        <v>504</v>
      </c>
      <c r="G54" s="107">
        <v>41207</v>
      </c>
      <c r="H54" s="84" t="s">
        <v>387</v>
      </c>
      <c r="I54" s="94">
        <v>5.9</v>
      </c>
      <c r="J54" s="97" t="s">
        <v>180</v>
      </c>
      <c r="K54" s="98">
        <v>5.5E-2</v>
      </c>
      <c r="L54" s="98">
        <v>0.02</v>
      </c>
      <c r="M54" s="94">
        <v>381247.71</v>
      </c>
      <c r="N54" s="96">
        <v>123.98</v>
      </c>
      <c r="O54" s="94">
        <v>472.67088999999999</v>
      </c>
      <c r="P54" s="95">
        <f t="shared" si="0"/>
        <v>1.1384164285117692E-4</v>
      </c>
      <c r="Q54" s="95">
        <f>O54/'[5]סכום נכסי הקרן'!$C$42</f>
        <v>9.0226373103539139E-6</v>
      </c>
    </row>
    <row r="55" spans="2:17" s="135" customFormat="1">
      <c r="B55" s="173" t="s">
        <v>3005</v>
      </c>
      <c r="C55" s="97" t="s">
        <v>2619</v>
      </c>
      <c r="D55" s="84" t="s">
        <v>2644</v>
      </c>
      <c r="E55" s="84"/>
      <c r="F55" s="84" t="s">
        <v>504</v>
      </c>
      <c r="G55" s="107">
        <v>41239</v>
      </c>
      <c r="H55" s="84" t="s">
        <v>387</v>
      </c>
      <c r="I55" s="94">
        <v>5.7600000000000007</v>
      </c>
      <c r="J55" s="97" t="s">
        <v>180</v>
      </c>
      <c r="K55" s="98">
        <v>5.5E-2</v>
      </c>
      <c r="L55" s="98">
        <v>3.15E-2</v>
      </c>
      <c r="M55" s="94">
        <v>3362136.44</v>
      </c>
      <c r="N55" s="96">
        <v>116.34</v>
      </c>
      <c r="O55" s="94">
        <v>3911.50936</v>
      </c>
      <c r="P55" s="95">
        <f t="shared" si="0"/>
        <v>9.4207758715616195E-4</v>
      </c>
      <c r="Q55" s="95">
        <f>O55/'[5]סכום נכסי הקרן'!$C$42</f>
        <v>7.4665334883082315E-5</v>
      </c>
    </row>
    <row r="56" spans="2:17" s="135" customFormat="1">
      <c r="B56" s="173" t="s">
        <v>3005</v>
      </c>
      <c r="C56" s="97" t="s">
        <v>2619</v>
      </c>
      <c r="D56" s="84" t="s">
        <v>2645</v>
      </c>
      <c r="E56" s="84"/>
      <c r="F56" s="84" t="s">
        <v>504</v>
      </c>
      <c r="G56" s="107">
        <v>41269</v>
      </c>
      <c r="H56" s="84" t="s">
        <v>387</v>
      </c>
      <c r="I56" s="94">
        <v>5.9000000000000012</v>
      </c>
      <c r="J56" s="97" t="s">
        <v>180</v>
      </c>
      <c r="K56" s="98">
        <v>5.5E-2</v>
      </c>
      <c r="L56" s="98">
        <v>2.0799999999999999E-2</v>
      </c>
      <c r="M56" s="94">
        <v>915359.12</v>
      </c>
      <c r="N56" s="96">
        <v>124.25</v>
      </c>
      <c r="O56" s="94">
        <v>1137.3336899999999</v>
      </c>
      <c r="P56" s="95">
        <f t="shared" si="0"/>
        <v>2.7392407376640259E-4</v>
      </c>
      <c r="Q56" s="95">
        <f>O56/'[5]סכום נכסי הקרן'!$C$42</f>
        <v>2.1710136170468405E-5</v>
      </c>
    </row>
    <row r="57" spans="2:17" s="135" customFormat="1">
      <c r="B57" s="173" t="s">
        <v>3005</v>
      </c>
      <c r="C57" s="97" t="s">
        <v>2619</v>
      </c>
      <c r="D57" s="84" t="s">
        <v>2646</v>
      </c>
      <c r="E57" s="84"/>
      <c r="F57" s="84" t="s">
        <v>504</v>
      </c>
      <c r="G57" s="107">
        <v>41298</v>
      </c>
      <c r="H57" s="84" t="s">
        <v>387</v>
      </c>
      <c r="I57" s="94">
        <v>5.76</v>
      </c>
      <c r="J57" s="97" t="s">
        <v>180</v>
      </c>
      <c r="K57" s="98">
        <v>5.5E-2</v>
      </c>
      <c r="L57" s="98">
        <v>3.1499999999999993E-2</v>
      </c>
      <c r="M57" s="94">
        <v>1852218.77</v>
      </c>
      <c r="N57" s="96">
        <v>116.66</v>
      </c>
      <c r="O57" s="94">
        <v>2160.7984100000003</v>
      </c>
      <c r="P57" s="95">
        <f t="shared" si="0"/>
        <v>5.2042308098264952E-4</v>
      </c>
      <c r="Q57" s="95">
        <f>O57/'[5]סכום נכסי הקרן'!$C$42</f>
        <v>4.1246670287267779E-5</v>
      </c>
    </row>
    <row r="58" spans="2:17" s="135" customFormat="1">
      <c r="B58" s="173" t="s">
        <v>3005</v>
      </c>
      <c r="C58" s="97" t="s">
        <v>2619</v>
      </c>
      <c r="D58" s="84" t="s">
        <v>2647</v>
      </c>
      <c r="E58" s="84"/>
      <c r="F58" s="84" t="s">
        <v>504</v>
      </c>
      <c r="G58" s="107">
        <v>41330</v>
      </c>
      <c r="H58" s="84" t="s">
        <v>387</v>
      </c>
      <c r="I58" s="94">
        <v>5.76</v>
      </c>
      <c r="J58" s="97" t="s">
        <v>180</v>
      </c>
      <c r="K58" s="98">
        <v>5.5E-2</v>
      </c>
      <c r="L58" s="98">
        <v>3.15E-2</v>
      </c>
      <c r="M58" s="94">
        <v>2871254.87</v>
      </c>
      <c r="N58" s="96">
        <v>116.88</v>
      </c>
      <c r="O58" s="94">
        <v>3355.9225999999999</v>
      </c>
      <c r="P58" s="95">
        <f t="shared" si="0"/>
        <v>8.082658571704999E-4</v>
      </c>
      <c r="Q58" s="95">
        <f>O58/'[5]סכום נכסי הקרן'!$C$42</f>
        <v>6.4059947633796348E-5</v>
      </c>
    </row>
    <row r="59" spans="2:17" s="135" customFormat="1">
      <c r="B59" s="173" t="s">
        <v>3005</v>
      </c>
      <c r="C59" s="97" t="s">
        <v>2619</v>
      </c>
      <c r="D59" s="84" t="s">
        <v>2648</v>
      </c>
      <c r="E59" s="84"/>
      <c r="F59" s="84" t="s">
        <v>504</v>
      </c>
      <c r="G59" s="107">
        <v>41389</v>
      </c>
      <c r="H59" s="84" t="s">
        <v>387</v>
      </c>
      <c r="I59" s="94">
        <v>5.89</v>
      </c>
      <c r="J59" s="97" t="s">
        <v>180</v>
      </c>
      <c r="K59" s="98">
        <v>5.5E-2</v>
      </c>
      <c r="L59" s="98">
        <v>2.1299999999999999E-2</v>
      </c>
      <c r="M59" s="94">
        <v>1256791.3700000001</v>
      </c>
      <c r="N59" s="96">
        <v>123.6</v>
      </c>
      <c r="O59" s="94">
        <v>1553.3940600000001</v>
      </c>
      <c r="P59" s="95">
        <f t="shared" si="0"/>
        <v>3.7413120953071536E-4</v>
      </c>
      <c r="Q59" s="95">
        <f>O59/'[5]סכום נכסי הקרן'!$C$42</f>
        <v>2.9652156500346675E-5</v>
      </c>
    </row>
    <row r="60" spans="2:17" s="135" customFormat="1">
      <c r="B60" s="173" t="s">
        <v>3005</v>
      </c>
      <c r="C60" s="97" t="s">
        <v>2619</v>
      </c>
      <c r="D60" s="84" t="s">
        <v>2649</v>
      </c>
      <c r="E60" s="84"/>
      <c r="F60" s="84" t="s">
        <v>504</v>
      </c>
      <c r="G60" s="107">
        <v>41422</v>
      </c>
      <c r="H60" s="84" t="s">
        <v>387</v>
      </c>
      <c r="I60" s="94">
        <v>5.8800000000000008</v>
      </c>
      <c r="J60" s="97" t="s">
        <v>180</v>
      </c>
      <c r="K60" s="98">
        <v>5.5E-2</v>
      </c>
      <c r="L60" s="98">
        <v>2.2000000000000002E-2</v>
      </c>
      <c r="M60" s="94">
        <v>460305.61</v>
      </c>
      <c r="N60" s="96">
        <v>122.62</v>
      </c>
      <c r="O60" s="94">
        <v>564.42670999999996</v>
      </c>
      <c r="P60" s="95">
        <f t="shared" si="0"/>
        <v>1.3594081060393798E-4</v>
      </c>
      <c r="Q60" s="95">
        <f>O60/'[5]סכום נכסי הקרן'!$C$42</f>
        <v>1.0774129738783594E-5</v>
      </c>
    </row>
    <row r="61" spans="2:17" s="135" customFormat="1">
      <c r="B61" s="173" t="s">
        <v>3005</v>
      </c>
      <c r="C61" s="97" t="s">
        <v>2619</v>
      </c>
      <c r="D61" s="84" t="s">
        <v>2650</v>
      </c>
      <c r="E61" s="84"/>
      <c r="F61" s="84" t="s">
        <v>504</v>
      </c>
      <c r="G61" s="107">
        <v>41450</v>
      </c>
      <c r="H61" s="84" t="s">
        <v>387</v>
      </c>
      <c r="I61" s="94">
        <v>5.879999999999999</v>
      </c>
      <c r="J61" s="97" t="s">
        <v>180</v>
      </c>
      <c r="K61" s="98">
        <v>5.5E-2</v>
      </c>
      <c r="L61" s="98">
        <v>2.2100000000000005E-2</v>
      </c>
      <c r="M61" s="94">
        <v>758318.12</v>
      </c>
      <c r="N61" s="96">
        <v>122.44</v>
      </c>
      <c r="O61" s="94">
        <v>928.48469</v>
      </c>
      <c r="P61" s="95">
        <f t="shared" si="0"/>
        <v>2.2362329626807718E-4</v>
      </c>
      <c r="Q61" s="95">
        <f>O61/'[5]סכום נכסי הקרן'!$C$42</f>
        <v>1.772349595314911E-5</v>
      </c>
    </row>
    <row r="62" spans="2:17" s="135" customFormat="1">
      <c r="B62" s="173" t="s">
        <v>3005</v>
      </c>
      <c r="C62" s="97" t="s">
        <v>2619</v>
      </c>
      <c r="D62" s="84" t="s">
        <v>2651</v>
      </c>
      <c r="E62" s="84"/>
      <c r="F62" s="84" t="s">
        <v>504</v>
      </c>
      <c r="G62" s="107">
        <v>41480</v>
      </c>
      <c r="H62" s="84" t="s">
        <v>387</v>
      </c>
      <c r="I62" s="94">
        <v>5.8499999999999988</v>
      </c>
      <c r="J62" s="97" t="s">
        <v>180</v>
      </c>
      <c r="K62" s="98">
        <v>5.5E-2</v>
      </c>
      <c r="L62" s="98">
        <v>2.4499999999999997E-2</v>
      </c>
      <c r="M62" s="94">
        <v>665952.66</v>
      </c>
      <c r="N62" s="96">
        <v>119.78</v>
      </c>
      <c r="O62" s="94">
        <v>797.67806000000007</v>
      </c>
      <c r="P62" s="95">
        <f t="shared" si="0"/>
        <v>1.9211883519363693E-4</v>
      </c>
      <c r="Q62" s="95">
        <f>O62/'[5]סכום נכסי הקרן'!$C$42</f>
        <v>1.522657726141487E-5</v>
      </c>
    </row>
    <row r="63" spans="2:17" s="135" customFormat="1">
      <c r="B63" s="173" t="s">
        <v>3005</v>
      </c>
      <c r="C63" s="97" t="s">
        <v>2619</v>
      </c>
      <c r="D63" s="84" t="s">
        <v>2652</v>
      </c>
      <c r="E63" s="84"/>
      <c r="F63" s="84" t="s">
        <v>504</v>
      </c>
      <c r="G63" s="107">
        <v>41512</v>
      </c>
      <c r="H63" s="84" t="s">
        <v>387</v>
      </c>
      <c r="I63" s="94">
        <v>5.7600000000000007</v>
      </c>
      <c r="J63" s="97" t="s">
        <v>180</v>
      </c>
      <c r="K63" s="98">
        <v>5.5E-2</v>
      </c>
      <c r="L63" s="98">
        <v>3.15E-2</v>
      </c>
      <c r="M63" s="94">
        <v>2076228.06</v>
      </c>
      <c r="N63" s="96">
        <v>114.81</v>
      </c>
      <c r="O63" s="94">
        <v>2383.7172999999998</v>
      </c>
      <c r="P63" s="95">
        <f t="shared" si="0"/>
        <v>5.741125575234213E-4</v>
      </c>
      <c r="Q63" s="95">
        <f>O63/'[5]סכום נכסי הקרן'!$C$42</f>
        <v>4.5501885356883507E-5</v>
      </c>
    </row>
    <row r="64" spans="2:17" s="135" customFormat="1">
      <c r="B64" s="173" t="s">
        <v>3005</v>
      </c>
      <c r="C64" s="97" t="s">
        <v>2619</v>
      </c>
      <c r="D64" s="84" t="s">
        <v>2653</v>
      </c>
      <c r="E64" s="84"/>
      <c r="F64" s="84" t="s">
        <v>504</v>
      </c>
      <c r="G64" s="107">
        <v>41445</v>
      </c>
      <c r="H64" s="84" t="s">
        <v>387</v>
      </c>
      <c r="I64" s="94">
        <v>5.7600000000000007</v>
      </c>
      <c r="J64" s="97" t="s">
        <v>180</v>
      </c>
      <c r="K64" s="98">
        <v>5.5888E-2</v>
      </c>
      <c r="L64" s="98">
        <v>3.15E-2</v>
      </c>
      <c r="M64" s="94">
        <v>1044885.03</v>
      </c>
      <c r="N64" s="96">
        <v>119.03</v>
      </c>
      <c r="O64" s="94">
        <v>1243.7267300000001</v>
      </c>
      <c r="P64" s="95">
        <f t="shared" si="0"/>
        <v>2.9954858062260226E-4</v>
      </c>
      <c r="Q64" s="95">
        <f>O64/'[5]סכום נכסי הקרן'!$C$42</f>
        <v>2.3741033000747031E-5</v>
      </c>
    </row>
    <row r="65" spans="2:17" s="135" customFormat="1">
      <c r="B65" s="173" t="s">
        <v>3005</v>
      </c>
      <c r="C65" s="97" t="s">
        <v>2619</v>
      </c>
      <c r="D65" s="84" t="s">
        <v>2654</v>
      </c>
      <c r="E65" s="84"/>
      <c r="F65" s="84" t="s">
        <v>504</v>
      </c>
      <c r="G65" s="107">
        <v>41547</v>
      </c>
      <c r="H65" s="84" t="s">
        <v>387</v>
      </c>
      <c r="I65" s="94">
        <v>5.76</v>
      </c>
      <c r="J65" s="97" t="s">
        <v>180</v>
      </c>
      <c r="K65" s="98">
        <v>5.5E-2</v>
      </c>
      <c r="L65" s="98">
        <v>3.15E-2</v>
      </c>
      <c r="M65" s="94">
        <v>1519194.32</v>
      </c>
      <c r="N65" s="96">
        <v>114.59</v>
      </c>
      <c r="O65" s="94">
        <v>1740.84475</v>
      </c>
      <c r="P65" s="95">
        <f t="shared" si="0"/>
        <v>4.1927825572005584E-4</v>
      </c>
      <c r="Q65" s="95">
        <f>O65/'[5]סכום נכסי הקרן'!$C$42</f>
        <v>3.3230332405034994E-5</v>
      </c>
    </row>
    <row r="66" spans="2:17" s="135" customFormat="1">
      <c r="B66" s="173" t="s">
        <v>3005</v>
      </c>
      <c r="C66" s="97" t="s">
        <v>2619</v>
      </c>
      <c r="D66" s="84" t="s">
        <v>2655</v>
      </c>
      <c r="E66" s="84"/>
      <c r="F66" s="84" t="s">
        <v>504</v>
      </c>
      <c r="G66" s="107">
        <v>41571</v>
      </c>
      <c r="H66" s="84" t="s">
        <v>387</v>
      </c>
      <c r="I66" s="94">
        <v>5.8199999999999994</v>
      </c>
      <c r="J66" s="97" t="s">
        <v>180</v>
      </c>
      <c r="K66" s="98">
        <v>5.5E-2</v>
      </c>
      <c r="L66" s="98">
        <v>2.64E-2</v>
      </c>
      <c r="M66" s="94">
        <v>740751.9</v>
      </c>
      <c r="N66" s="96">
        <v>117.94</v>
      </c>
      <c r="O66" s="94">
        <v>873.64278999999999</v>
      </c>
      <c r="P66" s="95">
        <f t="shared" si="0"/>
        <v>2.1041475703884738E-4</v>
      </c>
      <c r="Q66" s="95">
        <f>O66/'[5]סכום נכסי הקרן'!$C$42</f>
        <v>1.6676639496406663E-5</v>
      </c>
    </row>
    <row r="67" spans="2:17" s="135" customFormat="1">
      <c r="B67" s="173" t="s">
        <v>3005</v>
      </c>
      <c r="C67" s="97" t="s">
        <v>2619</v>
      </c>
      <c r="D67" s="84" t="s">
        <v>2656</v>
      </c>
      <c r="E67" s="84"/>
      <c r="F67" s="84" t="s">
        <v>504</v>
      </c>
      <c r="G67" s="107">
        <v>41597</v>
      </c>
      <c r="H67" s="84" t="s">
        <v>387</v>
      </c>
      <c r="I67" s="94">
        <v>5.81</v>
      </c>
      <c r="J67" s="97" t="s">
        <v>180</v>
      </c>
      <c r="K67" s="98">
        <v>5.5E-2</v>
      </c>
      <c r="L67" s="98">
        <v>2.7099999999999996E-2</v>
      </c>
      <c r="M67" s="94">
        <v>191306.23</v>
      </c>
      <c r="N67" s="96">
        <v>117.4</v>
      </c>
      <c r="O67" s="94">
        <v>224.59351000000001</v>
      </c>
      <c r="P67" s="95">
        <f t="shared" si="0"/>
        <v>5.4092804725317934E-5</v>
      </c>
      <c r="Q67" s="95">
        <f>O67/'[5]סכום נכסי הקרן'!$C$42</f>
        <v>4.287181262610323E-6</v>
      </c>
    </row>
    <row r="68" spans="2:17" s="135" customFormat="1">
      <c r="B68" s="173" t="s">
        <v>3005</v>
      </c>
      <c r="C68" s="97" t="s">
        <v>2619</v>
      </c>
      <c r="D68" s="84" t="s">
        <v>2657</v>
      </c>
      <c r="E68" s="84"/>
      <c r="F68" s="84" t="s">
        <v>504</v>
      </c>
      <c r="G68" s="107">
        <v>41630</v>
      </c>
      <c r="H68" s="84" t="s">
        <v>387</v>
      </c>
      <c r="I68" s="94">
        <v>5.7599999999999989</v>
      </c>
      <c r="J68" s="97" t="s">
        <v>180</v>
      </c>
      <c r="K68" s="98">
        <v>5.5E-2</v>
      </c>
      <c r="L68" s="98">
        <v>3.1600000000000003E-2</v>
      </c>
      <c r="M68" s="94">
        <v>2176447.31</v>
      </c>
      <c r="N68" s="96">
        <v>114.69</v>
      </c>
      <c r="O68" s="94">
        <v>2496.1674400000002</v>
      </c>
      <c r="P68" s="95">
        <f t="shared" si="0"/>
        <v>6.0119590229306612E-4</v>
      </c>
      <c r="Q68" s="95">
        <f>O68/'[5]סכום נכסי הקרן'!$C$42</f>
        <v>4.7648403896915711E-5</v>
      </c>
    </row>
    <row r="69" spans="2:17" s="135" customFormat="1">
      <c r="B69" s="173" t="s">
        <v>3005</v>
      </c>
      <c r="C69" s="97" t="s">
        <v>2619</v>
      </c>
      <c r="D69" s="84" t="s">
        <v>2658</v>
      </c>
      <c r="E69" s="84"/>
      <c r="F69" s="84" t="s">
        <v>504</v>
      </c>
      <c r="G69" s="107">
        <v>41666</v>
      </c>
      <c r="H69" s="84" t="s">
        <v>387</v>
      </c>
      <c r="I69" s="94">
        <v>5.7600000000000007</v>
      </c>
      <c r="J69" s="97" t="s">
        <v>180</v>
      </c>
      <c r="K69" s="98">
        <v>5.5E-2</v>
      </c>
      <c r="L69" s="98">
        <v>3.1599999999999996E-2</v>
      </c>
      <c r="M69" s="94">
        <v>420967.98</v>
      </c>
      <c r="N69" s="96">
        <v>114.57</v>
      </c>
      <c r="O69" s="94">
        <v>482.30302</v>
      </c>
      <c r="P69" s="95">
        <f t="shared" si="0"/>
        <v>1.161615181101676E-4</v>
      </c>
      <c r="Q69" s="95">
        <f>O69/'[5]סכום נכסי הקרן'!$C$42</f>
        <v>9.2065014267080634E-6</v>
      </c>
    </row>
    <row r="70" spans="2:17" s="135" customFormat="1">
      <c r="B70" s="173" t="s">
        <v>3005</v>
      </c>
      <c r="C70" s="97" t="s">
        <v>2619</v>
      </c>
      <c r="D70" s="84" t="s">
        <v>2659</v>
      </c>
      <c r="E70" s="84"/>
      <c r="F70" s="84" t="s">
        <v>504</v>
      </c>
      <c r="G70" s="107">
        <v>41696</v>
      </c>
      <c r="H70" s="84" t="s">
        <v>387</v>
      </c>
      <c r="I70" s="94">
        <v>5.76</v>
      </c>
      <c r="J70" s="97" t="s">
        <v>180</v>
      </c>
      <c r="K70" s="98">
        <v>5.5E-2</v>
      </c>
      <c r="L70" s="98">
        <v>3.1599999999999996E-2</v>
      </c>
      <c r="M70" s="94">
        <v>405181.52</v>
      </c>
      <c r="N70" s="96">
        <v>115.26</v>
      </c>
      <c r="O70" s="94">
        <v>467.01218999999998</v>
      </c>
      <c r="P70" s="95">
        <f t="shared" si="0"/>
        <v>1.1247875861601288E-4</v>
      </c>
      <c r="Q70" s="95">
        <f>O70/'[5]סכום נכסי הקרן'!$C$42</f>
        <v>8.9146205087520649E-6</v>
      </c>
    </row>
    <row r="71" spans="2:17" s="135" customFormat="1">
      <c r="B71" s="173" t="s">
        <v>3005</v>
      </c>
      <c r="C71" s="97" t="s">
        <v>2619</v>
      </c>
      <c r="D71" s="84" t="s">
        <v>2660</v>
      </c>
      <c r="E71" s="84"/>
      <c r="F71" s="84" t="s">
        <v>504</v>
      </c>
      <c r="G71" s="107">
        <v>41725</v>
      </c>
      <c r="H71" s="84" t="s">
        <v>387</v>
      </c>
      <c r="I71" s="94">
        <v>5.76</v>
      </c>
      <c r="J71" s="97" t="s">
        <v>180</v>
      </c>
      <c r="K71" s="98">
        <v>5.5E-2</v>
      </c>
      <c r="L71" s="98">
        <v>3.15E-2</v>
      </c>
      <c r="M71" s="94">
        <v>806931.39</v>
      </c>
      <c r="N71" s="96">
        <v>115.49</v>
      </c>
      <c r="O71" s="94">
        <v>931.92505000000006</v>
      </c>
      <c r="P71" s="95">
        <f t="shared" si="0"/>
        <v>2.2445189866920979E-4</v>
      </c>
      <c r="Q71" s="95">
        <f>O71/'[5]סכום נכסי הקרן'!$C$42</f>
        <v>1.7789167694637251E-5</v>
      </c>
    </row>
    <row r="72" spans="2:17" s="135" customFormat="1">
      <c r="B72" s="173" t="s">
        <v>3005</v>
      </c>
      <c r="C72" s="97" t="s">
        <v>2619</v>
      </c>
      <c r="D72" s="84" t="s">
        <v>2661</v>
      </c>
      <c r="E72" s="84"/>
      <c r="F72" s="84" t="s">
        <v>504</v>
      </c>
      <c r="G72" s="107">
        <v>41787</v>
      </c>
      <c r="H72" s="84" t="s">
        <v>387</v>
      </c>
      <c r="I72" s="94">
        <v>5.7600000000000007</v>
      </c>
      <c r="J72" s="97" t="s">
        <v>180</v>
      </c>
      <c r="K72" s="98">
        <v>5.5E-2</v>
      </c>
      <c r="L72" s="98">
        <v>3.1499999999999993E-2</v>
      </c>
      <c r="M72" s="94">
        <v>508017.38</v>
      </c>
      <c r="N72" s="96">
        <v>115.04</v>
      </c>
      <c r="O72" s="94">
        <v>584.42316000000005</v>
      </c>
      <c r="P72" s="95">
        <f t="shared" si="0"/>
        <v>1.4075690731594711E-4</v>
      </c>
      <c r="Q72" s="95">
        <f>O72/'[5]סכום נכסי הקרן'!$C$42</f>
        <v>1.1155834471741926E-5</v>
      </c>
    </row>
    <row r="73" spans="2:17" s="135" customFormat="1">
      <c r="B73" s="173" t="s">
        <v>3005</v>
      </c>
      <c r="C73" s="97" t="s">
        <v>2619</v>
      </c>
      <c r="D73" s="84" t="s">
        <v>2662</v>
      </c>
      <c r="E73" s="84"/>
      <c r="F73" s="84" t="s">
        <v>504</v>
      </c>
      <c r="G73" s="107">
        <v>41815</v>
      </c>
      <c r="H73" s="84" t="s">
        <v>387</v>
      </c>
      <c r="I73" s="94">
        <v>5.7600000000000007</v>
      </c>
      <c r="J73" s="97" t="s">
        <v>180</v>
      </c>
      <c r="K73" s="98">
        <v>5.5E-2</v>
      </c>
      <c r="L73" s="98">
        <v>3.15E-2</v>
      </c>
      <c r="M73" s="94">
        <v>285634.74</v>
      </c>
      <c r="N73" s="96">
        <v>114.93</v>
      </c>
      <c r="O73" s="94">
        <v>328.27999</v>
      </c>
      <c r="P73" s="95">
        <f t="shared" si="0"/>
        <v>7.906544313902625E-5</v>
      </c>
      <c r="Q73" s="95">
        <f>O73/'[5]סכום נכסי הקרן'!$C$42</f>
        <v>6.2664135843368946E-6</v>
      </c>
    </row>
    <row r="74" spans="2:17" s="135" customFormat="1">
      <c r="B74" s="173" t="s">
        <v>3005</v>
      </c>
      <c r="C74" s="97" t="s">
        <v>2619</v>
      </c>
      <c r="D74" s="84" t="s">
        <v>2663</v>
      </c>
      <c r="E74" s="84"/>
      <c r="F74" s="84" t="s">
        <v>504</v>
      </c>
      <c r="G74" s="107">
        <v>41836</v>
      </c>
      <c r="H74" s="84" t="s">
        <v>387</v>
      </c>
      <c r="I74" s="94">
        <v>5.76</v>
      </c>
      <c r="J74" s="97" t="s">
        <v>180</v>
      </c>
      <c r="K74" s="98">
        <v>5.5E-2</v>
      </c>
      <c r="L74" s="98">
        <v>3.1599999999999996E-2</v>
      </c>
      <c r="M74" s="94">
        <v>849158.59</v>
      </c>
      <c r="N74" s="96">
        <v>114.58</v>
      </c>
      <c r="O74" s="94">
        <v>972.96591000000001</v>
      </c>
      <c r="P74" s="95">
        <f t="shared" si="0"/>
        <v>2.3433649072950177E-4</v>
      </c>
      <c r="Q74" s="95">
        <f>O74/'[5]סכום נכסי הקרן'!$C$42</f>
        <v>1.8572581275881935E-5</v>
      </c>
    </row>
    <row r="75" spans="2:17" s="135" customFormat="1">
      <c r="B75" s="173" t="s">
        <v>3005</v>
      </c>
      <c r="C75" s="97" t="s">
        <v>2619</v>
      </c>
      <c r="D75" s="84" t="s">
        <v>2664</v>
      </c>
      <c r="E75" s="84"/>
      <c r="F75" s="84" t="s">
        <v>504</v>
      </c>
      <c r="G75" s="107">
        <v>40903</v>
      </c>
      <c r="H75" s="84" t="s">
        <v>387</v>
      </c>
      <c r="I75" s="94">
        <v>5.8999999999999995</v>
      </c>
      <c r="J75" s="97" t="s">
        <v>180</v>
      </c>
      <c r="K75" s="98">
        <v>5.6619999999999997E-2</v>
      </c>
      <c r="L75" s="98">
        <v>1.9699999999999999E-2</v>
      </c>
      <c r="M75" s="94">
        <v>1072066.93</v>
      </c>
      <c r="N75" s="96">
        <v>127.91</v>
      </c>
      <c r="O75" s="94">
        <v>1371.28087</v>
      </c>
      <c r="P75" s="95">
        <f t="shared" ref="P75:P142" si="1">O75/$O$10</f>
        <v>3.302696873319006E-4</v>
      </c>
      <c r="Q75" s="95">
        <f>O75/'[5]סכום נכסי הקרן'!$C$42</f>
        <v>2.617586613094912E-5</v>
      </c>
    </row>
    <row r="76" spans="2:17" s="135" customFormat="1">
      <c r="B76" s="173" t="s">
        <v>3005</v>
      </c>
      <c r="C76" s="97" t="s">
        <v>2619</v>
      </c>
      <c r="D76" s="84" t="s">
        <v>2665</v>
      </c>
      <c r="E76" s="84"/>
      <c r="F76" s="84" t="s">
        <v>504</v>
      </c>
      <c r="G76" s="107">
        <v>41911</v>
      </c>
      <c r="H76" s="84" t="s">
        <v>387</v>
      </c>
      <c r="I76" s="94">
        <v>5.7599999999999989</v>
      </c>
      <c r="J76" s="97" t="s">
        <v>180</v>
      </c>
      <c r="K76" s="98">
        <v>5.5E-2</v>
      </c>
      <c r="L76" s="98">
        <v>3.1599999999999996E-2</v>
      </c>
      <c r="M76" s="94">
        <v>333293.58</v>
      </c>
      <c r="N76" s="96">
        <v>114.58</v>
      </c>
      <c r="O76" s="94">
        <v>381.88777000000005</v>
      </c>
      <c r="P76" s="95">
        <f t="shared" si="1"/>
        <v>9.1976747545363761E-5</v>
      </c>
      <c r="Q76" s="95">
        <f>O76/'[5]סכום נכסי הקרן'!$C$42</f>
        <v>7.2897123873438767E-6</v>
      </c>
    </row>
    <row r="77" spans="2:17" s="135" customFormat="1">
      <c r="B77" s="173" t="s">
        <v>3005</v>
      </c>
      <c r="C77" s="97" t="s">
        <v>2619</v>
      </c>
      <c r="D77" s="84" t="s">
        <v>2666</v>
      </c>
      <c r="E77" s="84"/>
      <c r="F77" s="84" t="s">
        <v>504</v>
      </c>
      <c r="G77" s="107">
        <v>40933</v>
      </c>
      <c r="H77" s="84" t="s">
        <v>387</v>
      </c>
      <c r="I77" s="94">
        <v>5.75</v>
      </c>
      <c r="J77" s="97" t="s">
        <v>180</v>
      </c>
      <c r="K77" s="98">
        <v>5.5309999999999998E-2</v>
      </c>
      <c r="L77" s="98">
        <v>3.1499999999999993E-2</v>
      </c>
      <c r="M77" s="94">
        <v>3953305.38</v>
      </c>
      <c r="N77" s="96">
        <v>118.77</v>
      </c>
      <c r="O77" s="94">
        <v>4695.3409099999999</v>
      </c>
      <c r="P77" s="95">
        <f t="shared" si="1"/>
        <v>1.1308615238411234E-3</v>
      </c>
      <c r="Q77" s="95">
        <f>O77/'[5]סכום נכסי הקרן'!$C$42</f>
        <v>8.9627601309226167E-5</v>
      </c>
    </row>
    <row r="78" spans="2:17" s="135" customFormat="1">
      <c r="B78" s="173" t="s">
        <v>3005</v>
      </c>
      <c r="C78" s="97" t="s">
        <v>2619</v>
      </c>
      <c r="D78" s="84" t="s">
        <v>2667</v>
      </c>
      <c r="E78" s="84"/>
      <c r="F78" s="84" t="s">
        <v>504</v>
      </c>
      <c r="G78" s="107">
        <v>40993</v>
      </c>
      <c r="H78" s="84" t="s">
        <v>387</v>
      </c>
      <c r="I78" s="94">
        <v>5.75</v>
      </c>
      <c r="J78" s="97" t="s">
        <v>180</v>
      </c>
      <c r="K78" s="98">
        <v>5.5452000000000001E-2</v>
      </c>
      <c r="L78" s="98">
        <v>3.15E-2</v>
      </c>
      <c r="M78" s="94">
        <v>2300720.9900000002</v>
      </c>
      <c r="N78" s="96">
        <v>118.87</v>
      </c>
      <c r="O78" s="94">
        <v>2734.8671099999997</v>
      </c>
      <c r="P78" s="95">
        <f t="shared" si="1"/>
        <v>6.5868614160277639E-4</v>
      </c>
      <c r="Q78" s="95">
        <f>O78/'[5]סכום נכסי הקרן'!$C$42</f>
        <v>5.2204852356246819E-5</v>
      </c>
    </row>
    <row r="79" spans="2:17" s="135" customFormat="1">
      <c r="B79" s="173" t="s">
        <v>3005</v>
      </c>
      <c r="C79" s="97" t="s">
        <v>2619</v>
      </c>
      <c r="D79" s="84" t="s">
        <v>2668</v>
      </c>
      <c r="E79" s="84"/>
      <c r="F79" s="84" t="s">
        <v>504</v>
      </c>
      <c r="G79" s="107">
        <v>41053</v>
      </c>
      <c r="H79" s="84" t="s">
        <v>387</v>
      </c>
      <c r="I79" s="94">
        <v>5.76</v>
      </c>
      <c r="J79" s="97" t="s">
        <v>180</v>
      </c>
      <c r="K79" s="98">
        <v>5.5E-2</v>
      </c>
      <c r="L79" s="98">
        <v>3.1499999999999993E-2</v>
      </c>
      <c r="M79" s="94">
        <v>1620573.81</v>
      </c>
      <c r="N79" s="96">
        <v>117.12</v>
      </c>
      <c r="O79" s="94">
        <v>1898.01604</v>
      </c>
      <c r="P79" s="95">
        <f t="shared" si="1"/>
        <v>4.5713258151244542E-4</v>
      </c>
      <c r="Q79" s="95">
        <f>O79/'[5]סכום נכסי הקרן'!$C$42</f>
        <v>3.6230516201567199E-5</v>
      </c>
    </row>
    <row r="80" spans="2:17" s="135" customFormat="1">
      <c r="B80" s="173" t="s">
        <v>3005</v>
      </c>
      <c r="C80" s="97" t="s">
        <v>2619</v>
      </c>
      <c r="D80" s="84" t="s">
        <v>2669</v>
      </c>
      <c r="E80" s="84"/>
      <c r="F80" s="84" t="s">
        <v>504</v>
      </c>
      <c r="G80" s="107">
        <v>41085</v>
      </c>
      <c r="H80" s="84" t="s">
        <v>387</v>
      </c>
      <c r="I80" s="94">
        <v>5.76</v>
      </c>
      <c r="J80" s="97" t="s">
        <v>180</v>
      </c>
      <c r="K80" s="98">
        <v>5.5E-2</v>
      </c>
      <c r="L80" s="98">
        <v>3.1499999999999993E-2</v>
      </c>
      <c r="M80" s="94">
        <v>2981968.01</v>
      </c>
      <c r="N80" s="96">
        <v>117.12</v>
      </c>
      <c r="O80" s="94">
        <v>3492.4809100000002</v>
      </c>
      <c r="P80" s="95">
        <f t="shared" si="1"/>
        <v>8.4115559648865492E-4</v>
      </c>
      <c r="Q80" s="95">
        <f>O80/'[5]סכום נכסי הקרן'!$C$42</f>
        <v>6.6666657987473685E-5</v>
      </c>
    </row>
    <row r="81" spans="2:17" s="135" customFormat="1">
      <c r="B81" s="173" t="s">
        <v>3005</v>
      </c>
      <c r="C81" s="97" t="s">
        <v>2619</v>
      </c>
      <c r="D81" s="84" t="s">
        <v>2670</v>
      </c>
      <c r="E81" s="84"/>
      <c r="F81" s="84" t="s">
        <v>504</v>
      </c>
      <c r="G81" s="107">
        <v>41115</v>
      </c>
      <c r="H81" s="84" t="s">
        <v>387</v>
      </c>
      <c r="I81" s="94">
        <v>5.76</v>
      </c>
      <c r="J81" s="97" t="s">
        <v>180</v>
      </c>
      <c r="K81" s="98">
        <v>5.5E-2</v>
      </c>
      <c r="L81" s="98">
        <v>3.15E-2</v>
      </c>
      <c r="M81" s="94">
        <v>1322354.7</v>
      </c>
      <c r="N81" s="96">
        <v>117.45</v>
      </c>
      <c r="O81" s="94">
        <v>1553.10553</v>
      </c>
      <c r="P81" s="95">
        <f t="shared" si="1"/>
        <v>3.740617177767132E-4</v>
      </c>
      <c r="Q81" s="95">
        <f>O81/'[5]סכום נכסי הקרן'!$C$42</f>
        <v>2.9646648859410385E-5</v>
      </c>
    </row>
    <row r="82" spans="2:17" s="135" customFormat="1">
      <c r="B82" s="173" t="s">
        <v>3005</v>
      </c>
      <c r="C82" s="97" t="s">
        <v>2619</v>
      </c>
      <c r="D82" s="84" t="s">
        <v>2671</v>
      </c>
      <c r="E82" s="84"/>
      <c r="F82" s="84" t="s">
        <v>504</v>
      </c>
      <c r="G82" s="107">
        <v>41179</v>
      </c>
      <c r="H82" s="84" t="s">
        <v>387</v>
      </c>
      <c r="I82" s="94">
        <v>5.7600000000000007</v>
      </c>
      <c r="J82" s="97" t="s">
        <v>180</v>
      </c>
      <c r="K82" s="98">
        <v>5.5E-2</v>
      </c>
      <c r="L82" s="98">
        <v>3.15E-2</v>
      </c>
      <c r="M82" s="94">
        <v>1667489.39</v>
      </c>
      <c r="N82" s="96">
        <v>116.12</v>
      </c>
      <c r="O82" s="94">
        <v>1936.28864</v>
      </c>
      <c r="P82" s="95">
        <f t="shared" si="1"/>
        <v>4.6635044483418704E-4</v>
      </c>
      <c r="Q82" s="95">
        <f>O82/'[5]סכום נכסי הקרן'!$C$42</f>
        <v>3.6961087506104807E-5</v>
      </c>
    </row>
    <row r="83" spans="2:17" s="135" customFormat="1">
      <c r="B83" s="174" t="s">
        <v>3006</v>
      </c>
      <c r="C83" s="97" t="s">
        <v>2619</v>
      </c>
      <c r="D83" s="84" t="s">
        <v>2672</v>
      </c>
      <c r="E83" s="84"/>
      <c r="F83" s="84" t="s">
        <v>504</v>
      </c>
      <c r="G83" s="107">
        <v>42122</v>
      </c>
      <c r="H83" s="84" t="s">
        <v>178</v>
      </c>
      <c r="I83" s="94">
        <v>5.9799999999999995</v>
      </c>
      <c r="J83" s="97" t="s">
        <v>180</v>
      </c>
      <c r="K83" s="98">
        <v>2.4799999999999999E-2</v>
      </c>
      <c r="L83" s="98">
        <v>2.4499999999999997E-2</v>
      </c>
      <c r="M83" s="94">
        <v>108279984.36</v>
      </c>
      <c r="N83" s="96">
        <v>101.95</v>
      </c>
      <c r="O83" s="94">
        <v>110391.44825</v>
      </c>
      <c r="P83" s="95">
        <f t="shared" si="1"/>
        <v>2.6587513831242453E-2</v>
      </c>
      <c r="Q83" s="95">
        <f>O83/'[5]סכום נכסי הקרן'!$C$42</f>
        <v>2.1072209454753039E-3</v>
      </c>
    </row>
    <row r="84" spans="2:17" s="135" customFormat="1">
      <c r="B84" s="173" t="s">
        <v>2999</v>
      </c>
      <c r="C84" s="97" t="s">
        <v>2619</v>
      </c>
      <c r="D84" s="84" t="s">
        <v>2673</v>
      </c>
      <c r="E84" s="84"/>
      <c r="F84" s="84" t="s">
        <v>504</v>
      </c>
      <c r="G84" s="107">
        <v>41455</v>
      </c>
      <c r="H84" s="84" t="s">
        <v>178</v>
      </c>
      <c r="I84" s="94">
        <v>4.4799999999999995</v>
      </c>
      <c r="J84" s="97" t="s">
        <v>180</v>
      </c>
      <c r="K84" s="98">
        <v>4.7039999999999998E-2</v>
      </c>
      <c r="L84" s="98">
        <v>1.1399999999999999E-2</v>
      </c>
      <c r="M84" s="94">
        <v>19940782.109999999</v>
      </c>
      <c r="N84" s="96">
        <v>140.93</v>
      </c>
      <c r="O84" s="94">
        <v>28102.542940000003</v>
      </c>
      <c r="P84" s="95">
        <f t="shared" si="1"/>
        <v>6.7684296288805599E-3</v>
      </c>
      <c r="Q84" s="95">
        <f>O84/'[5]סכום נכסי הקרן'!$C$42</f>
        <v>5.3643890032294356E-4</v>
      </c>
    </row>
    <row r="85" spans="2:17" s="135" customFormat="1">
      <c r="B85" s="173" t="s">
        <v>3007</v>
      </c>
      <c r="C85" s="97" t="s">
        <v>2619</v>
      </c>
      <c r="D85" s="84" t="s">
        <v>2674</v>
      </c>
      <c r="E85" s="84"/>
      <c r="F85" s="84" t="s">
        <v>504</v>
      </c>
      <c r="G85" s="107">
        <v>41767</v>
      </c>
      <c r="H85" s="84" t="s">
        <v>178</v>
      </c>
      <c r="I85" s="94">
        <v>6.39</v>
      </c>
      <c r="J85" s="97" t="s">
        <v>180</v>
      </c>
      <c r="K85" s="98">
        <v>5.3499999999999999E-2</v>
      </c>
      <c r="L85" s="98">
        <v>2.75E-2</v>
      </c>
      <c r="M85" s="94">
        <v>667261.29</v>
      </c>
      <c r="N85" s="96">
        <v>119.59</v>
      </c>
      <c r="O85" s="94">
        <v>797.97775000000001</v>
      </c>
      <c r="P85" s="95">
        <f t="shared" si="1"/>
        <v>1.9219101480669933E-4</v>
      </c>
      <c r="Q85" s="95">
        <f>O85/'[5]סכום נכסי הקרן'!$C$42</f>
        <v>1.5232297931404806E-5</v>
      </c>
    </row>
    <row r="86" spans="2:17" s="135" customFormat="1">
      <c r="B86" s="173" t="s">
        <v>3007</v>
      </c>
      <c r="C86" s="97" t="s">
        <v>2619</v>
      </c>
      <c r="D86" s="84" t="s">
        <v>2675</v>
      </c>
      <c r="E86" s="84"/>
      <c r="F86" s="84" t="s">
        <v>504</v>
      </c>
      <c r="G86" s="107">
        <v>41269</v>
      </c>
      <c r="H86" s="84" t="s">
        <v>178</v>
      </c>
      <c r="I86" s="94">
        <v>6.5500000000000007</v>
      </c>
      <c r="J86" s="97" t="s">
        <v>180</v>
      </c>
      <c r="K86" s="98">
        <v>5.3499999999999999E-2</v>
      </c>
      <c r="L86" s="98">
        <v>1.7399999999999999E-2</v>
      </c>
      <c r="M86" s="94">
        <v>3313992.3</v>
      </c>
      <c r="N86" s="96">
        <v>129.43</v>
      </c>
      <c r="O86" s="94">
        <v>4289.3002100000003</v>
      </c>
      <c r="P86" s="95">
        <f t="shared" si="1"/>
        <v>1.0330676014092982E-3</v>
      </c>
      <c r="Q86" s="95">
        <f>O86/'[5]סכום נכסי הקרן'!$C$42</f>
        <v>8.1876842701387607E-5</v>
      </c>
    </row>
    <row r="87" spans="2:17" s="135" customFormat="1">
      <c r="B87" s="173" t="s">
        <v>3007</v>
      </c>
      <c r="C87" s="97" t="s">
        <v>2619</v>
      </c>
      <c r="D87" s="84" t="s">
        <v>2676</v>
      </c>
      <c r="E87" s="84"/>
      <c r="F87" s="84" t="s">
        <v>504</v>
      </c>
      <c r="G87" s="107">
        <v>41767</v>
      </c>
      <c r="H87" s="84" t="s">
        <v>178</v>
      </c>
      <c r="I87" s="94">
        <v>6.83</v>
      </c>
      <c r="J87" s="97" t="s">
        <v>180</v>
      </c>
      <c r="K87" s="98">
        <v>5.3499999999999999E-2</v>
      </c>
      <c r="L87" s="98">
        <v>2.9200000000000004E-2</v>
      </c>
      <c r="M87" s="94">
        <v>522204.55</v>
      </c>
      <c r="N87" s="96">
        <v>119.59</v>
      </c>
      <c r="O87" s="94">
        <v>624.50440000000003</v>
      </c>
      <c r="P87" s="95">
        <f t="shared" si="1"/>
        <v>1.5041037721571672E-4</v>
      </c>
      <c r="Q87" s="95">
        <f>O87/'[5]סכום נכסי הקרן'!$C$42</f>
        <v>1.1920930226780383E-5</v>
      </c>
    </row>
    <row r="88" spans="2:17" s="135" customFormat="1">
      <c r="B88" s="173" t="s">
        <v>3007</v>
      </c>
      <c r="C88" s="97" t="s">
        <v>2619</v>
      </c>
      <c r="D88" s="84" t="s">
        <v>2677</v>
      </c>
      <c r="E88" s="84"/>
      <c r="F88" s="84" t="s">
        <v>504</v>
      </c>
      <c r="G88" s="107">
        <v>41767</v>
      </c>
      <c r="H88" s="84" t="s">
        <v>178</v>
      </c>
      <c r="I88" s="94">
        <v>6.3899999999999988</v>
      </c>
      <c r="J88" s="97" t="s">
        <v>180</v>
      </c>
      <c r="K88" s="98">
        <v>5.3499999999999999E-2</v>
      </c>
      <c r="L88" s="98">
        <v>2.75E-2</v>
      </c>
      <c r="M88" s="94">
        <v>667261.23</v>
      </c>
      <c r="N88" s="96">
        <v>119.59</v>
      </c>
      <c r="O88" s="94">
        <v>797.97768000000008</v>
      </c>
      <c r="P88" s="95">
        <f t="shared" si="1"/>
        <v>1.9219099794736831E-4</v>
      </c>
      <c r="Q88" s="95">
        <f>O88/'[5]סכום נכסי הקרן'!$C$42</f>
        <v>1.5232296595201066E-5</v>
      </c>
    </row>
    <row r="89" spans="2:17" s="135" customFormat="1">
      <c r="B89" s="173" t="s">
        <v>3007</v>
      </c>
      <c r="C89" s="97" t="s">
        <v>2619</v>
      </c>
      <c r="D89" s="84" t="s">
        <v>2678</v>
      </c>
      <c r="E89" s="84"/>
      <c r="F89" s="84" t="s">
        <v>504</v>
      </c>
      <c r="G89" s="107">
        <v>41269</v>
      </c>
      <c r="H89" s="84" t="s">
        <v>178</v>
      </c>
      <c r="I89" s="94">
        <v>6.55</v>
      </c>
      <c r="J89" s="97" t="s">
        <v>180</v>
      </c>
      <c r="K89" s="98">
        <v>5.3499999999999999E-2</v>
      </c>
      <c r="L89" s="98">
        <v>1.7399999999999999E-2</v>
      </c>
      <c r="M89" s="94">
        <v>3521116.48</v>
      </c>
      <c r="N89" s="96">
        <v>129.43</v>
      </c>
      <c r="O89" s="94">
        <v>4557.3810400000002</v>
      </c>
      <c r="P89" s="95">
        <f t="shared" si="1"/>
        <v>1.0976342221802684E-3</v>
      </c>
      <c r="Q89" s="95">
        <f>O89/'[5]סכום נכסי הקרן'!$C$42</f>
        <v>8.6994137102463674E-5</v>
      </c>
    </row>
    <row r="90" spans="2:17" s="135" customFormat="1">
      <c r="B90" s="173" t="s">
        <v>3007</v>
      </c>
      <c r="C90" s="97" t="s">
        <v>2619</v>
      </c>
      <c r="D90" s="84" t="s">
        <v>2679</v>
      </c>
      <c r="E90" s="84"/>
      <c r="F90" s="84" t="s">
        <v>504</v>
      </c>
      <c r="G90" s="107">
        <v>41281</v>
      </c>
      <c r="H90" s="84" t="s">
        <v>178</v>
      </c>
      <c r="I90" s="94">
        <v>6.5500000000000007</v>
      </c>
      <c r="J90" s="97" t="s">
        <v>180</v>
      </c>
      <c r="K90" s="98">
        <v>5.3499999999999999E-2</v>
      </c>
      <c r="L90" s="98">
        <v>1.7600000000000001E-2</v>
      </c>
      <c r="M90" s="94">
        <v>4436099.25</v>
      </c>
      <c r="N90" s="96">
        <v>129.26</v>
      </c>
      <c r="O90" s="94">
        <v>5734.1018800000002</v>
      </c>
      <c r="P90" s="95">
        <f t="shared" si="1"/>
        <v>1.3810445959454413E-3</v>
      </c>
      <c r="Q90" s="95">
        <f>O90/'[5]סכום נכסי הקרן'!$C$42</f>
        <v>1.0945611980432839E-4</v>
      </c>
    </row>
    <row r="91" spans="2:17" s="135" customFormat="1">
      <c r="B91" s="173" t="s">
        <v>3007</v>
      </c>
      <c r="C91" s="97" t="s">
        <v>2619</v>
      </c>
      <c r="D91" s="84" t="s">
        <v>2680</v>
      </c>
      <c r="E91" s="84"/>
      <c r="F91" s="84" t="s">
        <v>504</v>
      </c>
      <c r="G91" s="107">
        <v>41767</v>
      </c>
      <c r="H91" s="84" t="s">
        <v>178</v>
      </c>
      <c r="I91" s="94">
        <v>6.39</v>
      </c>
      <c r="J91" s="97" t="s">
        <v>180</v>
      </c>
      <c r="K91" s="98">
        <v>5.3499999999999999E-2</v>
      </c>
      <c r="L91" s="98">
        <v>2.75E-2</v>
      </c>
      <c r="M91" s="94">
        <v>783306.72</v>
      </c>
      <c r="N91" s="96">
        <v>119.59</v>
      </c>
      <c r="O91" s="94">
        <v>936.75648999999999</v>
      </c>
      <c r="P91" s="95">
        <f t="shared" si="1"/>
        <v>2.2561553933034059E-4</v>
      </c>
      <c r="Q91" s="95">
        <f>O91/'[5]סכום נכסי הקרן'!$C$42</f>
        <v>1.7881393240421837E-5</v>
      </c>
    </row>
    <row r="92" spans="2:17" s="135" customFormat="1">
      <c r="B92" s="173" t="s">
        <v>3007</v>
      </c>
      <c r="C92" s="97" t="s">
        <v>2619</v>
      </c>
      <c r="D92" s="84" t="s">
        <v>2681</v>
      </c>
      <c r="E92" s="84"/>
      <c r="F92" s="84" t="s">
        <v>504</v>
      </c>
      <c r="G92" s="107">
        <v>41281</v>
      </c>
      <c r="H92" s="84" t="s">
        <v>178</v>
      </c>
      <c r="I92" s="94">
        <v>6.5499999999999989</v>
      </c>
      <c r="J92" s="97" t="s">
        <v>180</v>
      </c>
      <c r="K92" s="98">
        <v>5.3499999999999999E-2</v>
      </c>
      <c r="L92" s="98">
        <v>1.7600000000000001E-2</v>
      </c>
      <c r="M92" s="94">
        <v>3195495.22</v>
      </c>
      <c r="N92" s="96">
        <v>129.26</v>
      </c>
      <c r="O92" s="94">
        <v>4130.4971299999997</v>
      </c>
      <c r="P92" s="95">
        <f t="shared" si="1"/>
        <v>9.948202629344728E-4</v>
      </c>
      <c r="Q92" s="95">
        <f>O92/'[5]סכום נכסי הקרן'!$C$42</f>
        <v>7.8845510277664356E-5</v>
      </c>
    </row>
    <row r="93" spans="2:17" s="135" customFormat="1">
      <c r="B93" s="173" t="s">
        <v>3007</v>
      </c>
      <c r="C93" s="97" t="s">
        <v>2619</v>
      </c>
      <c r="D93" s="84" t="s">
        <v>2682</v>
      </c>
      <c r="E93" s="84"/>
      <c r="F93" s="84" t="s">
        <v>504</v>
      </c>
      <c r="G93" s="107">
        <v>41767</v>
      </c>
      <c r="H93" s="84" t="s">
        <v>178</v>
      </c>
      <c r="I93" s="94">
        <v>6.3900000000000006</v>
      </c>
      <c r="J93" s="97" t="s">
        <v>180</v>
      </c>
      <c r="K93" s="98">
        <v>5.3499999999999999E-2</v>
      </c>
      <c r="L93" s="98">
        <v>2.7499999999999997E-2</v>
      </c>
      <c r="M93" s="94">
        <v>638249.98</v>
      </c>
      <c r="N93" s="96">
        <v>119.59</v>
      </c>
      <c r="O93" s="94">
        <v>763.28314</v>
      </c>
      <c r="P93" s="95">
        <f t="shared" si="1"/>
        <v>1.8383490173935795E-4</v>
      </c>
      <c r="Q93" s="95">
        <f>O93/'[5]סכום נכסי הקרן'!$C$42</f>
        <v>1.4570025535797414E-5</v>
      </c>
    </row>
    <row r="94" spans="2:17" s="135" customFormat="1">
      <c r="B94" s="173" t="s">
        <v>3007</v>
      </c>
      <c r="C94" s="97" t="s">
        <v>2619</v>
      </c>
      <c r="D94" s="84" t="s">
        <v>2683</v>
      </c>
      <c r="E94" s="84"/>
      <c r="F94" s="84" t="s">
        <v>504</v>
      </c>
      <c r="G94" s="107">
        <v>41281</v>
      </c>
      <c r="H94" s="84" t="s">
        <v>178</v>
      </c>
      <c r="I94" s="94">
        <v>6.5500000000000007</v>
      </c>
      <c r="J94" s="97" t="s">
        <v>180</v>
      </c>
      <c r="K94" s="98">
        <v>5.3499999999999999E-2</v>
      </c>
      <c r="L94" s="98">
        <v>1.7600000000000001E-2</v>
      </c>
      <c r="M94" s="94">
        <v>3837727.24</v>
      </c>
      <c r="N94" s="96">
        <v>129.26</v>
      </c>
      <c r="O94" s="94">
        <v>4960.6462199999996</v>
      </c>
      <c r="P94" s="95">
        <f t="shared" si="1"/>
        <v>1.1947596673200687E-3</v>
      </c>
      <c r="Q94" s="95">
        <f>O94/'[5]סכום נכסי הקרן'!$C$42</f>
        <v>9.4691914850178542E-5</v>
      </c>
    </row>
    <row r="95" spans="2:17" s="135" customFormat="1">
      <c r="B95" s="173" t="s">
        <v>3019</v>
      </c>
      <c r="C95" s="97" t="s">
        <v>2614</v>
      </c>
      <c r="D95" s="84">
        <v>22333</v>
      </c>
      <c r="E95" s="84"/>
      <c r="F95" s="84" t="s">
        <v>504</v>
      </c>
      <c r="G95" s="107">
        <v>41639</v>
      </c>
      <c r="H95" s="84" t="s">
        <v>2608</v>
      </c>
      <c r="I95" s="94">
        <v>2.39</v>
      </c>
      <c r="J95" s="97" t="s">
        <v>180</v>
      </c>
      <c r="K95" s="98">
        <v>3.7000000000000005E-2</v>
      </c>
      <c r="L95" s="98">
        <v>1.21E-2</v>
      </c>
      <c r="M95" s="94">
        <v>42003094.450000003</v>
      </c>
      <c r="N95" s="96">
        <v>108.16</v>
      </c>
      <c r="O95" s="94">
        <v>45430.54479</v>
      </c>
      <c r="P95" s="95">
        <f>O95/$O$10</f>
        <v>1.0941837045470637E-2</v>
      </c>
      <c r="Q95" s="95">
        <f>O95/'[5]סכום נכסי הקרן'!$C$42</f>
        <v>8.6720662753730958E-4</v>
      </c>
    </row>
    <row r="96" spans="2:17" s="135" customFormat="1">
      <c r="B96" s="173" t="s">
        <v>3019</v>
      </c>
      <c r="C96" s="97" t="s">
        <v>2614</v>
      </c>
      <c r="D96" s="84">
        <v>22334</v>
      </c>
      <c r="E96" s="84"/>
      <c r="F96" s="84" t="s">
        <v>504</v>
      </c>
      <c r="G96" s="107">
        <v>42004</v>
      </c>
      <c r="H96" s="84" t="s">
        <v>2608</v>
      </c>
      <c r="I96" s="94">
        <v>2.8400000000000003</v>
      </c>
      <c r="J96" s="97" t="s">
        <v>180</v>
      </c>
      <c r="K96" s="98">
        <v>3.7000000000000005E-2</v>
      </c>
      <c r="L96" s="98">
        <v>1.4700000000000001E-2</v>
      </c>
      <c r="M96" s="94">
        <v>16546673.560000001</v>
      </c>
      <c r="N96" s="96">
        <v>108.67</v>
      </c>
      <c r="O96" s="94">
        <v>17981.269379999998</v>
      </c>
      <c r="P96" s="95">
        <f>O96/$O$10</f>
        <v>4.3307453242334495E-3</v>
      </c>
      <c r="Q96" s="95">
        <f>O96/'[5]סכום נכסי הקרן'!$C$42</f>
        <v>3.4323770604005756E-4</v>
      </c>
    </row>
    <row r="97" spans="2:17" s="135" customFormat="1">
      <c r="B97" s="173" t="s">
        <v>3019</v>
      </c>
      <c r="C97" s="97" t="s">
        <v>2614</v>
      </c>
      <c r="D97" s="84" t="s">
        <v>2731</v>
      </c>
      <c r="E97" s="84"/>
      <c r="F97" s="84" t="s">
        <v>504</v>
      </c>
      <c r="G97" s="107">
        <v>42759</v>
      </c>
      <c r="H97" s="84" t="s">
        <v>2608</v>
      </c>
      <c r="I97" s="94">
        <v>4.33</v>
      </c>
      <c r="J97" s="97" t="s">
        <v>180</v>
      </c>
      <c r="K97" s="98">
        <v>2.4E-2</v>
      </c>
      <c r="L97" s="98">
        <v>1.7299999999999999E-2</v>
      </c>
      <c r="M97" s="94">
        <v>13135276.710000001</v>
      </c>
      <c r="N97" s="96">
        <v>104.68</v>
      </c>
      <c r="O97" s="94">
        <v>13750.007669999999</v>
      </c>
      <c r="P97" s="95">
        <f>O97/$O$10</f>
        <v>3.3116561554469397E-3</v>
      </c>
      <c r="Q97" s="95">
        <f>O97/'[5]סכום נכסי הקרן'!$C$42</f>
        <v>2.6246873849370008E-4</v>
      </c>
    </row>
    <row r="98" spans="2:17" s="135" customFormat="1">
      <c r="B98" s="173" t="s">
        <v>3019</v>
      </c>
      <c r="C98" s="97" t="s">
        <v>2614</v>
      </c>
      <c r="D98" s="84" t="s">
        <v>2732</v>
      </c>
      <c r="E98" s="84"/>
      <c r="F98" s="84" t="s">
        <v>504</v>
      </c>
      <c r="G98" s="107">
        <v>42759</v>
      </c>
      <c r="H98" s="84" t="s">
        <v>2608</v>
      </c>
      <c r="I98" s="94">
        <v>4.13</v>
      </c>
      <c r="J98" s="97" t="s">
        <v>180</v>
      </c>
      <c r="K98" s="98">
        <v>3.8800000000000001E-2</v>
      </c>
      <c r="L98" s="98">
        <v>3.8400000000000004E-2</v>
      </c>
      <c r="M98" s="94">
        <v>13135276.710000001</v>
      </c>
      <c r="N98" s="96">
        <v>102</v>
      </c>
      <c r="O98" s="94">
        <v>13397.98252</v>
      </c>
      <c r="P98" s="95">
        <f>O98/$O$10</f>
        <v>3.2268717478416142E-3</v>
      </c>
      <c r="Q98" s="95">
        <f>O98/'[5]סכום נכסי הקרן'!$C$42</f>
        <v>2.5574906245743538E-4</v>
      </c>
    </row>
    <row r="99" spans="2:17" s="135" customFormat="1">
      <c r="B99" s="173" t="s">
        <v>3008</v>
      </c>
      <c r="C99" s="97" t="s">
        <v>2614</v>
      </c>
      <c r="D99" s="84">
        <v>4069</v>
      </c>
      <c r="E99" s="84"/>
      <c r="F99" s="84" t="s">
        <v>606</v>
      </c>
      <c r="G99" s="107">
        <v>42052</v>
      </c>
      <c r="H99" s="84" t="s">
        <v>178</v>
      </c>
      <c r="I99" s="94">
        <v>5.82</v>
      </c>
      <c r="J99" s="97" t="s">
        <v>180</v>
      </c>
      <c r="K99" s="98">
        <v>2.9779E-2</v>
      </c>
      <c r="L99" s="98">
        <v>1.9099999999999999E-2</v>
      </c>
      <c r="M99" s="94">
        <v>16796541.289999999</v>
      </c>
      <c r="N99" s="96">
        <v>108.38</v>
      </c>
      <c r="O99" s="94">
        <v>18204.091960000002</v>
      </c>
      <c r="P99" s="95">
        <f t="shared" si="1"/>
        <v>4.3844116047432108E-3</v>
      </c>
      <c r="Q99" s="95">
        <f>O99/'[5]סכום נכסי הקרן'!$C$42</f>
        <v>3.4749108268421127E-4</v>
      </c>
    </row>
    <row r="100" spans="2:17" s="135" customFormat="1">
      <c r="B100" s="173" t="s">
        <v>3009</v>
      </c>
      <c r="C100" s="97" t="s">
        <v>2614</v>
      </c>
      <c r="D100" s="84">
        <v>2963</v>
      </c>
      <c r="E100" s="84"/>
      <c r="F100" s="84" t="s">
        <v>606</v>
      </c>
      <c r="G100" s="107">
        <v>41423</v>
      </c>
      <c r="H100" s="84" t="s">
        <v>178</v>
      </c>
      <c r="I100" s="94">
        <v>4.97</v>
      </c>
      <c r="J100" s="97" t="s">
        <v>180</v>
      </c>
      <c r="K100" s="98">
        <v>0.05</v>
      </c>
      <c r="L100" s="98">
        <v>1.8799999999999997E-2</v>
      </c>
      <c r="M100" s="94">
        <v>9483500.6600000001</v>
      </c>
      <c r="N100" s="96">
        <v>117.74</v>
      </c>
      <c r="O100" s="94">
        <v>11165.873750000001</v>
      </c>
      <c r="P100" s="95">
        <f t="shared" si="1"/>
        <v>2.6892737387928241E-3</v>
      </c>
      <c r="Q100" s="95">
        <f>O100/'[5]סכום נכסי הקרן'!$C$42</f>
        <v>2.131411754581531E-4</v>
      </c>
    </row>
    <row r="101" spans="2:17" s="135" customFormat="1">
      <c r="B101" s="173" t="s">
        <v>3009</v>
      </c>
      <c r="C101" s="97" t="s">
        <v>2614</v>
      </c>
      <c r="D101" s="84">
        <v>2968</v>
      </c>
      <c r="E101" s="84"/>
      <c r="F101" s="84" t="s">
        <v>606</v>
      </c>
      <c r="G101" s="107">
        <v>41423</v>
      </c>
      <c r="H101" s="84" t="s">
        <v>178</v>
      </c>
      <c r="I101" s="94">
        <v>4.9700000000000006</v>
      </c>
      <c r="J101" s="97" t="s">
        <v>180</v>
      </c>
      <c r="K101" s="98">
        <v>0.05</v>
      </c>
      <c r="L101" s="98">
        <v>1.8800000000000001E-2</v>
      </c>
      <c r="M101" s="94">
        <v>3050082.39</v>
      </c>
      <c r="N101" s="96">
        <v>117.74</v>
      </c>
      <c r="O101" s="94">
        <v>3591.1670199999999</v>
      </c>
      <c r="P101" s="95">
        <f t="shared" si="1"/>
        <v>8.649239078585214E-4</v>
      </c>
      <c r="Q101" s="95">
        <f>O101/'[5]סכום נכסי הקרן'!$C$42</f>
        <v>6.8550440122014882E-5</v>
      </c>
    </row>
    <row r="102" spans="2:17" s="135" customFormat="1">
      <c r="B102" s="173" t="s">
        <v>3009</v>
      </c>
      <c r="C102" s="97" t="s">
        <v>2614</v>
      </c>
      <c r="D102" s="84">
        <v>4605</v>
      </c>
      <c r="E102" s="84"/>
      <c r="F102" s="84" t="s">
        <v>606</v>
      </c>
      <c r="G102" s="107">
        <v>42352</v>
      </c>
      <c r="H102" s="84" t="s">
        <v>178</v>
      </c>
      <c r="I102" s="94">
        <v>6.9</v>
      </c>
      <c r="J102" s="97" t="s">
        <v>180</v>
      </c>
      <c r="K102" s="98">
        <v>0.05</v>
      </c>
      <c r="L102" s="98">
        <v>2.9899999999999996E-2</v>
      </c>
      <c r="M102" s="94">
        <v>9267080.1699999999</v>
      </c>
      <c r="N102" s="96">
        <v>115.15</v>
      </c>
      <c r="O102" s="94">
        <v>10671.0425</v>
      </c>
      <c r="P102" s="95">
        <f t="shared" si="1"/>
        <v>2.5700948267297148E-3</v>
      </c>
      <c r="Q102" s="95">
        <f>O102/'[5]סכום נכסי הקרן'!$C$42</f>
        <v>2.0369552734857927E-4</v>
      </c>
    </row>
    <row r="103" spans="2:17" s="135" customFormat="1">
      <c r="B103" s="173" t="s">
        <v>3009</v>
      </c>
      <c r="C103" s="97" t="s">
        <v>2614</v>
      </c>
      <c r="D103" s="84">
        <v>4606</v>
      </c>
      <c r="E103" s="84"/>
      <c r="F103" s="84" t="s">
        <v>606</v>
      </c>
      <c r="G103" s="107">
        <v>42352</v>
      </c>
      <c r="H103" s="84" t="s">
        <v>178</v>
      </c>
      <c r="I103" s="94">
        <v>8.870000000000001</v>
      </c>
      <c r="J103" s="97" t="s">
        <v>180</v>
      </c>
      <c r="K103" s="98">
        <v>4.0999999999999995E-2</v>
      </c>
      <c r="L103" s="98">
        <v>3.0200000000000001E-2</v>
      </c>
      <c r="M103" s="94">
        <v>24610180.670000002</v>
      </c>
      <c r="N103" s="96">
        <v>110.69</v>
      </c>
      <c r="O103" s="94">
        <v>27241.00849</v>
      </c>
      <c r="P103" s="95">
        <f t="shared" si="1"/>
        <v>6.5609311363017475E-3</v>
      </c>
      <c r="Q103" s="95">
        <f>O103/'[5]סכום נכסי הקרן'!$C$42</f>
        <v>5.1999339238670218E-4</v>
      </c>
    </row>
    <row r="104" spans="2:17" s="135" customFormat="1">
      <c r="B104" s="173" t="s">
        <v>3009</v>
      </c>
      <c r="C104" s="97" t="s">
        <v>2614</v>
      </c>
      <c r="D104" s="84">
        <v>5150</v>
      </c>
      <c r="E104" s="84"/>
      <c r="F104" s="84" t="s">
        <v>606</v>
      </c>
      <c r="G104" s="107">
        <v>42631</v>
      </c>
      <c r="H104" s="84" t="s">
        <v>178</v>
      </c>
      <c r="I104" s="94">
        <v>8.64</v>
      </c>
      <c r="J104" s="97" t="s">
        <v>180</v>
      </c>
      <c r="K104" s="98">
        <v>4.0999999999999995E-2</v>
      </c>
      <c r="L104" s="98">
        <v>3.8199999999999998E-2</v>
      </c>
      <c r="M104" s="94">
        <v>7303089.46</v>
      </c>
      <c r="N104" s="96">
        <v>103.89</v>
      </c>
      <c r="O104" s="94">
        <v>7587.17965</v>
      </c>
      <c r="P104" s="95">
        <f t="shared" si="1"/>
        <v>1.8273539036072594E-3</v>
      </c>
      <c r="Q104" s="95">
        <f>O104/'[5]סכום נכסי הקרן'!$C$42</f>
        <v>1.4482882622716189E-4</v>
      </c>
    </row>
    <row r="105" spans="2:17" s="135" customFormat="1">
      <c r="B105" s="173" t="s">
        <v>3010</v>
      </c>
      <c r="C105" s="97" t="s">
        <v>2619</v>
      </c>
      <c r="D105" s="84" t="s">
        <v>2684</v>
      </c>
      <c r="E105" s="84"/>
      <c r="F105" s="84" t="s">
        <v>951</v>
      </c>
      <c r="G105" s="107">
        <v>42732</v>
      </c>
      <c r="H105" s="84" t="s">
        <v>2608</v>
      </c>
      <c r="I105" s="94">
        <v>3.95</v>
      </c>
      <c r="J105" s="97" t="s">
        <v>180</v>
      </c>
      <c r="K105" s="98">
        <v>2.1613000000000004E-2</v>
      </c>
      <c r="L105" s="98">
        <v>2.5600000000000001E-2</v>
      </c>
      <c r="M105" s="94">
        <v>29959418.440000001</v>
      </c>
      <c r="N105" s="96">
        <v>100.05</v>
      </c>
      <c r="O105" s="94">
        <v>29974.398269999998</v>
      </c>
      <c r="P105" s="95">
        <f t="shared" si="1"/>
        <v>7.2192614665402286E-3</v>
      </c>
      <c r="Q105" s="95">
        <f>O105/'[5]סכום נכסי הקרן'!$C$42</f>
        <v>5.7217004454475676E-4</v>
      </c>
    </row>
    <row r="106" spans="2:17" s="135" customFormat="1">
      <c r="B106" s="173" t="s">
        <v>3011</v>
      </c>
      <c r="C106" s="97" t="s">
        <v>2619</v>
      </c>
      <c r="D106" s="84" t="s">
        <v>2685</v>
      </c>
      <c r="E106" s="84"/>
      <c r="F106" s="84" t="s">
        <v>951</v>
      </c>
      <c r="G106" s="107">
        <v>42093</v>
      </c>
      <c r="H106" s="84" t="s">
        <v>2608</v>
      </c>
      <c r="I106" s="94">
        <v>1.66</v>
      </c>
      <c r="J106" s="97" t="s">
        <v>180</v>
      </c>
      <c r="K106" s="98">
        <v>4.4000000000000004E-2</v>
      </c>
      <c r="L106" s="98">
        <v>4.3100000000000006E-2</v>
      </c>
      <c r="M106" s="94">
        <v>1524822.44</v>
      </c>
      <c r="N106" s="96">
        <v>100.32</v>
      </c>
      <c r="O106" s="94">
        <v>1529.7019299999999</v>
      </c>
      <c r="P106" s="95">
        <f t="shared" si="1"/>
        <v>3.6842501721190413E-4</v>
      </c>
      <c r="Q106" s="95">
        <f>O106/'[5]סכום נכסי הקרן'!$C$42</f>
        <v>2.9199906318196137E-5</v>
      </c>
    </row>
    <row r="107" spans="2:17" s="135" customFormat="1">
      <c r="B107" s="173" t="s">
        <v>3011</v>
      </c>
      <c r="C107" s="97" t="s">
        <v>2619</v>
      </c>
      <c r="D107" s="84" t="s">
        <v>2686</v>
      </c>
      <c r="E107" s="84"/>
      <c r="F107" s="84" t="s">
        <v>951</v>
      </c>
      <c r="G107" s="107">
        <v>42093</v>
      </c>
      <c r="H107" s="84" t="s">
        <v>2608</v>
      </c>
      <c r="I107" s="94">
        <v>1.6500000000000001</v>
      </c>
      <c r="J107" s="97" t="s">
        <v>180</v>
      </c>
      <c r="K107" s="98">
        <v>4.4500000000000005E-2</v>
      </c>
      <c r="L107" s="98">
        <v>4.2099999999999999E-2</v>
      </c>
      <c r="M107" s="94">
        <v>912286.96</v>
      </c>
      <c r="N107" s="96">
        <v>101.63</v>
      </c>
      <c r="O107" s="94">
        <v>927.15728000000001</v>
      </c>
      <c r="P107" s="95">
        <f t="shared" si="1"/>
        <v>2.2330359277388258E-4</v>
      </c>
      <c r="Q107" s="95">
        <f>O107/'[5]סכום נכסי הקרן'!$C$42</f>
        <v>1.76981575215987E-5</v>
      </c>
    </row>
    <row r="108" spans="2:17" s="135" customFormat="1">
      <c r="B108" s="173" t="s">
        <v>3011</v>
      </c>
      <c r="C108" s="97" t="s">
        <v>2619</v>
      </c>
      <c r="D108" s="84">
        <v>4985</v>
      </c>
      <c r="E108" s="84"/>
      <c r="F108" s="84" t="s">
        <v>951</v>
      </c>
      <c r="G108" s="107">
        <v>42551</v>
      </c>
      <c r="H108" s="84" t="s">
        <v>2608</v>
      </c>
      <c r="I108" s="94">
        <v>1.6499999999999997</v>
      </c>
      <c r="J108" s="97" t="s">
        <v>180</v>
      </c>
      <c r="K108" s="98">
        <v>4.4500000000000005E-2</v>
      </c>
      <c r="L108" s="98">
        <v>4.2099999999999999E-2</v>
      </c>
      <c r="M108" s="94">
        <v>1044482.48</v>
      </c>
      <c r="N108" s="96">
        <v>101.63</v>
      </c>
      <c r="O108" s="94">
        <v>1061.5075900000002</v>
      </c>
      <c r="P108" s="95">
        <f t="shared" si="1"/>
        <v>2.5566154062204585E-4</v>
      </c>
      <c r="Q108" s="95">
        <f>O108/'[5]סכום נכסי הקרן'!$C$42</f>
        <v>2.0262720191543565E-5</v>
      </c>
    </row>
    <row r="109" spans="2:17" s="135" customFormat="1">
      <c r="B109" s="173" t="s">
        <v>3011</v>
      </c>
      <c r="C109" s="97" t="s">
        <v>2619</v>
      </c>
      <c r="D109" s="84">
        <v>4987</v>
      </c>
      <c r="E109" s="84"/>
      <c r="F109" s="84" t="s">
        <v>951</v>
      </c>
      <c r="G109" s="107">
        <v>42551</v>
      </c>
      <c r="H109" s="84" t="s">
        <v>2608</v>
      </c>
      <c r="I109" s="94">
        <v>2.2199999999999998</v>
      </c>
      <c r="J109" s="97" t="s">
        <v>180</v>
      </c>
      <c r="K109" s="98">
        <v>3.4000000000000002E-2</v>
      </c>
      <c r="L109" s="98">
        <v>3.0800000000000001E-2</v>
      </c>
      <c r="M109" s="94">
        <v>4250992.21</v>
      </c>
      <c r="N109" s="96">
        <v>103.59</v>
      </c>
      <c r="O109" s="94">
        <v>4403.6025300000001</v>
      </c>
      <c r="P109" s="95">
        <f t="shared" si="1"/>
        <v>1.0605970392608673E-3</v>
      </c>
      <c r="Q109" s="95">
        <f>O109/'[5]סכום נכסי הקרן'!$C$42</f>
        <v>8.405871681064788E-5</v>
      </c>
    </row>
    <row r="110" spans="2:17" s="135" customFormat="1">
      <c r="B110" s="173" t="s">
        <v>3011</v>
      </c>
      <c r="C110" s="97" t="s">
        <v>2619</v>
      </c>
      <c r="D110" s="84" t="s">
        <v>2687</v>
      </c>
      <c r="E110" s="84"/>
      <c r="F110" s="84" t="s">
        <v>951</v>
      </c>
      <c r="G110" s="107">
        <v>42093</v>
      </c>
      <c r="H110" s="84" t="s">
        <v>2608</v>
      </c>
      <c r="I110" s="94">
        <v>2.2199999999999998</v>
      </c>
      <c r="J110" s="97" t="s">
        <v>180</v>
      </c>
      <c r="K110" s="98">
        <v>3.4000000000000002E-2</v>
      </c>
      <c r="L110" s="98">
        <v>3.0800000000000001E-2</v>
      </c>
      <c r="M110" s="94">
        <v>3865289.6</v>
      </c>
      <c r="N110" s="96">
        <v>103.59</v>
      </c>
      <c r="O110" s="94">
        <v>4004.0532200000002</v>
      </c>
      <c r="P110" s="95">
        <f t="shared" si="1"/>
        <v>9.6436655244063146E-4</v>
      </c>
      <c r="Q110" s="95">
        <f>O110/'[5]סכום נכסי הקרן'!$C$42</f>
        <v>7.643186991146151E-5</v>
      </c>
    </row>
    <row r="111" spans="2:17" s="135" customFormat="1">
      <c r="B111" s="173" t="s">
        <v>3011</v>
      </c>
      <c r="C111" s="97" t="s">
        <v>2619</v>
      </c>
      <c r="D111" s="84" t="s">
        <v>2688</v>
      </c>
      <c r="E111" s="84"/>
      <c r="F111" s="84" t="s">
        <v>951</v>
      </c>
      <c r="G111" s="107">
        <v>42093</v>
      </c>
      <c r="H111" s="84" t="s">
        <v>2608</v>
      </c>
      <c r="I111" s="94">
        <v>1.66</v>
      </c>
      <c r="J111" s="97" t="s">
        <v>180</v>
      </c>
      <c r="K111" s="98">
        <v>4.4000000000000004E-2</v>
      </c>
      <c r="L111" s="98">
        <v>4.3100000000000006E-2</v>
      </c>
      <c r="M111" s="94">
        <v>677698.85</v>
      </c>
      <c r="N111" s="96">
        <v>100.32</v>
      </c>
      <c r="O111" s="94">
        <v>679.86751000000004</v>
      </c>
      <c r="P111" s="95">
        <f t="shared" si="1"/>
        <v>1.6374444861527005E-4</v>
      </c>
      <c r="Q111" s="95">
        <f>O111/'[5]סכום נכסי הקרן'!$C$42</f>
        <v>1.2977735865695926E-5</v>
      </c>
    </row>
    <row r="112" spans="2:17" s="135" customFormat="1">
      <c r="B112" s="173" t="s">
        <v>3011</v>
      </c>
      <c r="C112" s="97" t="s">
        <v>2619</v>
      </c>
      <c r="D112" s="84">
        <v>4983</v>
      </c>
      <c r="E112" s="84"/>
      <c r="F112" s="84" t="s">
        <v>951</v>
      </c>
      <c r="G112" s="107">
        <v>42551</v>
      </c>
      <c r="H112" s="84" t="s">
        <v>2608</v>
      </c>
      <c r="I112" s="94">
        <v>1.66</v>
      </c>
      <c r="J112" s="97" t="s">
        <v>180</v>
      </c>
      <c r="K112" s="98">
        <v>4.4000000000000004E-2</v>
      </c>
      <c r="L112" s="98">
        <v>4.3100000000000006E-2</v>
      </c>
      <c r="M112" s="94">
        <v>809636.1</v>
      </c>
      <c r="N112" s="96">
        <v>100.32</v>
      </c>
      <c r="O112" s="94">
        <v>812.22695999999996</v>
      </c>
      <c r="P112" s="95">
        <f t="shared" si="1"/>
        <v>1.9562290263827579E-4</v>
      </c>
      <c r="Q112" s="95">
        <f>O112/'[5]סכום נכסי הקרן'!$C$42</f>
        <v>1.5504295755914513E-5</v>
      </c>
    </row>
    <row r="113" spans="2:17" s="135" customFormat="1">
      <c r="B113" s="173" t="s">
        <v>3011</v>
      </c>
      <c r="C113" s="97" t="s">
        <v>2619</v>
      </c>
      <c r="D113" s="84" t="s">
        <v>2689</v>
      </c>
      <c r="E113" s="84"/>
      <c r="F113" s="84" t="s">
        <v>951</v>
      </c>
      <c r="G113" s="107">
        <v>42093</v>
      </c>
      <c r="H113" s="84" t="s">
        <v>2608</v>
      </c>
      <c r="I113" s="94">
        <v>2.3199999999999998</v>
      </c>
      <c r="J113" s="97" t="s">
        <v>180</v>
      </c>
      <c r="K113" s="98">
        <v>3.5000000000000003E-2</v>
      </c>
      <c r="L113" s="98">
        <v>3.5099999999999999E-2</v>
      </c>
      <c r="M113" s="94">
        <v>1563920.51</v>
      </c>
      <c r="N113" s="96">
        <v>105.41</v>
      </c>
      <c r="O113" s="94">
        <v>1648.52874</v>
      </c>
      <c r="P113" s="95">
        <f t="shared" si="1"/>
        <v>3.9704416755806707E-4</v>
      </c>
      <c r="Q113" s="95">
        <f>O113/'[5]סכום נכסי הקרן'!$C$42</f>
        <v>3.1468146719834447E-5</v>
      </c>
    </row>
    <row r="114" spans="2:17" s="135" customFormat="1">
      <c r="B114" s="173" t="s">
        <v>3011</v>
      </c>
      <c r="C114" s="97" t="s">
        <v>2619</v>
      </c>
      <c r="D114" s="84">
        <v>4989</v>
      </c>
      <c r="E114" s="84"/>
      <c r="F114" s="84" t="s">
        <v>951</v>
      </c>
      <c r="G114" s="107">
        <v>42551</v>
      </c>
      <c r="H114" s="84" t="s">
        <v>2608</v>
      </c>
      <c r="I114" s="94">
        <v>2.3199999999999998</v>
      </c>
      <c r="J114" s="97" t="s">
        <v>180</v>
      </c>
      <c r="K114" s="98">
        <v>3.5000000000000003E-2</v>
      </c>
      <c r="L114" s="98">
        <v>3.5099999999999999E-2</v>
      </c>
      <c r="M114" s="94">
        <v>1534749.76</v>
      </c>
      <c r="N114" s="96">
        <v>105.41</v>
      </c>
      <c r="O114" s="94">
        <v>1617.7798300000002</v>
      </c>
      <c r="P114" s="95">
        <f t="shared" si="1"/>
        <v>3.8963836681099134E-4</v>
      </c>
      <c r="Q114" s="95">
        <f>O114/'[5]סכום נכסי הקרן'!$C$42</f>
        <v>3.0881192311411463E-5</v>
      </c>
    </row>
    <row r="115" spans="2:17" s="135" customFormat="1">
      <c r="B115" s="173" t="s">
        <v>3011</v>
      </c>
      <c r="C115" s="97" t="s">
        <v>2619</v>
      </c>
      <c r="D115" s="84">
        <v>4986</v>
      </c>
      <c r="E115" s="84"/>
      <c r="F115" s="84" t="s">
        <v>951</v>
      </c>
      <c r="G115" s="107">
        <v>42551</v>
      </c>
      <c r="H115" s="84" t="s">
        <v>2608</v>
      </c>
      <c r="I115" s="94">
        <v>1.6600000000000001</v>
      </c>
      <c r="J115" s="97" t="s">
        <v>180</v>
      </c>
      <c r="K115" s="98">
        <v>4.4000000000000004E-2</v>
      </c>
      <c r="L115" s="98">
        <v>4.3100000000000006E-2</v>
      </c>
      <c r="M115" s="94">
        <v>1821681.21</v>
      </c>
      <c r="N115" s="96">
        <v>100.32</v>
      </c>
      <c r="O115" s="94">
        <v>1827.5106599999999</v>
      </c>
      <c r="P115" s="95">
        <f t="shared" si="1"/>
        <v>4.4015153093612049E-4</v>
      </c>
      <c r="Q115" s="95">
        <f>O115/'[5]סכום נכסי הקרן'!$C$42</f>
        <v>3.4884665450807658E-5</v>
      </c>
    </row>
    <row r="116" spans="2:17" s="135" customFormat="1">
      <c r="B116" s="173" t="s">
        <v>3011</v>
      </c>
      <c r="C116" s="97" t="s">
        <v>2614</v>
      </c>
      <c r="D116" s="84" t="s">
        <v>2690</v>
      </c>
      <c r="E116" s="84"/>
      <c r="F116" s="84" t="s">
        <v>951</v>
      </c>
      <c r="G116" s="107">
        <v>43184</v>
      </c>
      <c r="H116" s="84" t="s">
        <v>2608</v>
      </c>
      <c r="I116" s="94">
        <v>0.23</v>
      </c>
      <c r="J116" s="97" t="s">
        <v>180</v>
      </c>
      <c r="K116" s="98">
        <v>3.15E-2</v>
      </c>
      <c r="L116" s="98">
        <v>4.0599999999999997E-2</v>
      </c>
      <c r="M116" s="94">
        <v>9037788.7400000002</v>
      </c>
      <c r="N116" s="96">
        <v>99.86</v>
      </c>
      <c r="O116" s="94">
        <v>9025.1359300000004</v>
      </c>
      <c r="P116" s="95">
        <f t="shared" si="1"/>
        <v>2.1736822024863525E-3</v>
      </c>
      <c r="Q116" s="95">
        <f>O116/'[5]סכום נכסי הקרן'!$C$42</f>
        <v>1.7227743424824338E-4</v>
      </c>
    </row>
    <row r="117" spans="2:17" s="135" customFormat="1">
      <c r="B117" s="173" t="s">
        <v>3011</v>
      </c>
      <c r="C117" s="97" t="s">
        <v>2614</v>
      </c>
      <c r="D117" s="84" t="s">
        <v>2691</v>
      </c>
      <c r="E117" s="84"/>
      <c r="F117" s="84" t="s">
        <v>951</v>
      </c>
      <c r="G117" s="107">
        <v>42871</v>
      </c>
      <c r="H117" s="84" t="s">
        <v>2608</v>
      </c>
      <c r="I117" s="94">
        <v>2.4000000000000004</v>
      </c>
      <c r="J117" s="97" t="s">
        <v>180</v>
      </c>
      <c r="K117" s="98">
        <v>4.7E-2</v>
      </c>
      <c r="L117" s="98">
        <v>5.5200000000000006E-2</v>
      </c>
      <c r="M117" s="94">
        <v>10846390.050000001</v>
      </c>
      <c r="N117" s="96">
        <v>99.47</v>
      </c>
      <c r="O117" s="94">
        <v>10788.90395</v>
      </c>
      <c r="P117" s="95">
        <f t="shared" si="1"/>
        <v>2.5984814724502115E-3</v>
      </c>
      <c r="Q117" s="95">
        <f>O117/'[5]סכום נכסי הקרן'!$C$42</f>
        <v>2.0594534035530456E-4</v>
      </c>
    </row>
    <row r="118" spans="2:17" s="135" customFormat="1">
      <c r="B118" s="174" t="s">
        <v>3012</v>
      </c>
      <c r="C118" s="97" t="s">
        <v>2619</v>
      </c>
      <c r="D118" s="84" t="s">
        <v>2692</v>
      </c>
      <c r="E118" s="84"/>
      <c r="F118" s="84" t="s">
        <v>606</v>
      </c>
      <c r="G118" s="107">
        <v>43011</v>
      </c>
      <c r="H118" s="84" t="s">
        <v>178</v>
      </c>
      <c r="I118" s="94">
        <v>9.2399999999999984</v>
      </c>
      <c r="J118" s="97" t="s">
        <v>180</v>
      </c>
      <c r="K118" s="98">
        <v>3.9E-2</v>
      </c>
      <c r="L118" s="98">
        <v>5.1299999999999998E-2</v>
      </c>
      <c r="M118" s="94">
        <v>2345133.14</v>
      </c>
      <c r="N118" s="96">
        <v>91.28</v>
      </c>
      <c r="O118" s="94">
        <v>2140.6376600000003</v>
      </c>
      <c r="P118" s="95">
        <f t="shared" si="1"/>
        <v>5.1556741301225285E-4</v>
      </c>
      <c r="Q118" s="95">
        <f>O118/'[5]סכום נכסי הקרן'!$C$42</f>
        <v>4.0861829293241859E-5</v>
      </c>
    </row>
    <row r="119" spans="2:17" s="135" customFormat="1">
      <c r="B119" s="174" t="s">
        <v>3012</v>
      </c>
      <c r="C119" s="97" t="s">
        <v>2619</v>
      </c>
      <c r="D119" s="84" t="s">
        <v>2693</v>
      </c>
      <c r="E119" s="84"/>
      <c r="F119" s="84" t="s">
        <v>606</v>
      </c>
      <c r="G119" s="107">
        <v>43104</v>
      </c>
      <c r="H119" s="84" t="s">
        <v>178</v>
      </c>
      <c r="I119" s="94">
        <v>9.2399999999999984</v>
      </c>
      <c r="J119" s="97" t="s">
        <v>180</v>
      </c>
      <c r="K119" s="98">
        <v>3.8199999999999998E-2</v>
      </c>
      <c r="L119" s="98">
        <v>5.5E-2</v>
      </c>
      <c r="M119" s="94">
        <v>4176964.17</v>
      </c>
      <c r="N119" s="96">
        <v>85.85</v>
      </c>
      <c r="O119" s="94">
        <v>3585.92362</v>
      </c>
      <c r="P119" s="95">
        <f t="shared" si="1"/>
        <v>8.6366104762584277E-4</v>
      </c>
      <c r="Q119" s="95">
        <f>O119/'[5]סכום נכסי הקרן'!$C$42</f>
        <v>6.8450350826325209E-5</v>
      </c>
    </row>
    <row r="120" spans="2:17" s="135" customFormat="1">
      <c r="B120" s="174" t="s">
        <v>3012</v>
      </c>
      <c r="C120" s="97" t="s">
        <v>2619</v>
      </c>
      <c r="D120" s="84" t="s">
        <v>2694</v>
      </c>
      <c r="E120" s="84"/>
      <c r="F120" s="84" t="s">
        <v>606</v>
      </c>
      <c r="G120" s="107">
        <v>43194</v>
      </c>
      <c r="H120" s="84" t="s">
        <v>178</v>
      </c>
      <c r="I120" s="94">
        <v>9.2999999999999989</v>
      </c>
      <c r="J120" s="97" t="s">
        <v>180</v>
      </c>
      <c r="K120" s="98">
        <v>3.7900000000000003E-2</v>
      </c>
      <c r="L120" s="98">
        <v>5.0099999999999999E-2</v>
      </c>
      <c r="M120" s="94">
        <v>2697370.36</v>
      </c>
      <c r="N120" s="96">
        <v>89.61</v>
      </c>
      <c r="O120" s="94">
        <v>2417.11373</v>
      </c>
      <c r="P120" s="95">
        <f t="shared" si="1"/>
        <v>5.8215600707150822E-4</v>
      </c>
      <c r="Q120" s="95">
        <f>O120/'[5]סכום נכסי הקרן'!$C$42</f>
        <v>4.6139377281445695E-5</v>
      </c>
    </row>
    <row r="121" spans="2:17" s="135" customFormat="1">
      <c r="B121" s="174" t="s">
        <v>3012</v>
      </c>
      <c r="C121" s="97" t="s">
        <v>2619</v>
      </c>
      <c r="D121" s="84" t="s">
        <v>2695</v>
      </c>
      <c r="E121" s="84"/>
      <c r="F121" s="84" t="s">
        <v>606</v>
      </c>
      <c r="G121" s="107">
        <v>43285</v>
      </c>
      <c r="H121" s="84" t="s">
        <v>178</v>
      </c>
      <c r="I121" s="94">
        <v>9.2700000000000014</v>
      </c>
      <c r="J121" s="97" t="s">
        <v>180</v>
      </c>
      <c r="K121" s="98">
        <v>4.0099999999999997E-2</v>
      </c>
      <c r="L121" s="98">
        <v>5.0300000000000011E-2</v>
      </c>
      <c r="M121" s="94">
        <v>3575030.97</v>
      </c>
      <c r="N121" s="96">
        <v>90.3</v>
      </c>
      <c r="O121" s="94">
        <v>3228.2530299999999</v>
      </c>
      <c r="P121" s="95">
        <f t="shared" si="1"/>
        <v>7.7751694942434417E-4</v>
      </c>
      <c r="Q121" s="95">
        <f>O121/'[5]סכום נכסי הקרן'!$C$42</f>
        <v>6.1622911103624499E-5</v>
      </c>
    </row>
    <row r="122" spans="2:17" s="135" customFormat="1">
      <c r="B122" s="174" t="s">
        <v>3012</v>
      </c>
      <c r="C122" s="97" t="s">
        <v>2619</v>
      </c>
      <c r="D122" s="84" t="s">
        <v>2696</v>
      </c>
      <c r="E122" s="84"/>
      <c r="F122" s="84" t="s">
        <v>606</v>
      </c>
      <c r="G122" s="107">
        <v>43377</v>
      </c>
      <c r="H122" s="84" t="s">
        <v>178</v>
      </c>
      <c r="I122" s="94">
        <v>9.25</v>
      </c>
      <c r="J122" s="97" t="s">
        <v>180</v>
      </c>
      <c r="K122" s="98">
        <v>3.9699999999999999E-2</v>
      </c>
      <c r="L122" s="98">
        <v>5.2199999999999996E-2</v>
      </c>
      <c r="M122" s="94">
        <v>7156139.7800000003</v>
      </c>
      <c r="N122" s="96">
        <v>88.32</v>
      </c>
      <c r="O122" s="94">
        <v>6320.3020700000006</v>
      </c>
      <c r="P122" s="95">
        <f t="shared" si="1"/>
        <v>1.5222294966472216E-3</v>
      </c>
      <c r="Q122" s="95">
        <f>O122/'[5]סכום נכסי הקרן'!$C$42</f>
        <v>1.2064587533513876E-4</v>
      </c>
    </row>
    <row r="123" spans="2:17" s="135" customFormat="1">
      <c r="B123" s="174" t="s">
        <v>3012</v>
      </c>
      <c r="C123" s="97" t="s">
        <v>2619</v>
      </c>
      <c r="D123" s="84" t="s">
        <v>2697</v>
      </c>
      <c r="E123" s="84"/>
      <c r="F123" s="84" t="s">
        <v>606</v>
      </c>
      <c r="G123" s="107">
        <v>42935</v>
      </c>
      <c r="H123" s="84" t="s">
        <v>178</v>
      </c>
      <c r="I123" s="94">
        <v>10.629999999999999</v>
      </c>
      <c r="J123" s="97" t="s">
        <v>180</v>
      </c>
      <c r="K123" s="98">
        <v>4.0800000000000003E-2</v>
      </c>
      <c r="L123" s="98">
        <v>4.6399999999999997E-2</v>
      </c>
      <c r="M123" s="94">
        <v>10926098.619999999</v>
      </c>
      <c r="N123" s="96">
        <v>94.19</v>
      </c>
      <c r="O123" s="94">
        <v>10291.292310000001</v>
      </c>
      <c r="P123" s="95">
        <f t="shared" si="1"/>
        <v>2.4786329101673336E-3</v>
      </c>
      <c r="Q123" s="95">
        <f>O123/'[5]סכום נכסי הקרן'!$C$42</f>
        <v>1.9644661842400392E-4</v>
      </c>
    </row>
    <row r="124" spans="2:17" s="135" customFormat="1">
      <c r="B124" s="173" t="s">
        <v>3013</v>
      </c>
      <c r="C124" s="97" t="s">
        <v>2614</v>
      </c>
      <c r="D124" s="84">
        <v>4099</v>
      </c>
      <c r="E124" s="84"/>
      <c r="F124" s="84" t="s">
        <v>606</v>
      </c>
      <c r="G124" s="107">
        <v>42052</v>
      </c>
      <c r="H124" s="84" t="s">
        <v>178</v>
      </c>
      <c r="I124" s="94">
        <v>5.8199999999999994</v>
      </c>
      <c r="J124" s="97" t="s">
        <v>180</v>
      </c>
      <c r="K124" s="98">
        <v>2.9779E-2</v>
      </c>
      <c r="L124" s="98">
        <v>1.9099999999999999E-2</v>
      </c>
      <c r="M124" s="94">
        <v>12264079.710000001</v>
      </c>
      <c r="N124" s="96">
        <v>108.36</v>
      </c>
      <c r="O124" s="94">
        <v>13289.357169999999</v>
      </c>
      <c r="P124" s="95">
        <f t="shared" si="1"/>
        <v>3.200709594510606E-3</v>
      </c>
      <c r="Q124" s="95">
        <f>O124/'[5]סכום נכסי הקרן'!$C$42</f>
        <v>2.5367555389895348E-4</v>
      </c>
    </row>
    <row r="125" spans="2:17" s="135" customFormat="1">
      <c r="B125" s="173" t="s">
        <v>3013</v>
      </c>
      <c r="C125" s="97" t="s">
        <v>2614</v>
      </c>
      <c r="D125" s="84" t="s">
        <v>2698</v>
      </c>
      <c r="E125" s="84"/>
      <c r="F125" s="84" t="s">
        <v>606</v>
      </c>
      <c r="G125" s="107">
        <v>42054</v>
      </c>
      <c r="H125" s="84" t="s">
        <v>178</v>
      </c>
      <c r="I125" s="94">
        <v>5.82</v>
      </c>
      <c r="J125" s="97" t="s">
        <v>180</v>
      </c>
      <c r="K125" s="98">
        <v>2.9779E-2</v>
      </c>
      <c r="L125" s="98">
        <v>1.9200000000000005E-2</v>
      </c>
      <c r="M125" s="94">
        <v>346834.85</v>
      </c>
      <c r="N125" s="96">
        <v>108.29</v>
      </c>
      <c r="O125" s="94">
        <v>375.58747</v>
      </c>
      <c r="P125" s="95">
        <f t="shared" si="1"/>
        <v>9.045933549899196E-5</v>
      </c>
      <c r="Q125" s="95">
        <f>O125/'[5]סכום נכסי הקרן'!$C$42</f>
        <v>7.1694483240197671E-6</v>
      </c>
    </row>
    <row r="126" spans="2:17" s="135" customFormat="1">
      <c r="B126" s="173" t="s">
        <v>3002</v>
      </c>
      <c r="C126" s="97" t="s">
        <v>2614</v>
      </c>
      <c r="D126" s="84" t="s">
        <v>2699</v>
      </c>
      <c r="E126" s="84"/>
      <c r="F126" s="84" t="s">
        <v>951</v>
      </c>
      <c r="G126" s="107">
        <v>40742</v>
      </c>
      <c r="H126" s="84" t="s">
        <v>2608</v>
      </c>
      <c r="I126" s="94">
        <v>8.0799999999999983</v>
      </c>
      <c r="J126" s="97" t="s">
        <v>180</v>
      </c>
      <c r="K126" s="98">
        <v>0.06</v>
      </c>
      <c r="L126" s="98">
        <v>1.7800000000000003E-2</v>
      </c>
      <c r="M126" s="94">
        <v>33354495.469999999</v>
      </c>
      <c r="N126" s="96">
        <v>145.16999999999999</v>
      </c>
      <c r="O126" s="94">
        <v>48420.718939999999</v>
      </c>
      <c r="P126" s="95">
        <f t="shared" si="1"/>
        <v>1.1662013271358213E-2</v>
      </c>
      <c r="Q126" s="95">
        <f>O126/'[5]סכום נכסי הקרן'!$C$42</f>
        <v>9.2428494020904152E-4</v>
      </c>
    </row>
    <row r="127" spans="2:17" s="135" customFormat="1">
      <c r="B127" s="173" t="s">
        <v>3014</v>
      </c>
      <c r="C127" s="97" t="s">
        <v>2619</v>
      </c>
      <c r="D127" s="84" t="s">
        <v>2700</v>
      </c>
      <c r="E127" s="84"/>
      <c r="F127" s="84" t="s">
        <v>951</v>
      </c>
      <c r="G127" s="107">
        <v>42680</v>
      </c>
      <c r="H127" s="84" t="s">
        <v>2608</v>
      </c>
      <c r="I127" s="94">
        <v>4.01</v>
      </c>
      <c r="J127" s="97" t="s">
        <v>180</v>
      </c>
      <c r="K127" s="98">
        <v>2.3E-2</v>
      </c>
      <c r="L127" s="98">
        <v>3.49E-2</v>
      </c>
      <c r="M127" s="94">
        <v>4996317.63</v>
      </c>
      <c r="N127" s="96">
        <v>97.44</v>
      </c>
      <c r="O127" s="94">
        <v>4868.4119000000001</v>
      </c>
      <c r="P127" s="95">
        <f t="shared" si="1"/>
        <v>1.1725452539973842E-3</v>
      </c>
      <c r="Q127" s="95">
        <f>O127/'[5]סכום נכסי הקרן'!$C$42</f>
        <v>9.2931288514744358E-5</v>
      </c>
    </row>
    <row r="128" spans="2:17" s="135" customFormat="1">
      <c r="B128" s="173" t="s">
        <v>3015</v>
      </c>
      <c r="C128" s="97" t="s">
        <v>2614</v>
      </c>
      <c r="D128" s="84">
        <v>4100</v>
      </c>
      <c r="E128" s="84"/>
      <c r="F128" s="84" t="s">
        <v>606</v>
      </c>
      <c r="G128" s="107">
        <v>42052</v>
      </c>
      <c r="H128" s="84" t="s">
        <v>178</v>
      </c>
      <c r="I128" s="94">
        <v>5.81</v>
      </c>
      <c r="J128" s="97" t="s">
        <v>180</v>
      </c>
      <c r="K128" s="98">
        <v>2.9779E-2</v>
      </c>
      <c r="L128" s="98">
        <v>1.9100000000000002E-2</v>
      </c>
      <c r="M128" s="94">
        <v>13971317.699999999</v>
      </c>
      <c r="N128" s="96">
        <v>108.35</v>
      </c>
      <c r="O128" s="94">
        <v>15137.92319</v>
      </c>
      <c r="P128" s="95">
        <f t="shared" si="1"/>
        <v>3.6459322580760767E-3</v>
      </c>
      <c r="Q128" s="95">
        <f>O128/'[5]סכום נכסי הקרן'!$C$42</f>
        <v>2.8896213721848991E-4</v>
      </c>
    </row>
    <row r="129" spans="2:17" s="135" customFormat="1">
      <c r="B129" s="173" t="s">
        <v>3016</v>
      </c>
      <c r="C129" s="97" t="s">
        <v>2619</v>
      </c>
      <c r="D129" s="84" t="s">
        <v>2701</v>
      </c>
      <c r="E129" s="84"/>
      <c r="F129" s="84" t="s">
        <v>606</v>
      </c>
      <c r="G129" s="107">
        <v>42516</v>
      </c>
      <c r="H129" s="84" t="s">
        <v>387</v>
      </c>
      <c r="I129" s="94">
        <v>5.5199999999999987</v>
      </c>
      <c r="J129" s="97" t="s">
        <v>180</v>
      </c>
      <c r="K129" s="98">
        <v>2.3269999999999999E-2</v>
      </c>
      <c r="L129" s="98">
        <v>2.1899999999999999E-2</v>
      </c>
      <c r="M129" s="94">
        <v>35159857.399999999</v>
      </c>
      <c r="N129" s="96">
        <v>102.77</v>
      </c>
      <c r="O129" s="94">
        <v>36133.786959999998</v>
      </c>
      <c r="P129" s="95">
        <f t="shared" si="1"/>
        <v>8.7027353640517901E-3</v>
      </c>
      <c r="Q129" s="95">
        <f>O129/'[5]סכום נכסי הקרן'!$C$42</f>
        <v>6.8974430473109046E-4</v>
      </c>
    </row>
    <row r="130" spans="2:17" s="135" customFormat="1">
      <c r="B130" s="173" t="s">
        <v>3017</v>
      </c>
      <c r="C130" s="97" t="s">
        <v>2619</v>
      </c>
      <c r="D130" s="84" t="s">
        <v>2702</v>
      </c>
      <c r="E130" s="84"/>
      <c r="F130" s="84" t="s">
        <v>606</v>
      </c>
      <c r="G130" s="107">
        <v>41816</v>
      </c>
      <c r="H130" s="84" t="s">
        <v>178</v>
      </c>
      <c r="I130" s="94">
        <v>7.5699999999999994</v>
      </c>
      <c r="J130" s="97" t="s">
        <v>180</v>
      </c>
      <c r="K130" s="98">
        <v>4.4999999999999998E-2</v>
      </c>
      <c r="L130" s="98">
        <v>2.6200000000000005E-2</v>
      </c>
      <c r="M130" s="94">
        <v>4910356.7</v>
      </c>
      <c r="N130" s="96">
        <v>114.13</v>
      </c>
      <c r="O130" s="94">
        <v>5604.1900900000001</v>
      </c>
      <c r="P130" s="95">
        <f t="shared" si="1"/>
        <v>1.3497556549248993E-3</v>
      </c>
      <c r="Q130" s="95">
        <f>O130/'[5]סכום נכסי הקרן'!$C$42</f>
        <v>1.0697628237768073E-4</v>
      </c>
    </row>
    <row r="131" spans="2:17" s="135" customFormat="1">
      <c r="B131" s="173" t="s">
        <v>3017</v>
      </c>
      <c r="C131" s="97" t="s">
        <v>2619</v>
      </c>
      <c r="D131" s="84" t="s">
        <v>2703</v>
      </c>
      <c r="E131" s="84"/>
      <c r="F131" s="84" t="s">
        <v>606</v>
      </c>
      <c r="G131" s="107">
        <v>42625</v>
      </c>
      <c r="H131" s="84" t="s">
        <v>178</v>
      </c>
      <c r="I131" s="94">
        <v>7.2499999999999991</v>
      </c>
      <c r="J131" s="97" t="s">
        <v>180</v>
      </c>
      <c r="K131" s="98">
        <v>4.4999999999999998E-2</v>
      </c>
      <c r="L131" s="98">
        <v>4.1599999999999998E-2</v>
      </c>
      <c r="M131" s="94">
        <v>1367330.75</v>
      </c>
      <c r="N131" s="96">
        <v>103.92</v>
      </c>
      <c r="O131" s="94">
        <v>1420.9301</v>
      </c>
      <c r="P131" s="95">
        <f t="shared" si="1"/>
        <v>3.4222758452649179E-4</v>
      </c>
      <c r="Q131" s="95">
        <f>O131/'[5]סכום נכסי הקרן'!$C$42</f>
        <v>2.7123601657941998E-5</v>
      </c>
    </row>
    <row r="132" spans="2:17" s="135" customFormat="1">
      <c r="B132" s="173" t="s">
        <v>3017</v>
      </c>
      <c r="C132" s="97" t="s">
        <v>2619</v>
      </c>
      <c r="D132" s="84" t="s">
        <v>2704</v>
      </c>
      <c r="E132" s="84"/>
      <c r="F132" s="84" t="s">
        <v>606</v>
      </c>
      <c r="G132" s="107">
        <v>42716</v>
      </c>
      <c r="H132" s="84" t="s">
        <v>178</v>
      </c>
      <c r="I132" s="94">
        <v>7.3199999999999994</v>
      </c>
      <c r="J132" s="97" t="s">
        <v>180</v>
      </c>
      <c r="K132" s="98">
        <v>4.4999999999999998E-2</v>
      </c>
      <c r="L132" s="98">
        <v>3.8599999999999995E-2</v>
      </c>
      <c r="M132" s="94">
        <v>1034466.05</v>
      </c>
      <c r="N132" s="96">
        <v>106.33</v>
      </c>
      <c r="O132" s="94">
        <v>1099.9477899999999</v>
      </c>
      <c r="P132" s="95">
        <f t="shared" si="1"/>
        <v>2.6491976999920883E-4</v>
      </c>
      <c r="Q132" s="95">
        <f>O132/'[5]סכום נכסי הקרן'!$C$42</f>
        <v>2.0996490749610861E-5</v>
      </c>
    </row>
    <row r="133" spans="2:17" s="135" customFormat="1">
      <c r="B133" s="173" t="s">
        <v>3017</v>
      </c>
      <c r="C133" s="97" t="s">
        <v>2619</v>
      </c>
      <c r="D133" s="84" t="s">
        <v>2705</v>
      </c>
      <c r="E133" s="84"/>
      <c r="F133" s="84" t="s">
        <v>606</v>
      </c>
      <c r="G133" s="107">
        <v>42803</v>
      </c>
      <c r="H133" s="84" t="s">
        <v>178</v>
      </c>
      <c r="I133" s="94">
        <v>7.1800000000000006</v>
      </c>
      <c r="J133" s="97" t="s">
        <v>180</v>
      </c>
      <c r="K133" s="98">
        <v>4.4999999999999998E-2</v>
      </c>
      <c r="L133" s="98">
        <v>4.5100000000000001E-2</v>
      </c>
      <c r="M133" s="94">
        <v>6629627.4900000002</v>
      </c>
      <c r="N133" s="96">
        <v>102.2</v>
      </c>
      <c r="O133" s="94">
        <v>6775.4794199999997</v>
      </c>
      <c r="P133" s="95">
        <f t="shared" si="1"/>
        <v>1.631857862617982E-3</v>
      </c>
      <c r="Q133" s="95">
        <f>O133/'[5]סכום נכסי הקרן'!$C$42</f>
        <v>1.2933458502262981E-4</v>
      </c>
    </row>
    <row r="134" spans="2:17" s="135" customFormat="1">
      <c r="B134" s="173" t="s">
        <v>3017</v>
      </c>
      <c r="C134" s="97" t="s">
        <v>2619</v>
      </c>
      <c r="D134" s="84" t="s">
        <v>2706</v>
      </c>
      <c r="E134" s="84"/>
      <c r="F134" s="84" t="s">
        <v>606</v>
      </c>
      <c r="G134" s="107">
        <v>42898</v>
      </c>
      <c r="H134" s="84" t="s">
        <v>178</v>
      </c>
      <c r="I134" s="94">
        <v>7.04</v>
      </c>
      <c r="J134" s="97" t="s">
        <v>180</v>
      </c>
      <c r="K134" s="98">
        <v>4.4999999999999998E-2</v>
      </c>
      <c r="L134" s="98">
        <v>5.1899999999999995E-2</v>
      </c>
      <c r="M134" s="94">
        <v>1246864.46</v>
      </c>
      <c r="N134" s="96">
        <v>97.12</v>
      </c>
      <c r="O134" s="94">
        <v>1210.95481</v>
      </c>
      <c r="P134" s="95">
        <f t="shared" si="1"/>
        <v>2.9165554280047751E-4</v>
      </c>
      <c r="Q134" s="95">
        <f>O134/'[5]סכום נכסי הקרן'!$C$42</f>
        <v>2.3115462113307921E-5</v>
      </c>
    </row>
    <row r="135" spans="2:17" s="135" customFormat="1">
      <c r="B135" s="173" t="s">
        <v>3017</v>
      </c>
      <c r="C135" s="97" t="s">
        <v>2619</v>
      </c>
      <c r="D135" s="84" t="s">
        <v>2707</v>
      </c>
      <c r="E135" s="84"/>
      <c r="F135" s="84" t="s">
        <v>606</v>
      </c>
      <c r="G135" s="107">
        <v>42989</v>
      </c>
      <c r="H135" s="84" t="s">
        <v>178</v>
      </c>
      <c r="I135" s="94">
        <v>6.99</v>
      </c>
      <c r="J135" s="97" t="s">
        <v>180</v>
      </c>
      <c r="K135" s="98">
        <v>4.4999999999999998E-2</v>
      </c>
      <c r="L135" s="98">
        <v>5.4699999999999999E-2</v>
      </c>
      <c r="M135" s="94">
        <v>1571206.15</v>
      </c>
      <c r="N135" s="96">
        <v>95.74</v>
      </c>
      <c r="O135" s="94">
        <v>1504.2728300000001</v>
      </c>
      <c r="P135" s="95">
        <f t="shared" si="1"/>
        <v>3.6230047986155693E-4</v>
      </c>
      <c r="Q135" s="95">
        <f>O135/'[5]סכום נכסי הקרן'!$C$42</f>
        <v>2.8714499767289821E-5</v>
      </c>
    </row>
    <row r="136" spans="2:17" s="135" customFormat="1">
      <c r="B136" s="173" t="s">
        <v>3017</v>
      </c>
      <c r="C136" s="97" t="s">
        <v>2619</v>
      </c>
      <c r="D136" s="84" t="s">
        <v>2708</v>
      </c>
      <c r="E136" s="84"/>
      <c r="F136" s="84" t="s">
        <v>606</v>
      </c>
      <c r="G136" s="107">
        <v>43080</v>
      </c>
      <c r="H136" s="84" t="s">
        <v>178</v>
      </c>
      <c r="I136" s="94">
        <v>6.84</v>
      </c>
      <c r="J136" s="97" t="s">
        <v>180</v>
      </c>
      <c r="K136" s="98">
        <v>4.4999999999999998E-2</v>
      </c>
      <c r="L136" s="98">
        <v>6.1900000000000011E-2</v>
      </c>
      <c r="M136" s="94">
        <v>486813.95</v>
      </c>
      <c r="N136" s="96">
        <v>90.69</v>
      </c>
      <c r="O136" s="94">
        <v>441.49159000000003</v>
      </c>
      <c r="P136" s="95">
        <f t="shared" si="1"/>
        <v>1.0633218371154237E-4</v>
      </c>
      <c r="Q136" s="95">
        <f>O136/'[5]סכום נכסי הקרן'!$C$42</f>
        <v>8.4274673486693321E-6</v>
      </c>
    </row>
    <row r="137" spans="2:17" s="135" customFormat="1">
      <c r="B137" s="173" t="s">
        <v>3017</v>
      </c>
      <c r="C137" s="97" t="s">
        <v>2619</v>
      </c>
      <c r="D137" s="84" t="s">
        <v>2709</v>
      </c>
      <c r="E137" s="84"/>
      <c r="F137" s="84" t="s">
        <v>606</v>
      </c>
      <c r="G137" s="107">
        <v>43171</v>
      </c>
      <c r="H137" s="84" t="s">
        <v>178</v>
      </c>
      <c r="I137" s="94">
        <v>6.8100000000000014</v>
      </c>
      <c r="J137" s="97" t="s">
        <v>180</v>
      </c>
      <c r="K137" s="98">
        <v>4.4999999999999998E-2</v>
      </c>
      <c r="L137" s="98">
        <v>6.2700000000000006E-2</v>
      </c>
      <c r="M137" s="94">
        <v>517181.84</v>
      </c>
      <c r="N137" s="96">
        <v>90.86</v>
      </c>
      <c r="O137" s="94">
        <v>469.91144000000003</v>
      </c>
      <c r="P137" s="95">
        <f t="shared" si="1"/>
        <v>1.131770359798596E-4</v>
      </c>
      <c r="Q137" s="95">
        <f>O137/'[5]סכום נכסי הקרן'!$C$42</f>
        <v>8.9699632044320211E-6</v>
      </c>
    </row>
    <row r="138" spans="2:17" s="135" customFormat="1">
      <c r="B138" s="173" t="s">
        <v>3017</v>
      </c>
      <c r="C138" s="97" t="s">
        <v>2619</v>
      </c>
      <c r="D138" s="84" t="s">
        <v>2710</v>
      </c>
      <c r="E138" s="84"/>
      <c r="F138" s="84" t="s">
        <v>606</v>
      </c>
      <c r="G138" s="107">
        <v>43341</v>
      </c>
      <c r="H138" s="84" t="s">
        <v>178</v>
      </c>
      <c r="I138" s="94">
        <v>6.89</v>
      </c>
      <c r="J138" s="97" t="s">
        <v>180</v>
      </c>
      <c r="K138" s="98">
        <v>4.4999999999999998E-2</v>
      </c>
      <c r="L138" s="98">
        <v>5.8700000000000002E-2</v>
      </c>
      <c r="M138" s="94">
        <v>912536.2</v>
      </c>
      <c r="N138" s="96">
        <v>91.97</v>
      </c>
      <c r="O138" s="94">
        <v>839.25954999999999</v>
      </c>
      <c r="P138" s="95">
        <f t="shared" si="1"/>
        <v>2.0213363668437347E-4</v>
      </c>
      <c r="Q138" s="95">
        <f>O138/'[5]סכום נכסי הקרן'!$C$42</f>
        <v>1.6020310725927795E-5</v>
      </c>
    </row>
    <row r="139" spans="2:17" s="135" customFormat="1">
      <c r="B139" s="173" t="s">
        <v>3017</v>
      </c>
      <c r="C139" s="97" t="s">
        <v>2619</v>
      </c>
      <c r="D139" s="84" t="s">
        <v>2711</v>
      </c>
      <c r="E139" s="84"/>
      <c r="F139" s="84" t="s">
        <v>606</v>
      </c>
      <c r="G139" s="107">
        <v>41893</v>
      </c>
      <c r="H139" s="84" t="s">
        <v>178</v>
      </c>
      <c r="I139" s="94">
        <v>7.5600000000000005</v>
      </c>
      <c r="J139" s="97" t="s">
        <v>180</v>
      </c>
      <c r="K139" s="98">
        <v>4.4999999999999998E-2</v>
      </c>
      <c r="L139" s="98">
        <v>2.6900000000000004E-2</v>
      </c>
      <c r="M139" s="94">
        <v>963359.12</v>
      </c>
      <c r="N139" s="96">
        <v>114.41</v>
      </c>
      <c r="O139" s="94">
        <v>1102.1791799999999</v>
      </c>
      <c r="P139" s="95">
        <f t="shared" si="1"/>
        <v>2.654571948942382E-4</v>
      </c>
      <c r="Q139" s="95">
        <f>O139/'[5]סכום נכסי הקרן'!$C$42</f>
        <v>2.1039084916279235E-5</v>
      </c>
    </row>
    <row r="140" spans="2:17" s="135" customFormat="1">
      <c r="B140" s="173" t="s">
        <v>3017</v>
      </c>
      <c r="C140" s="97" t="s">
        <v>2619</v>
      </c>
      <c r="D140" s="84" t="s">
        <v>2712</v>
      </c>
      <c r="E140" s="84"/>
      <c r="F140" s="84" t="s">
        <v>606</v>
      </c>
      <c r="G140" s="107">
        <v>42151</v>
      </c>
      <c r="H140" s="84" t="s">
        <v>178</v>
      </c>
      <c r="I140" s="94">
        <v>7.52</v>
      </c>
      <c r="J140" s="97" t="s">
        <v>180</v>
      </c>
      <c r="K140" s="98">
        <v>4.4999999999999998E-2</v>
      </c>
      <c r="L140" s="98">
        <v>2.8799999999999999E-2</v>
      </c>
      <c r="M140" s="94">
        <v>3527997.15</v>
      </c>
      <c r="N140" s="96">
        <v>113.9</v>
      </c>
      <c r="O140" s="94">
        <v>4018.38895</v>
      </c>
      <c r="P140" s="95">
        <f t="shared" si="1"/>
        <v>9.6781927840535267E-4</v>
      </c>
      <c r="Q140" s="95">
        <f>O140/'[5]סכום נכסי הקרן'!$C$42</f>
        <v>7.6705519283795737E-5</v>
      </c>
    </row>
    <row r="141" spans="2:17" s="135" customFormat="1">
      <c r="B141" s="173" t="s">
        <v>3017</v>
      </c>
      <c r="C141" s="97" t="s">
        <v>2619</v>
      </c>
      <c r="D141" s="84" t="s">
        <v>2713</v>
      </c>
      <c r="E141" s="84"/>
      <c r="F141" s="84" t="s">
        <v>606</v>
      </c>
      <c r="G141" s="107">
        <v>42166</v>
      </c>
      <c r="H141" s="84" t="s">
        <v>178</v>
      </c>
      <c r="I141" s="94">
        <v>7.5399999999999991</v>
      </c>
      <c r="J141" s="97" t="s">
        <v>180</v>
      </c>
      <c r="K141" s="98">
        <v>4.4999999999999998E-2</v>
      </c>
      <c r="L141" s="98">
        <v>2.7999999999999997E-2</v>
      </c>
      <c r="M141" s="94">
        <v>3319457.47</v>
      </c>
      <c r="N141" s="96">
        <v>114.6</v>
      </c>
      <c r="O141" s="94">
        <v>3804.0984700000004</v>
      </c>
      <c r="P141" s="95">
        <f t="shared" si="1"/>
        <v>9.1620793358450445E-4</v>
      </c>
      <c r="Q141" s="95">
        <f>O141/'[5]סכום נכסי הקרן'!$C$42</f>
        <v>7.2615008695970778E-5</v>
      </c>
    </row>
    <row r="142" spans="2:17" s="135" customFormat="1">
      <c r="B142" s="173" t="s">
        <v>3017</v>
      </c>
      <c r="C142" s="97" t="s">
        <v>2619</v>
      </c>
      <c r="D142" s="84" t="s">
        <v>2714</v>
      </c>
      <c r="E142" s="84"/>
      <c r="F142" s="84" t="s">
        <v>606</v>
      </c>
      <c r="G142" s="107">
        <v>42257</v>
      </c>
      <c r="H142" s="84" t="s">
        <v>178</v>
      </c>
      <c r="I142" s="94">
        <v>7.5299999999999994</v>
      </c>
      <c r="J142" s="97" t="s">
        <v>180</v>
      </c>
      <c r="K142" s="98">
        <v>4.4999999999999998E-2</v>
      </c>
      <c r="L142" s="98">
        <v>2.8300000000000002E-2</v>
      </c>
      <c r="M142" s="94">
        <v>1763974.5</v>
      </c>
      <c r="N142" s="96">
        <v>113.58</v>
      </c>
      <c r="O142" s="94">
        <v>2003.52233</v>
      </c>
      <c r="P142" s="95">
        <f t="shared" si="1"/>
        <v>4.8254351677171791E-4</v>
      </c>
      <c r="Q142" s="95">
        <f>O142/'[5]סכום נכסי הקרן'!$C$42</f>
        <v>3.8244486193734519E-5</v>
      </c>
    </row>
    <row r="143" spans="2:17" s="135" customFormat="1">
      <c r="B143" s="173" t="s">
        <v>3017</v>
      </c>
      <c r="C143" s="97" t="s">
        <v>2619</v>
      </c>
      <c r="D143" s="84" t="s">
        <v>2715</v>
      </c>
      <c r="E143" s="84"/>
      <c r="F143" s="84" t="s">
        <v>606</v>
      </c>
      <c r="G143" s="107">
        <v>42348</v>
      </c>
      <c r="H143" s="84" t="s">
        <v>178</v>
      </c>
      <c r="I143" s="94">
        <v>7.5100000000000007</v>
      </c>
      <c r="J143" s="97" t="s">
        <v>180</v>
      </c>
      <c r="K143" s="98">
        <v>4.4999999999999998E-2</v>
      </c>
      <c r="L143" s="98">
        <v>2.9399999999999999E-2</v>
      </c>
      <c r="M143" s="94">
        <v>3054652.64</v>
      </c>
      <c r="N143" s="96">
        <v>113.21</v>
      </c>
      <c r="O143" s="94">
        <v>3458.1722599999998</v>
      </c>
      <c r="P143" s="95">
        <f t="shared" ref="P143:P206" si="2">O143/$O$10</f>
        <v>8.3289244095562413E-4</v>
      </c>
      <c r="Q143" s="95">
        <f>O143/'[5]סכום נכסי הקרן'!$C$42</f>
        <v>6.601175303752451E-5</v>
      </c>
    </row>
    <row r="144" spans="2:17" s="135" customFormat="1">
      <c r="B144" s="173" t="s">
        <v>3017</v>
      </c>
      <c r="C144" s="97" t="s">
        <v>2619</v>
      </c>
      <c r="D144" s="84" t="s">
        <v>2716</v>
      </c>
      <c r="E144" s="84"/>
      <c r="F144" s="84" t="s">
        <v>606</v>
      </c>
      <c r="G144" s="107">
        <v>42439</v>
      </c>
      <c r="H144" s="84" t="s">
        <v>178</v>
      </c>
      <c r="I144" s="94">
        <v>7.48</v>
      </c>
      <c r="J144" s="97" t="s">
        <v>180</v>
      </c>
      <c r="K144" s="98">
        <v>4.4999999999999998E-2</v>
      </c>
      <c r="L144" s="98">
        <v>3.0800000000000004E-2</v>
      </c>
      <c r="M144" s="94">
        <v>3627966.16</v>
      </c>
      <c r="N144" s="96">
        <v>113.23</v>
      </c>
      <c r="O144" s="94">
        <v>4107.9461499999998</v>
      </c>
      <c r="P144" s="95">
        <f t="shared" si="2"/>
        <v>9.8938891383847918E-4</v>
      </c>
      <c r="Q144" s="95">
        <f>O144/'[5]סכום נכסי הקרן'!$C$42</f>
        <v>7.8415043079794303E-5</v>
      </c>
    </row>
    <row r="145" spans="2:17" s="135" customFormat="1">
      <c r="B145" s="173" t="s">
        <v>3017</v>
      </c>
      <c r="C145" s="97" t="s">
        <v>2619</v>
      </c>
      <c r="D145" s="84" t="s">
        <v>2717</v>
      </c>
      <c r="E145" s="84"/>
      <c r="F145" s="84" t="s">
        <v>606</v>
      </c>
      <c r="G145" s="107">
        <v>42549</v>
      </c>
      <c r="H145" s="84" t="s">
        <v>178</v>
      </c>
      <c r="I145" s="94">
        <v>7.35</v>
      </c>
      <c r="J145" s="97" t="s">
        <v>180</v>
      </c>
      <c r="K145" s="98">
        <v>4.4999999999999998E-2</v>
      </c>
      <c r="L145" s="98">
        <v>3.6900000000000002E-2</v>
      </c>
      <c r="M145" s="94">
        <v>2551869.04</v>
      </c>
      <c r="N145" s="96">
        <v>108.13</v>
      </c>
      <c r="O145" s="94">
        <v>2759.3361199999999</v>
      </c>
      <c r="P145" s="95">
        <f t="shared" si="2"/>
        <v>6.6457944359423588E-4</v>
      </c>
      <c r="Q145" s="95">
        <f>O145/'[5]סכום נכסי הקרן'!$C$42</f>
        <v>5.2671932109293224E-5</v>
      </c>
    </row>
    <row r="146" spans="2:17" s="135" customFormat="1">
      <c r="B146" s="173" t="s">
        <v>3017</v>
      </c>
      <c r="C146" s="97" t="s">
        <v>2619</v>
      </c>
      <c r="D146" s="84" t="s">
        <v>2718</v>
      </c>
      <c r="E146" s="84"/>
      <c r="F146" s="84" t="s">
        <v>606</v>
      </c>
      <c r="G146" s="107">
        <v>42604</v>
      </c>
      <c r="H146" s="84" t="s">
        <v>178</v>
      </c>
      <c r="I146" s="94">
        <v>7.2599999999999989</v>
      </c>
      <c r="J146" s="97" t="s">
        <v>180</v>
      </c>
      <c r="K146" s="98">
        <v>4.4999999999999998E-2</v>
      </c>
      <c r="L146" s="98">
        <v>4.1500000000000002E-2</v>
      </c>
      <c r="M146" s="94">
        <v>3337012.89</v>
      </c>
      <c r="N146" s="96">
        <v>103.95</v>
      </c>
      <c r="O146" s="94">
        <v>3468.8248399999998</v>
      </c>
      <c r="P146" s="95">
        <f t="shared" si="2"/>
        <v>8.3545808913379645E-4</v>
      </c>
      <c r="Q146" s="95">
        <f>O146/'[5]סכום נכסי הקרן'!$C$42</f>
        <v>6.6215096141136273E-5</v>
      </c>
    </row>
    <row r="147" spans="2:17" s="135" customFormat="1">
      <c r="B147" s="173" t="s">
        <v>3014</v>
      </c>
      <c r="C147" s="97" t="s">
        <v>2619</v>
      </c>
      <c r="D147" s="84" t="s">
        <v>2719</v>
      </c>
      <c r="E147" s="84"/>
      <c r="F147" s="84" t="s">
        <v>951</v>
      </c>
      <c r="G147" s="107">
        <v>42680</v>
      </c>
      <c r="H147" s="84" t="s">
        <v>2608</v>
      </c>
      <c r="I147" s="94">
        <v>2.8600000000000003</v>
      </c>
      <c r="J147" s="97" t="s">
        <v>180</v>
      </c>
      <c r="K147" s="98">
        <v>2.35E-2</v>
      </c>
      <c r="L147" s="98">
        <v>3.1700000000000006E-2</v>
      </c>
      <c r="M147" s="94">
        <v>10497179.789999999</v>
      </c>
      <c r="N147" s="96">
        <v>97.91</v>
      </c>
      <c r="O147" s="94">
        <v>10277.789119999999</v>
      </c>
      <c r="P147" s="95">
        <f t="shared" si="2"/>
        <v>2.4753806994518997E-3</v>
      </c>
      <c r="Q147" s="95">
        <f>O147/'[5]סכום נכסי הקרן'!$C$42</f>
        <v>1.961888610954263E-4</v>
      </c>
    </row>
    <row r="148" spans="2:17" s="135" customFormat="1">
      <c r="B148" s="173" t="s">
        <v>3014</v>
      </c>
      <c r="C148" s="97" t="s">
        <v>2619</v>
      </c>
      <c r="D148" s="84" t="s">
        <v>2720</v>
      </c>
      <c r="E148" s="84"/>
      <c r="F148" s="84" t="s">
        <v>951</v>
      </c>
      <c r="G148" s="107">
        <v>42680</v>
      </c>
      <c r="H148" s="84" t="s">
        <v>2608</v>
      </c>
      <c r="I148" s="94">
        <v>3.97</v>
      </c>
      <c r="J148" s="97" t="s">
        <v>180</v>
      </c>
      <c r="K148" s="98">
        <v>3.3700000000000001E-2</v>
      </c>
      <c r="L148" s="98">
        <v>4.3299999999999998E-2</v>
      </c>
      <c r="M148" s="94">
        <v>2538454.88</v>
      </c>
      <c r="N148" s="96">
        <v>96.69</v>
      </c>
      <c r="O148" s="94">
        <v>2454.43192</v>
      </c>
      <c r="P148" s="95">
        <f t="shared" si="2"/>
        <v>5.9114400304865068E-4</v>
      </c>
      <c r="Q148" s="95">
        <f>O148/'[5]סכום נכסי הקרן'!$C$42</f>
        <v>4.6851730211512698E-5</v>
      </c>
    </row>
    <row r="149" spans="2:17" s="135" customFormat="1">
      <c r="B149" s="173" t="s">
        <v>3014</v>
      </c>
      <c r="C149" s="97" t="s">
        <v>2619</v>
      </c>
      <c r="D149" s="84" t="s">
        <v>2721</v>
      </c>
      <c r="E149" s="84"/>
      <c r="F149" s="84" t="s">
        <v>951</v>
      </c>
      <c r="G149" s="107">
        <v>42717</v>
      </c>
      <c r="H149" s="84" t="s">
        <v>2608</v>
      </c>
      <c r="I149" s="94">
        <v>3.56</v>
      </c>
      <c r="J149" s="97" t="s">
        <v>180</v>
      </c>
      <c r="K149" s="98">
        <v>3.85E-2</v>
      </c>
      <c r="L149" s="98">
        <v>5.0600000000000006E-2</v>
      </c>
      <c r="M149" s="94">
        <v>692261.04</v>
      </c>
      <c r="N149" s="96">
        <v>96.31</v>
      </c>
      <c r="O149" s="94">
        <v>666.71659</v>
      </c>
      <c r="P149" s="95">
        <f t="shared" si="2"/>
        <v>1.605770812789731E-4</v>
      </c>
      <c r="Q149" s="95">
        <f>O149/'[5]סכום נכסי הקרן'!$C$42</f>
        <v>1.2726702887004388E-5</v>
      </c>
    </row>
    <row r="150" spans="2:17" s="135" customFormat="1">
      <c r="B150" s="173" t="s">
        <v>3014</v>
      </c>
      <c r="C150" s="97" t="s">
        <v>2619</v>
      </c>
      <c r="D150" s="84" t="s">
        <v>2722</v>
      </c>
      <c r="E150" s="84"/>
      <c r="F150" s="84" t="s">
        <v>951</v>
      </c>
      <c r="G150" s="107">
        <v>42710</v>
      </c>
      <c r="H150" s="84" t="s">
        <v>2608</v>
      </c>
      <c r="I150" s="94">
        <v>3.5599999999999996</v>
      </c>
      <c r="J150" s="97" t="s">
        <v>180</v>
      </c>
      <c r="K150" s="98">
        <v>3.8399999999999997E-2</v>
      </c>
      <c r="L150" s="98">
        <v>5.04E-2</v>
      </c>
      <c r="M150" s="94">
        <v>2069669.08</v>
      </c>
      <c r="N150" s="96">
        <v>96.31</v>
      </c>
      <c r="O150" s="94">
        <v>1993.29827</v>
      </c>
      <c r="P150" s="95">
        <f t="shared" si="2"/>
        <v>4.8008107660111845E-4</v>
      </c>
      <c r="Q150" s="95">
        <f>O150/'[5]סכום נכסי הקרן'!$C$42</f>
        <v>3.8049322947655842E-5</v>
      </c>
    </row>
    <row r="151" spans="2:17" s="135" customFormat="1">
      <c r="B151" s="173" t="s">
        <v>3014</v>
      </c>
      <c r="C151" s="97" t="s">
        <v>2619</v>
      </c>
      <c r="D151" s="84" t="s">
        <v>2723</v>
      </c>
      <c r="E151" s="84"/>
      <c r="F151" s="84" t="s">
        <v>951</v>
      </c>
      <c r="G151" s="107">
        <v>42680</v>
      </c>
      <c r="H151" s="84" t="s">
        <v>2608</v>
      </c>
      <c r="I151" s="94">
        <v>4.8899999999999997</v>
      </c>
      <c r="J151" s="97" t="s">
        <v>180</v>
      </c>
      <c r="K151" s="98">
        <v>3.6699999999999997E-2</v>
      </c>
      <c r="L151" s="98">
        <v>4.6699999999999998E-2</v>
      </c>
      <c r="M151" s="94">
        <v>8374121.4100000001</v>
      </c>
      <c r="N151" s="96">
        <v>95.8</v>
      </c>
      <c r="O151" s="94">
        <v>8022.4080300000005</v>
      </c>
      <c r="P151" s="95">
        <f t="shared" si="2"/>
        <v>1.9321776083093965E-3</v>
      </c>
      <c r="Q151" s="95">
        <f>O151/'[5]סכום נכסי הקרן'!$C$42</f>
        <v>1.5313673750960388E-4</v>
      </c>
    </row>
    <row r="152" spans="2:17" s="135" customFormat="1">
      <c r="B152" s="173" t="s">
        <v>3014</v>
      </c>
      <c r="C152" s="97" t="s">
        <v>2619</v>
      </c>
      <c r="D152" s="84" t="s">
        <v>2724</v>
      </c>
      <c r="E152" s="84"/>
      <c r="F152" s="84" t="s">
        <v>951</v>
      </c>
      <c r="G152" s="107">
        <v>42680</v>
      </c>
      <c r="H152" s="84" t="s">
        <v>2608</v>
      </c>
      <c r="I152" s="94">
        <v>2.83</v>
      </c>
      <c r="J152" s="97" t="s">
        <v>180</v>
      </c>
      <c r="K152" s="98">
        <v>3.1800000000000002E-2</v>
      </c>
      <c r="L152" s="98">
        <v>4.2099999999999999E-2</v>
      </c>
      <c r="M152" s="94">
        <v>10657390.77</v>
      </c>
      <c r="N152" s="96">
        <v>97.48</v>
      </c>
      <c r="O152" s="94">
        <v>10388.82423</v>
      </c>
      <c r="P152" s="95">
        <f t="shared" si="2"/>
        <v>2.5021232376618604E-3</v>
      </c>
      <c r="Q152" s="95">
        <f>O152/'[5]סכום נכסי הקרן'!$C$42</f>
        <v>1.983083686585962E-4</v>
      </c>
    </row>
    <row r="153" spans="2:17" s="135" customFormat="1">
      <c r="B153" s="173" t="s">
        <v>3018</v>
      </c>
      <c r="C153" s="97" t="s">
        <v>2614</v>
      </c>
      <c r="D153" s="84" t="s">
        <v>2725</v>
      </c>
      <c r="E153" s="84"/>
      <c r="F153" s="84" t="s">
        <v>951</v>
      </c>
      <c r="G153" s="107">
        <v>42884</v>
      </c>
      <c r="H153" s="84" t="s">
        <v>2608</v>
      </c>
      <c r="I153" s="94">
        <v>1.2600000000000002</v>
      </c>
      <c r="J153" s="97" t="s">
        <v>180</v>
      </c>
      <c r="K153" s="98">
        <v>2.2099999999999998E-2</v>
      </c>
      <c r="L153" s="98">
        <v>2.92E-2</v>
      </c>
      <c r="M153" s="94">
        <v>8658095.9399999995</v>
      </c>
      <c r="N153" s="96">
        <v>99.34</v>
      </c>
      <c r="O153" s="94">
        <v>8600.9523599999993</v>
      </c>
      <c r="P153" s="95">
        <f t="shared" si="2"/>
        <v>2.0715186136110631E-3</v>
      </c>
      <c r="Q153" s="95">
        <f>O153/'[5]סכום נכסי הקרן'!$C$42</f>
        <v>1.6418035320074935E-4</v>
      </c>
    </row>
    <row r="154" spans="2:17" s="135" customFormat="1">
      <c r="B154" s="173" t="s">
        <v>3018</v>
      </c>
      <c r="C154" s="97" t="s">
        <v>2614</v>
      </c>
      <c r="D154" s="84" t="s">
        <v>2726</v>
      </c>
      <c r="E154" s="84"/>
      <c r="F154" s="84" t="s">
        <v>951</v>
      </c>
      <c r="G154" s="107">
        <v>43006</v>
      </c>
      <c r="H154" s="84" t="s">
        <v>2608</v>
      </c>
      <c r="I154" s="94">
        <v>1.46</v>
      </c>
      <c r="J154" s="97" t="s">
        <v>180</v>
      </c>
      <c r="K154" s="98">
        <v>2.0799999999999999E-2</v>
      </c>
      <c r="L154" s="98">
        <v>3.2899999999999999E-2</v>
      </c>
      <c r="M154" s="94">
        <v>9523905.5399999991</v>
      </c>
      <c r="N154" s="96">
        <v>98.33</v>
      </c>
      <c r="O154" s="94">
        <v>9364.8567500000008</v>
      </c>
      <c r="P154" s="95">
        <f t="shared" si="2"/>
        <v>2.2555031419132527E-3</v>
      </c>
      <c r="Q154" s="95">
        <f>O154/'[5]סכום נכסי הקרן'!$C$42</f>
        <v>1.7876223754475278E-4</v>
      </c>
    </row>
    <row r="155" spans="2:17" s="135" customFormat="1">
      <c r="B155" s="173" t="s">
        <v>3018</v>
      </c>
      <c r="C155" s="97" t="s">
        <v>2614</v>
      </c>
      <c r="D155" s="84" t="s">
        <v>2727</v>
      </c>
      <c r="E155" s="84"/>
      <c r="F155" s="84" t="s">
        <v>951</v>
      </c>
      <c r="G155" s="107">
        <v>43321</v>
      </c>
      <c r="H155" s="84" t="s">
        <v>2608</v>
      </c>
      <c r="I155" s="94">
        <v>1.8</v>
      </c>
      <c r="J155" s="97" t="s">
        <v>180</v>
      </c>
      <c r="K155" s="98">
        <v>2.3980000000000001E-2</v>
      </c>
      <c r="L155" s="98">
        <v>3.0100000000000002E-2</v>
      </c>
      <c r="M155" s="94">
        <v>13237130.210000001</v>
      </c>
      <c r="N155" s="96">
        <v>99.31</v>
      </c>
      <c r="O155" s="94">
        <v>13145.79437</v>
      </c>
      <c r="P155" s="95">
        <f t="shared" si="2"/>
        <v>3.1661328406844607E-3</v>
      </c>
      <c r="Q155" s="95">
        <f>O155/'[5]סכום נכסי הקרן'!$C$42</f>
        <v>2.5093513746319863E-4</v>
      </c>
    </row>
    <row r="156" spans="2:17" s="135" customFormat="1">
      <c r="B156" s="173" t="s">
        <v>3018</v>
      </c>
      <c r="C156" s="97" t="s">
        <v>2614</v>
      </c>
      <c r="D156" s="84" t="s">
        <v>2728</v>
      </c>
      <c r="E156" s="84"/>
      <c r="F156" s="84" t="s">
        <v>951</v>
      </c>
      <c r="G156" s="107">
        <v>43343</v>
      </c>
      <c r="H156" s="84" t="s">
        <v>2608</v>
      </c>
      <c r="I156" s="94">
        <v>1.85</v>
      </c>
      <c r="J156" s="97" t="s">
        <v>180</v>
      </c>
      <c r="K156" s="98">
        <v>2.3789999999999999E-2</v>
      </c>
      <c r="L156" s="98">
        <v>3.15E-2</v>
      </c>
      <c r="M156" s="94">
        <v>13237130.210000001</v>
      </c>
      <c r="N156" s="96">
        <v>98.85</v>
      </c>
      <c r="O156" s="94">
        <v>13084.903189999999</v>
      </c>
      <c r="P156" s="95">
        <f t="shared" si="2"/>
        <v>3.1514673469699088E-3</v>
      </c>
      <c r="Q156" s="95">
        <f>O156/'[5]סכום נכסי הקרן'!$C$42</f>
        <v>2.4977280856974913E-4</v>
      </c>
    </row>
    <row r="157" spans="2:17" s="135" customFormat="1">
      <c r="B157" s="173" t="s">
        <v>3018</v>
      </c>
      <c r="C157" s="97" t="s">
        <v>2614</v>
      </c>
      <c r="D157" s="84" t="s">
        <v>2729</v>
      </c>
      <c r="E157" s="84"/>
      <c r="F157" s="84" t="s">
        <v>951</v>
      </c>
      <c r="G157" s="107">
        <v>42828</v>
      </c>
      <c r="H157" s="84" t="s">
        <v>2608</v>
      </c>
      <c r="I157" s="94">
        <v>1.1000000000000001</v>
      </c>
      <c r="J157" s="97" t="s">
        <v>180</v>
      </c>
      <c r="K157" s="98">
        <v>2.2700000000000001E-2</v>
      </c>
      <c r="L157" s="98">
        <v>2.8200000000000003E-2</v>
      </c>
      <c r="M157" s="94">
        <v>8658095.9399999995</v>
      </c>
      <c r="N157" s="96">
        <v>99.98</v>
      </c>
      <c r="O157" s="94">
        <v>8656.3639800000001</v>
      </c>
      <c r="P157" s="95">
        <f t="shared" si="2"/>
        <v>2.0848643685270154E-3</v>
      </c>
      <c r="Q157" s="95">
        <f>O157/'[5]סכום נכסי הקרן'!$C$42</f>
        <v>1.6523808482885778E-4</v>
      </c>
    </row>
    <row r="158" spans="2:17" s="135" customFormat="1">
      <c r="B158" s="173" t="s">
        <v>3018</v>
      </c>
      <c r="C158" s="97" t="s">
        <v>2614</v>
      </c>
      <c r="D158" s="84" t="s">
        <v>2730</v>
      </c>
      <c r="E158" s="84"/>
      <c r="F158" s="84" t="s">
        <v>951</v>
      </c>
      <c r="G158" s="107">
        <v>42859</v>
      </c>
      <c r="H158" s="84" t="s">
        <v>2608</v>
      </c>
      <c r="I158" s="94">
        <v>1.2</v>
      </c>
      <c r="J158" s="97" t="s">
        <v>180</v>
      </c>
      <c r="K158" s="98">
        <v>2.2799999999999997E-2</v>
      </c>
      <c r="L158" s="98">
        <v>2.8300000000000002E-2</v>
      </c>
      <c r="M158" s="94">
        <v>8658095.9399999995</v>
      </c>
      <c r="N158" s="96">
        <v>99.74</v>
      </c>
      <c r="O158" s="94">
        <v>8635.5850099999989</v>
      </c>
      <c r="P158" s="95">
        <f t="shared" si="2"/>
        <v>2.0798598037619727E-3</v>
      </c>
      <c r="Q158" s="95">
        <f>O158/'[5]סכום נכסי הקרן'!$C$42</f>
        <v>1.6484144286515925E-4</v>
      </c>
    </row>
    <row r="159" spans="2:17" s="135" customFormat="1">
      <c r="B159" s="173" t="s">
        <v>3082</v>
      </c>
      <c r="C159" s="97" t="s">
        <v>2614</v>
      </c>
      <c r="D159" s="84">
        <v>9922</v>
      </c>
      <c r="E159" s="84"/>
      <c r="F159" s="84" t="s">
        <v>606</v>
      </c>
      <c r="G159" s="107">
        <v>40489</v>
      </c>
      <c r="H159" s="84" t="s">
        <v>178</v>
      </c>
      <c r="I159" s="94">
        <v>4.03</v>
      </c>
      <c r="J159" s="97" t="s">
        <v>180</v>
      </c>
      <c r="K159" s="98">
        <v>5.7000000000000002E-2</v>
      </c>
      <c r="L159" s="98">
        <v>1.6499999999999997E-2</v>
      </c>
      <c r="M159" s="94">
        <v>8515414</v>
      </c>
      <c r="N159" s="96">
        <v>124.89</v>
      </c>
      <c r="O159" s="94">
        <v>10634.90056</v>
      </c>
      <c r="P159" s="95">
        <f t="shared" si="2"/>
        <v>2.5613901277256601E-3</v>
      </c>
      <c r="Q159" s="95">
        <f>O159/'[5]סכום נכסי הקרן'!$C$42</f>
        <v>2.0300562741352603E-4</v>
      </c>
    </row>
    <row r="160" spans="2:17" s="135" customFormat="1">
      <c r="B160" s="174" t="s">
        <v>3020</v>
      </c>
      <c r="C160" s="97" t="s">
        <v>2619</v>
      </c>
      <c r="D160" s="84" t="s">
        <v>2733</v>
      </c>
      <c r="E160" s="84"/>
      <c r="F160" s="84" t="s">
        <v>961</v>
      </c>
      <c r="G160" s="107">
        <v>43093</v>
      </c>
      <c r="H160" s="84" t="s">
        <v>2608</v>
      </c>
      <c r="I160" s="94">
        <v>4.62</v>
      </c>
      <c r="J160" s="97" t="s">
        <v>180</v>
      </c>
      <c r="K160" s="98">
        <v>2.6089999999999999E-2</v>
      </c>
      <c r="L160" s="98">
        <v>3.85E-2</v>
      </c>
      <c r="M160" s="94">
        <v>13604011.4</v>
      </c>
      <c r="N160" s="96">
        <v>95.74</v>
      </c>
      <c r="O160" s="94">
        <v>13024.47976</v>
      </c>
      <c r="P160" s="95">
        <f t="shared" si="2"/>
        <v>3.1369145097137302E-3</v>
      </c>
      <c r="Q160" s="95">
        <f>O160/'[5]סכום נכסי הקרן'!$C$42</f>
        <v>2.4861940838058678E-4</v>
      </c>
    </row>
    <row r="161" spans="2:17" s="135" customFormat="1">
      <c r="B161" s="174" t="s">
        <v>3020</v>
      </c>
      <c r="C161" s="97" t="s">
        <v>2619</v>
      </c>
      <c r="D161" s="84" t="s">
        <v>2734</v>
      </c>
      <c r="E161" s="84"/>
      <c r="F161" s="84" t="s">
        <v>961</v>
      </c>
      <c r="G161" s="107">
        <v>43374</v>
      </c>
      <c r="H161" s="84" t="s">
        <v>2608</v>
      </c>
      <c r="I161" s="94">
        <v>4.629999999999999</v>
      </c>
      <c r="J161" s="97" t="s">
        <v>180</v>
      </c>
      <c r="K161" s="98">
        <v>2.6849999999999999E-2</v>
      </c>
      <c r="L161" s="98">
        <v>3.5299999999999991E-2</v>
      </c>
      <c r="M161" s="94">
        <v>19045615.960000001</v>
      </c>
      <c r="N161" s="96">
        <v>96.42</v>
      </c>
      <c r="O161" s="94">
        <v>18363.78369</v>
      </c>
      <c r="P161" s="95">
        <f t="shared" si="2"/>
        <v>4.4228729724253759E-3</v>
      </c>
      <c r="Q161" s="95">
        <f>O161/'[5]סכום נכסי הקרן'!$C$42</f>
        <v>3.5053937821443305E-4</v>
      </c>
    </row>
    <row r="162" spans="2:17" s="135" customFormat="1">
      <c r="B162" s="174" t="s">
        <v>3021</v>
      </c>
      <c r="C162" s="97" t="s">
        <v>2619</v>
      </c>
      <c r="D162" s="84" t="s">
        <v>2735</v>
      </c>
      <c r="E162" s="84"/>
      <c r="F162" s="84" t="s">
        <v>652</v>
      </c>
      <c r="G162" s="107">
        <v>43301</v>
      </c>
      <c r="H162" s="84" t="s">
        <v>387</v>
      </c>
      <c r="I162" s="94">
        <v>1.99</v>
      </c>
      <c r="J162" s="97" t="s">
        <v>179</v>
      </c>
      <c r="K162" s="98">
        <v>6.0296000000000002E-2</v>
      </c>
      <c r="L162" s="98">
        <v>7.5300000000000006E-2</v>
      </c>
      <c r="M162" s="94">
        <v>17190820.039999999</v>
      </c>
      <c r="N162" s="96">
        <v>100.11</v>
      </c>
      <c r="O162" s="94">
        <v>64502.065900000001</v>
      </c>
      <c r="P162" s="95">
        <f t="shared" si="2"/>
        <v>1.553516686705813E-2</v>
      </c>
      <c r="Q162" s="95">
        <f>O162/'[5]סכום נכסי הקרן'!$C$42</f>
        <v>1.2312557398748356E-3</v>
      </c>
    </row>
    <row r="163" spans="2:17" s="135" customFormat="1">
      <c r="B163" s="174" t="s">
        <v>3021</v>
      </c>
      <c r="C163" s="97" t="s">
        <v>2619</v>
      </c>
      <c r="D163" s="84" t="s">
        <v>2736</v>
      </c>
      <c r="E163" s="84"/>
      <c r="F163" s="84" t="s">
        <v>652</v>
      </c>
      <c r="G163" s="107">
        <v>43444</v>
      </c>
      <c r="H163" s="84" t="s">
        <v>387</v>
      </c>
      <c r="I163" s="94">
        <v>1.99</v>
      </c>
      <c r="J163" s="97" t="s">
        <v>179</v>
      </c>
      <c r="K163" s="98">
        <v>6.0296000000000002E-2</v>
      </c>
      <c r="L163" s="98">
        <v>7.6799999999999993E-2</v>
      </c>
      <c r="M163" s="94">
        <v>7614058.5999999996</v>
      </c>
      <c r="N163" s="96">
        <v>99.83</v>
      </c>
      <c r="O163" s="94">
        <v>28488.977030000002</v>
      </c>
      <c r="P163" s="95">
        <f t="shared" si="2"/>
        <v>6.8615013466233202E-3</v>
      </c>
      <c r="Q163" s="95">
        <f>O163/'[5]סכום נכסי הקרן'!$C$42</f>
        <v>5.4381539570734657E-4</v>
      </c>
    </row>
    <row r="164" spans="2:17" s="135" customFormat="1">
      <c r="B164" s="174" t="s">
        <v>3021</v>
      </c>
      <c r="C164" s="97" t="s">
        <v>2619</v>
      </c>
      <c r="D164" s="84" t="s">
        <v>2737</v>
      </c>
      <c r="E164" s="84"/>
      <c r="F164" s="84" t="s">
        <v>652</v>
      </c>
      <c r="G164" s="107">
        <v>43434</v>
      </c>
      <c r="H164" s="84" t="s">
        <v>387</v>
      </c>
      <c r="I164" s="94">
        <v>1.9899999999999998</v>
      </c>
      <c r="J164" s="97" t="s">
        <v>179</v>
      </c>
      <c r="K164" s="98">
        <v>6.2190000000000002E-2</v>
      </c>
      <c r="L164" s="98">
        <v>7.7099999999999988E-2</v>
      </c>
      <c r="M164" s="94">
        <v>1747429.94</v>
      </c>
      <c r="N164" s="96">
        <v>99.83</v>
      </c>
      <c r="O164" s="94">
        <v>6538.2331599999998</v>
      </c>
      <c r="P164" s="95">
        <f t="shared" si="2"/>
        <v>1.5747176735983082E-3</v>
      </c>
      <c r="Q164" s="95">
        <f>O164/'[5]סכום נכסי הקרן'!$C$42</f>
        <v>1.2480588016158383E-4</v>
      </c>
    </row>
    <row r="165" spans="2:17" s="135" customFormat="1">
      <c r="B165" s="174" t="s">
        <v>3021</v>
      </c>
      <c r="C165" s="97" t="s">
        <v>2619</v>
      </c>
      <c r="D165" s="84" t="s">
        <v>2738</v>
      </c>
      <c r="E165" s="84"/>
      <c r="F165" s="84" t="s">
        <v>652</v>
      </c>
      <c r="G165" s="107">
        <v>43430</v>
      </c>
      <c r="H165" s="84" t="s">
        <v>387</v>
      </c>
      <c r="I165" s="94">
        <v>2</v>
      </c>
      <c r="J165" s="97" t="s">
        <v>179</v>
      </c>
      <c r="K165" s="98">
        <v>6.2001000000000001E-2</v>
      </c>
      <c r="L165" s="98">
        <v>7.5299999999999978E-2</v>
      </c>
      <c r="M165" s="94">
        <v>1224420.69</v>
      </c>
      <c r="N165" s="96">
        <v>99.55</v>
      </c>
      <c r="O165" s="94">
        <v>4568.4776500000007</v>
      </c>
      <c r="P165" s="95">
        <f t="shared" si="2"/>
        <v>1.1003068139120735E-3</v>
      </c>
      <c r="Q165" s="95">
        <f>O165/'[5]סכום נכסי הקרן'!$C$42</f>
        <v>8.7205956128180389E-5</v>
      </c>
    </row>
    <row r="166" spans="2:17" s="135" customFormat="1">
      <c r="B166" s="174" t="s">
        <v>3021</v>
      </c>
      <c r="C166" s="97" t="s">
        <v>2619</v>
      </c>
      <c r="D166" s="84" t="s">
        <v>2739</v>
      </c>
      <c r="E166" s="84"/>
      <c r="F166" s="84" t="s">
        <v>652</v>
      </c>
      <c r="G166" s="107">
        <v>43461</v>
      </c>
      <c r="H166" s="84" t="s">
        <v>387</v>
      </c>
      <c r="I166" s="94">
        <v>2.0100000000000002</v>
      </c>
      <c r="J166" s="97" t="s">
        <v>179</v>
      </c>
      <c r="K166" s="98">
        <v>6.2001000000000001E-2</v>
      </c>
      <c r="L166" s="98">
        <v>6.4699999999999994E-2</v>
      </c>
      <c r="M166" s="94">
        <v>1057919.3799999999</v>
      </c>
      <c r="N166" s="96">
        <v>101.02</v>
      </c>
      <c r="O166" s="94">
        <v>4005.52576</v>
      </c>
      <c r="P166" s="95">
        <f t="shared" si="2"/>
        <v>9.6472121014498907E-4</v>
      </c>
      <c r="Q166" s="95">
        <f>O166/'[5]סכום נכסי הקרן'!$C$42</f>
        <v>7.6459978675140583E-5</v>
      </c>
    </row>
    <row r="167" spans="2:17" s="135" customFormat="1">
      <c r="B167" s="173" t="s">
        <v>2999</v>
      </c>
      <c r="C167" s="97" t="s">
        <v>2619</v>
      </c>
      <c r="D167" s="84">
        <v>2424</v>
      </c>
      <c r="E167" s="84"/>
      <c r="F167" s="84" t="s">
        <v>652</v>
      </c>
      <c r="G167" s="107">
        <v>41305</v>
      </c>
      <c r="H167" s="84" t="s">
        <v>178</v>
      </c>
      <c r="I167" s="94">
        <v>3.86</v>
      </c>
      <c r="J167" s="97" t="s">
        <v>180</v>
      </c>
      <c r="K167" s="98">
        <v>7.1500000000000008E-2</v>
      </c>
      <c r="L167" s="98">
        <v>1.0599999999999998E-2</v>
      </c>
      <c r="M167" s="94">
        <v>38160431.780000001</v>
      </c>
      <c r="N167" s="96">
        <v>135.76</v>
      </c>
      <c r="O167" s="94">
        <v>51806.601750000002</v>
      </c>
      <c r="P167" s="95">
        <f t="shared" si="2"/>
        <v>1.2477494972784674E-2</v>
      </c>
      <c r="Q167" s="95">
        <f>O167/'[5]סכום נכסי הקרן'!$C$42</f>
        <v>9.8891678705281903E-4</v>
      </c>
    </row>
    <row r="168" spans="2:17" s="135" customFormat="1">
      <c r="B168" s="174" t="s">
        <v>3022</v>
      </c>
      <c r="C168" s="97" t="s">
        <v>2619</v>
      </c>
      <c r="D168" s="84" t="s">
        <v>2740</v>
      </c>
      <c r="E168" s="84"/>
      <c r="F168" s="84" t="s">
        <v>961</v>
      </c>
      <c r="G168" s="107">
        <v>41339</v>
      </c>
      <c r="H168" s="84" t="s">
        <v>2608</v>
      </c>
      <c r="I168" s="94">
        <v>3.05</v>
      </c>
      <c r="J168" s="97" t="s">
        <v>180</v>
      </c>
      <c r="K168" s="98">
        <v>4.7500000000000001E-2</v>
      </c>
      <c r="L168" s="98">
        <v>1.2700000000000003E-2</v>
      </c>
      <c r="M168" s="94">
        <v>4661315.12</v>
      </c>
      <c r="N168" s="96">
        <v>113.15</v>
      </c>
      <c r="O168" s="94">
        <v>5274.27783</v>
      </c>
      <c r="P168" s="95">
        <f t="shared" si="2"/>
        <v>1.2702970834965962E-3</v>
      </c>
      <c r="Q168" s="95">
        <f>O168/'[5]סכום נכסי הקרן'!$C$42</f>
        <v>1.0067871100361285E-4</v>
      </c>
    </row>
    <row r="169" spans="2:17" s="135" customFormat="1">
      <c r="B169" s="174" t="s">
        <v>3022</v>
      </c>
      <c r="C169" s="97" t="s">
        <v>2619</v>
      </c>
      <c r="D169" s="84" t="s">
        <v>2741</v>
      </c>
      <c r="E169" s="84"/>
      <c r="F169" s="84" t="s">
        <v>961</v>
      </c>
      <c r="G169" s="107">
        <v>41338</v>
      </c>
      <c r="H169" s="84" t="s">
        <v>2608</v>
      </c>
      <c r="I169" s="94">
        <v>3.0500000000000003</v>
      </c>
      <c r="J169" s="97" t="s">
        <v>180</v>
      </c>
      <c r="K169" s="98">
        <v>4.4999999999999998E-2</v>
      </c>
      <c r="L169" s="98">
        <v>1.2299999999999998E-2</v>
      </c>
      <c r="M169" s="94">
        <v>7928327.0099999998</v>
      </c>
      <c r="N169" s="96">
        <v>112.48</v>
      </c>
      <c r="O169" s="94">
        <v>8917.7822799999994</v>
      </c>
      <c r="P169" s="95">
        <f t="shared" si="2"/>
        <v>2.1478263350305201E-3</v>
      </c>
      <c r="Q169" s="95">
        <f>O169/'[5]סכום נכסי הקרן'!$C$42</f>
        <v>1.7022820069401989E-4</v>
      </c>
    </row>
    <row r="170" spans="2:17" s="135" customFormat="1">
      <c r="B170" s="173" t="s">
        <v>3023</v>
      </c>
      <c r="C170" s="97" t="s">
        <v>2614</v>
      </c>
      <c r="D170" s="84" t="s">
        <v>2742</v>
      </c>
      <c r="E170" s="84"/>
      <c r="F170" s="84" t="s">
        <v>652</v>
      </c>
      <c r="G170" s="107">
        <v>42432</v>
      </c>
      <c r="H170" s="84" t="s">
        <v>178</v>
      </c>
      <c r="I170" s="94">
        <v>6.2600000000000007</v>
      </c>
      <c r="J170" s="97" t="s">
        <v>180</v>
      </c>
      <c r="K170" s="98">
        <v>2.5399999999999999E-2</v>
      </c>
      <c r="L170" s="98">
        <v>2.0500000000000004E-2</v>
      </c>
      <c r="M170" s="94">
        <v>19916897.559999999</v>
      </c>
      <c r="N170" s="96">
        <v>105.64</v>
      </c>
      <c r="O170" s="94">
        <v>21040.209579999999</v>
      </c>
      <c r="P170" s="95">
        <f t="shared" si="2"/>
        <v>5.0674836872655121E-3</v>
      </c>
      <c r="Q170" s="95">
        <f>O170/'[5]סכום נכסי הקרן'!$C$42</f>
        <v>4.0162866804463855E-4</v>
      </c>
    </row>
    <row r="171" spans="2:17" s="135" customFormat="1">
      <c r="B171" s="173" t="s">
        <v>3024</v>
      </c>
      <c r="C171" s="97" t="s">
        <v>2619</v>
      </c>
      <c r="D171" s="84" t="s">
        <v>2743</v>
      </c>
      <c r="E171" s="84"/>
      <c r="F171" s="84" t="s">
        <v>961</v>
      </c>
      <c r="G171" s="107">
        <v>42242</v>
      </c>
      <c r="H171" s="84" t="s">
        <v>2608</v>
      </c>
      <c r="I171" s="94">
        <v>5.3500000000000005</v>
      </c>
      <c r="J171" s="97" t="s">
        <v>180</v>
      </c>
      <c r="K171" s="98">
        <v>2.3599999999999999E-2</v>
      </c>
      <c r="L171" s="98">
        <v>1.6E-2</v>
      </c>
      <c r="M171" s="94">
        <v>37941792.700000003</v>
      </c>
      <c r="N171" s="96">
        <v>104.45</v>
      </c>
      <c r="O171" s="94">
        <v>39630.206570000002</v>
      </c>
      <c r="P171" s="95">
        <f t="shared" si="2"/>
        <v>9.5448395869276101E-3</v>
      </c>
      <c r="Q171" s="95">
        <f>O171/'[5]סכום נכסי הקרן'!$C$42</f>
        <v>7.5648614708537449E-4</v>
      </c>
    </row>
    <row r="172" spans="2:17" s="135" customFormat="1">
      <c r="B172" s="174" t="s">
        <v>3025</v>
      </c>
      <c r="C172" s="97" t="s">
        <v>2614</v>
      </c>
      <c r="D172" s="84" t="s">
        <v>2744</v>
      </c>
      <c r="E172" s="84"/>
      <c r="F172" s="84" t="s">
        <v>652</v>
      </c>
      <c r="G172" s="107">
        <v>43072</v>
      </c>
      <c r="H172" s="84" t="s">
        <v>178</v>
      </c>
      <c r="I172" s="94">
        <v>6.91</v>
      </c>
      <c r="J172" s="97" t="s">
        <v>180</v>
      </c>
      <c r="K172" s="98">
        <v>0.04</v>
      </c>
      <c r="L172" s="98">
        <v>5.2700000000000004E-2</v>
      </c>
      <c r="M172" s="94">
        <v>26535210.359999999</v>
      </c>
      <c r="N172" s="96">
        <v>92.81</v>
      </c>
      <c r="O172" s="94">
        <v>24627.32704</v>
      </c>
      <c r="P172" s="95">
        <f t="shared" si="2"/>
        <v>5.9314322683734809E-3</v>
      </c>
      <c r="Q172" s="95">
        <f>O172/'[5]סכום נכסי הקרן'!$C$42</f>
        <v>4.7010180763488909E-4</v>
      </c>
    </row>
    <row r="173" spans="2:17" s="135" customFormat="1">
      <c r="B173" s="173" t="s">
        <v>3026</v>
      </c>
      <c r="C173" s="97" t="s">
        <v>2619</v>
      </c>
      <c r="D173" s="84" t="s">
        <v>2745</v>
      </c>
      <c r="E173" s="84"/>
      <c r="F173" s="84" t="s">
        <v>652</v>
      </c>
      <c r="G173" s="107">
        <v>42326</v>
      </c>
      <c r="H173" s="84" t="s">
        <v>178</v>
      </c>
      <c r="I173" s="94">
        <v>10.25</v>
      </c>
      <c r="J173" s="97" t="s">
        <v>180</v>
      </c>
      <c r="K173" s="98">
        <v>3.5499999999999997E-2</v>
      </c>
      <c r="L173" s="98">
        <v>2.6099999999999998E-2</v>
      </c>
      <c r="M173" s="94">
        <v>585228.62</v>
      </c>
      <c r="N173" s="96">
        <v>110.9</v>
      </c>
      <c r="O173" s="94">
        <v>649.01850999999999</v>
      </c>
      <c r="P173" s="95">
        <f t="shared" si="2"/>
        <v>1.5631454143330678E-4</v>
      </c>
      <c r="Q173" s="95">
        <f>O173/'[5]סכום נכסי הקרן'!$C$42</f>
        <v>1.2388870876808819E-5</v>
      </c>
    </row>
    <row r="174" spans="2:17" s="135" customFormat="1">
      <c r="B174" s="173" t="s">
        <v>3026</v>
      </c>
      <c r="C174" s="97" t="s">
        <v>2619</v>
      </c>
      <c r="D174" s="84" t="s">
        <v>2746</v>
      </c>
      <c r="E174" s="84"/>
      <c r="F174" s="84" t="s">
        <v>652</v>
      </c>
      <c r="G174" s="107">
        <v>42606</v>
      </c>
      <c r="H174" s="84" t="s">
        <v>178</v>
      </c>
      <c r="I174" s="94">
        <v>10.050000000000001</v>
      </c>
      <c r="J174" s="97" t="s">
        <v>180</v>
      </c>
      <c r="K174" s="98">
        <v>3.4000000000000002E-2</v>
      </c>
      <c r="L174" s="98">
        <v>3.1600000000000003E-2</v>
      </c>
      <c r="M174" s="94">
        <v>2461634.16</v>
      </c>
      <c r="N174" s="96">
        <v>105.13</v>
      </c>
      <c r="O174" s="94">
        <v>2587.91588</v>
      </c>
      <c r="P174" s="95">
        <f t="shared" si="2"/>
        <v>6.2329329259064217E-4</v>
      </c>
      <c r="Q174" s="95">
        <f>O174/'[5]סכום נכסי הקרן'!$C$42</f>
        <v>4.9399755451293785E-5</v>
      </c>
    </row>
    <row r="175" spans="2:17" s="135" customFormat="1">
      <c r="B175" s="173" t="s">
        <v>3026</v>
      </c>
      <c r="C175" s="97" t="s">
        <v>2619</v>
      </c>
      <c r="D175" s="84" t="s">
        <v>2747</v>
      </c>
      <c r="E175" s="84"/>
      <c r="F175" s="84" t="s">
        <v>652</v>
      </c>
      <c r="G175" s="107">
        <v>42648</v>
      </c>
      <c r="H175" s="84" t="s">
        <v>178</v>
      </c>
      <c r="I175" s="94">
        <v>10.07</v>
      </c>
      <c r="J175" s="97" t="s">
        <v>180</v>
      </c>
      <c r="K175" s="98">
        <v>3.4000000000000002E-2</v>
      </c>
      <c r="L175" s="98">
        <v>3.0899999999999997E-2</v>
      </c>
      <c r="M175" s="94">
        <v>2258070.84</v>
      </c>
      <c r="N175" s="96">
        <v>105.83</v>
      </c>
      <c r="O175" s="94">
        <v>2389.7162699999999</v>
      </c>
      <c r="P175" s="95">
        <f t="shared" si="2"/>
        <v>5.7555739496668954E-4</v>
      </c>
      <c r="Q175" s="95">
        <f>O175/'[5]סכום נכסי הקרן'!$C$42</f>
        <v>4.5616397444872876E-5</v>
      </c>
    </row>
    <row r="176" spans="2:17" s="135" customFormat="1">
      <c r="B176" s="173" t="s">
        <v>3026</v>
      </c>
      <c r="C176" s="97" t="s">
        <v>2619</v>
      </c>
      <c r="D176" s="84" t="s">
        <v>2748</v>
      </c>
      <c r="E176" s="84"/>
      <c r="F176" s="84" t="s">
        <v>652</v>
      </c>
      <c r="G176" s="107">
        <v>42718</v>
      </c>
      <c r="H176" s="84" t="s">
        <v>178</v>
      </c>
      <c r="I176" s="94">
        <v>10.02</v>
      </c>
      <c r="J176" s="97" t="s">
        <v>180</v>
      </c>
      <c r="K176" s="98">
        <v>3.4000000000000002E-2</v>
      </c>
      <c r="L176" s="98">
        <v>3.2300000000000002E-2</v>
      </c>
      <c r="M176" s="94">
        <v>1577657.39</v>
      </c>
      <c r="N176" s="96">
        <v>104.39</v>
      </c>
      <c r="O176" s="94">
        <v>1646.9164800000001</v>
      </c>
      <c r="P176" s="95">
        <f t="shared" si="2"/>
        <v>3.9665585862898702E-4</v>
      </c>
      <c r="Q176" s="95">
        <f>O176/'[5]סכום נכסי הקרן'!$C$42</f>
        <v>3.14373708934873E-5</v>
      </c>
    </row>
    <row r="177" spans="2:17" s="135" customFormat="1">
      <c r="B177" s="173" t="s">
        <v>3026</v>
      </c>
      <c r="C177" s="97" t="s">
        <v>2619</v>
      </c>
      <c r="D177" s="84" t="s">
        <v>2749</v>
      </c>
      <c r="E177" s="84"/>
      <c r="F177" s="84" t="s">
        <v>652</v>
      </c>
      <c r="G177" s="107">
        <v>42900</v>
      </c>
      <c r="H177" s="84" t="s">
        <v>178</v>
      </c>
      <c r="I177" s="94">
        <v>9.6699999999999982</v>
      </c>
      <c r="J177" s="97" t="s">
        <v>180</v>
      </c>
      <c r="K177" s="98">
        <v>3.4000000000000002E-2</v>
      </c>
      <c r="L177" s="98">
        <v>4.1900000000000007E-2</v>
      </c>
      <c r="M177" s="94">
        <v>1868795.17</v>
      </c>
      <c r="N177" s="96">
        <v>95.29</v>
      </c>
      <c r="O177" s="94">
        <v>1780.77484</v>
      </c>
      <c r="P177" s="95">
        <f t="shared" si="2"/>
        <v>4.2889532150719445E-4</v>
      </c>
      <c r="Q177" s="95">
        <f>O177/'[5]סכום נכסי הקרן'!$C$42</f>
        <v>3.3992542914423022E-5</v>
      </c>
    </row>
    <row r="178" spans="2:17" s="135" customFormat="1">
      <c r="B178" s="173" t="s">
        <v>3026</v>
      </c>
      <c r="C178" s="97" t="s">
        <v>2619</v>
      </c>
      <c r="D178" s="84" t="s">
        <v>2750</v>
      </c>
      <c r="E178" s="84"/>
      <c r="F178" s="84" t="s">
        <v>652</v>
      </c>
      <c r="G178" s="107">
        <v>43075</v>
      </c>
      <c r="H178" s="84" t="s">
        <v>178</v>
      </c>
      <c r="I178" s="94">
        <v>9.5</v>
      </c>
      <c r="J178" s="97" t="s">
        <v>180</v>
      </c>
      <c r="K178" s="98">
        <v>3.4000000000000002E-2</v>
      </c>
      <c r="L178" s="98">
        <v>4.6600000000000003E-2</v>
      </c>
      <c r="M178" s="94">
        <v>1159597.77</v>
      </c>
      <c r="N178" s="96">
        <v>91.28</v>
      </c>
      <c r="O178" s="94">
        <v>1058.4808</v>
      </c>
      <c r="P178" s="95">
        <f t="shared" si="2"/>
        <v>2.549325455570747E-4</v>
      </c>
      <c r="Q178" s="95">
        <f>O178/'[5]סכום נכסי הקרן'!$C$42</f>
        <v>2.020494293264656E-5</v>
      </c>
    </row>
    <row r="179" spans="2:17" s="135" customFormat="1">
      <c r="B179" s="173" t="s">
        <v>3026</v>
      </c>
      <c r="C179" s="97" t="s">
        <v>2619</v>
      </c>
      <c r="D179" s="84" t="s">
        <v>2751</v>
      </c>
      <c r="E179" s="84"/>
      <c r="F179" s="84" t="s">
        <v>652</v>
      </c>
      <c r="G179" s="107">
        <v>43292</v>
      </c>
      <c r="H179" s="84" t="s">
        <v>178</v>
      </c>
      <c r="I179" s="94">
        <v>9.6000000000000014</v>
      </c>
      <c r="J179" s="97" t="s">
        <v>180</v>
      </c>
      <c r="K179" s="98">
        <v>3.5499999999999997E-2</v>
      </c>
      <c r="L179" s="98">
        <v>4.36E-2</v>
      </c>
      <c r="M179" s="94">
        <v>3301850.24</v>
      </c>
      <c r="N179" s="96">
        <v>93.84</v>
      </c>
      <c r="O179" s="94">
        <v>3098.45613</v>
      </c>
      <c r="P179" s="95">
        <f t="shared" si="2"/>
        <v>7.4625567938296311E-4</v>
      </c>
      <c r="Q179" s="95">
        <f>O179/'[5]סכום נכסי הקרן'!$C$42</f>
        <v>5.9145266769089163E-5</v>
      </c>
    </row>
    <row r="180" spans="2:17" s="135" customFormat="1">
      <c r="B180" s="173" t="s">
        <v>3026</v>
      </c>
      <c r="C180" s="97" t="s">
        <v>2619</v>
      </c>
      <c r="D180" s="84" t="s">
        <v>2752</v>
      </c>
      <c r="E180" s="84"/>
      <c r="F180" s="84" t="s">
        <v>652</v>
      </c>
      <c r="G180" s="107">
        <v>42326</v>
      </c>
      <c r="H180" s="84" t="s">
        <v>178</v>
      </c>
      <c r="I180" s="94">
        <v>10.199999999999998</v>
      </c>
      <c r="J180" s="97" t="s">
        <v>180</v>
      </c>
      <c r="K180" s="98">
        <v>3.5499999999999997E-2</v>
      </c>
      <c r="L180" s="98">
        <v>2.7199999999999998E-2</v>
      </c>
      <c r="M180" s="94">
        <v>1302605.6000000001</v>
      </c>
      <c r="N180" s="96">
        <v>109.69</v>
      </c>
      <c r="O180" s="94">
        <v>1428.8280199999999</v>
      </c>
      <c r="P180" s="95">
        <f t="shared" si="2"/>
        <v>3.4412977949328392E-4</v>
      </c>
      <c r="Q180" s="95">
        <f>O180/'[5]סכום נכסי הקרן'!$C$42</f>
        <v>2.7274362090145024E-5</v>
      </c>
    </row>
    <row r="181" spans="2:17" s="135" customFormat="1">
      <c r="B181" s="173" t="s">
        <v>3026</v>
      </c>
      <c r="C181" s="97" t="s">
        <v>2619</v>
      </c>
      <c r="D181" s="84" t="s">
        <v>2753</v>
      </c>
      <c r="E181" s="84"/>
      <c r="F181" s="84" t="s">
        <v>652</v>
      </c>
      <c r="G181" s="107">
        <v>42606</v>
      </c>
      <c r="H181" s="84" t="s">
        <v>178</v>
      </c>
      <c r="I181" s="94">
        <v>10.07</v>
      </c>
      <c r="J181" s="97" t="s">
        <v>180</v>
      </c>
      <c r="K181" s="98">
        <v>3.5499999999999997E-2</v>
      </c>
      <c r="L181" s="98">
        <v>3.0899999999999997E-2</v>
      </c>
      <c r="M181" s="94">
        <v>5479120.9199999999</v>
      </c>
      <c r="N181" s="96">
        <v>105.8</v>
      </c>
      <c r="O181" s="94">
        <v>5796.9097099999999</v>
      </c>
      <c r="P181" s="95">
        <f t="shared" si="2"/>
        <v>1.3961717101857903E-3</v>
      </c>
      <c r="Q181" s="95">
        <f>O181/'[5]סכום נכסי הקרן'!$C$42</f>
        <v>1.1065503491065187E-4</v>
      </c>
    </row>
    <row r="182" spans="2:17" s="135" customFormat="1">
      <c r="B182" s="173" t="s">
        <v>3026</v>
      </c>
      <c r="C182" s="97" t="s">
        <v>2619</v>
      </c>
      <c r="D182" s="84" t="s">
        <v>2754</v>
      </c>
      <c r="E182" s="84"/>
      <c r="F182" s="84" t="s">
        <v>652</v>
      </c>
      <c r="G182" s="107">
        <v>42648</v>
      </c>
      <c r="H182" s="84" t="s">
        <v>178</v>
      </c>
      <c r="I182" s="94">
        <v>10.08</v>
      </c>
      <c r="J182" s="97" t="s">
        <v>180</v>
      </c>
      <c r="K182" s="98">
        <v>3.4000000000000002E-2</v>
      </c>
      <c r="L182" s="98">
        <v>3.0600000000000006E-2</v>
      </c>
      <c r="M182" s="94">
        <v>5026028.97</v>
      </c>
      <c r="N182" s="96">
        <v>106.1</v>
      </c>
      <c r="O182" s="94">
        <v>5332.6165199999996</v>
      </c>
      <c r="P182" s="95">
        <f t="shared" si="2"/>
        <v>1.2843478161562391E-3</v>
      </c>
      <c r="Q182" s="95">
        <f>O182/'[5]סכום נכסי הקרן'!$C$42</f>
        <v>1.0179231637294534E-4</v>
      </c>
    </row>
    <row r="183" spans="2:17" s="135" customFormat="1">
      <c r="B183" s="173" t="s">
        <v>3026</v>
      </c>
      <c r="C183" s="97" t="s">
        <v>2619</v>
      </c>
      <c r="D183" s="84" t="s">
        <v>2755</v>
      </c>
      <c r="E183" s="84"/>
      <c r="F183" s="84" t="s">
        <v>652</v>
      </c>
      <c r="G183" s="107">
        <v>42718</v>
      </c>
      <c r="H183" s="84" t="s">
        <v>178</v>
      </c>
      <c r="I183" s="94">
        <v>10.049999999999999</v>
      </c>
      <c r="J183" s="97" t="s">
        <v>180</v>
      </c>
      <c r="K183" s="98">
        <v>3.4000000000000002E-2</v>
      </c>
      <c r="L183" s="98">
        <v>3.1399999999999997E-2</v>
      </c>
      <c r="M183" s="94">
        <v>3511560.05</v>
      </c>
      <c r="N183" s="96">
        <v>105.26</v>
      </c>
      <c r="O183" s="94">
        <v>3696.2679500000004</v>
      </c>
      <c r="P183" s="95">
        <f t="shared" si="2"/>
        <v>8.9023721314031399E-4</v>
      </c>
      <c r="Q183" s="95">
        <f>O183/'[5]סכום נכסי הקרן'!$C$42</f>
        <v>7.0556672349201332E-5</v>
      </c>
    </row>
    <row r="184" spans="2:17" s="135" customFormat="1">
      <c r="B184" s="173" t="s">
        <v>3026</v>
      </c>
      <c r="C184" s="97" t="s">
        <v>2619</v>
      </c>
      <c r="D184" s="84" t="s">
        <v>2756</v>
      </c>
      <c r="E184" s="84"/>
      <c r="F184" s="84" t="s">
        <v>652</v>
      </c>
      <c r="G184" s="107">
        <v>42900</v>
      </c>
      <c r="H184" s="84" t="s">
        <v>178</v>
      </c>
      <c r="I184" s="94">
        <v>9.7099999999999991</v>
      </c>
      <c r="J184" s="97" t="s">
        <v>180</v>
      </c>
      <c r="K184" s="98">
        <v>3.4000000000000002E-2</v>
      </c>
      <c r="L184" s="98">
        <v>4.0800000000000003E-2</v>
      </c>
      <c r="M184" s="94">
        <v>4159576.26</v>
      </c>
      <c r="N184" s="96">
        <v>96.26</v>
      </c>
      <c r="O184" s="94">
        <v>4004.0079300000002</v>
      </c>
      <c r="P184" s="95">
        <f t="shared" si="2"/>
        <v>9.6435564445345942E-4</v>
      </c>
      <c r="Q184" s="95">
        <f>O184/'[5]סכום נכסי הקרן'!$C$42</f>
        <v>7.6431005387640746E-5</v>
      </c>
    </row>
    <row r="185" spans="2:17" s="135" customFormat="1">
      <c r="B185" s="173" t="s">
        <v>3026</v>
      </c>
      <c r="C185" s="97" t="s">
        <v>2619</v>
      </c>
      <c r="D185" s="84" t="s">
        <v>2757</v>
      </c>
      <c r="E185" s="84"/>
      <c r="F185" s="84" t="s">
        <v>652</v>
      </c>
      <c r="G185" s="107">
        <v>43075</v>
      </c>
      <c r="H185" s="84" t="s">
        <v>178</v>
      </c>
      <c r="I185" s="94">
        <v>9.52</v>
      </c>
      <c r="J185" s="97" t="s">
        <v>180</v>
      </c>
      <c r="K185" s="98">
        <v>3.4000000000000002E-2</v>
      </c>
      <c r="L185" s="98">
        <v>4.58E-2</v>
      </c>
      <c r="M185" s="94">
        <v>2581040.65</v>
      </c>
      <c r="N185" s="96">
        <v>91.93</v>
      </c>
      <c r="O185" s="94">
        <v>2372.75056</v>
      </c>
      <c r="P185" s="95">
        <f t="shared" si="2"/>
        <v>5.7147124466761651E-4</v>
      </c>
      <c r="Q185" s="95">
        <f>O185/'[5]סכום נכסי הקרן'!$C$42</f>
        <v>4.5292545370879817E-5</v>
      </c>
    </row>
    <row r="186" spans="2:17" s="135" customFormat="1">
      <c r="B186" s="173" t="s">
        <v>3026</v>
      </c>
      <c r="C186" s="97" t="s">
        <v>2619</v>
      </c>
      <c r="D186" s="84" t="s">
        <v>2758</v>
      </c>
      <c r="E186" s="84"/>
      <c r="F186" s="84" t="s">
        <v>652</v>
      </c>
      <c r="G186" s="107">
        <v>43292</v>
      </c>
      <c r="H186" s="84" t="s">
        <v>178</v>
      </c>
      <c r="I186" s="94">
        <v>9.6100000000000012</v>
      </c>
      <c r="J186" s="97" t="s">
        <v>180</v>
      </c>
      <c r="K186" s="98">
        <v>3.4000000000000002E-2</v>
      </c>
      <c r="L186" s="98">
        <v>4.3399999999999987E-2</v>
      </c>
      <c r="M186" s="94">
        <v>7349279.5499999998</v>
      </c>
      <c r="N186" s="96">
        <v>93.96</v>
      </c>
      <c r="O186" s="94">
        <v>6905.3827599999995</v>
      </c>
      <c r="P186" s="95">
        <f t="shared" si="2"/>
        <v>1.6631447684764219E-3</v>
      </c>
      <c r="Q186" s="95">
        <f>O186/'[5]סכום נכסי הקרן'!$C$42</f>
        <v>1.3181426115039724E-4</v>
      </c>
    </row>
    <row r="187" spans="2:17" s="135" customFormat="1">
      <c r="B187" s="173" t="s">
        <v>3027</v>
      </c>
      <c r="C187" s="97" t="s">
        <v>2619</v>
      </c>
      <c r="D187" s="84">
        <v>4180</v>
      </c>
      <c r="E187" s="84"/>
      <c r="F187" s="84" t="s">
        <v>961</v>
      </c>
      <c r="G187" s="107">
        <v>42082</v>
      </c>
      <c r="H187" s="84" t="s">
        <v>2608</v>
      </c>
      <c r="I187" s="94">
        <v>1.08</v>
      </c>
      <c r="J187" s="97" t="s">
        <v>179</v>
      </c>
      <c r="K187" s="98">
        <v>6.8349999999999994E-2</v>
      </c>
      <c r="L187" s="98">
        <v>7.0700000000000013E-2</v>
      </c>
      <c r="M187" s="94">
        <v>1993082.58</v>
      </c>
      <c r="N187" s="96">
        <v>100.26</v>
      </c>
      <c r="O187" s="94">
        <v>7489.49568</v>
      </c>
      <c r="P187" s="95">
        <f t="shared" si="2"/>
        <v>1.803826955237274E-3</v>
      </c>
      <c r="Q187" s="95">
        <f>O187/'[5]סכום נכסי הקרן'!$C$42</f>
        <v>1.4296417356715678E-4</v>
      </c>
    </row>
    <row r="188" spans="2:17" s="135" customFormat="1">
      <c r="B188" s="173" t="s">
        <v>3027</v>
      </c>
      <c r="C188" s="97" t="s">
        <v>2619</v>
      </c>
      <c r="D188" s="84">
        <v>6609</v>
      </c>
      <c r="E188" s="84"/>
      <c r="F188" s="84" t="s">
        <v>961</v>
      </c>
      <c r="G188" s="107">
        <v>43419</v>
      </c>
      <c r="H188" s="84" t="s">
        <v>2608</v>
      </c>
      <c r="I188" s="94">
        <v>0.05</v>
      </c>
      <c r="J188" s="97" t="s">
        <v>179</v>
      </c>
      <c r="K188" s="98">
        <v>4.6600000000000003E-2</v>
      </c>
      <c r="L188" s="98">
        <v>5.5300000000000002E-2</v>
      </c>
      <c r="M188" s="94">
        <v>2059836.54</v>
      </c>
      <c r="N188" s="96">
        <v>100.15</v>
      </c>
      <c r="O188" s="94">
        <v>7731.8475099999996</v>
      </c>
      <c r="P188" s="95">
        <f t="shared" si="2"/>
        <v>1.8621968084668416E-3</v>
      </c>
      <c r="Q188" s="95">
        <f>O188/'[5]סכום נכסי הקרן'!$C$42</f>
        <v>1.4759033673872535E-4</v>
      </c>
    </row>
    <row r="189" spans="2:17" s="135" customFormat="1">
      <c r="B189" s="173" t="s">
        <v>3027</v>
      </c>
      <c r="C189" s="97" t="s">
        <v>2619</v>
      </c>
      <c r="D189" s="84">
        <v>4179</v>
      </c>
      <c r="E189" s="84"/>
      <c r="F189" s="84" t="s">
        <v>961</v>
      </c>
      <c r="G189" s="107">
        <v>42082</v>
      </c>
      <c r="H189" s="84" t="s">
        <v>2608</v>
      </c>
      <c r="I189" s="94">
        <v>1.0899999999999999</v>
      </c>
      <c r="J189" s="97" t="s">
        <v>181</v>
      </c>
      <c r="K189" s="98">
        <v>-3.1099999999999999E-3</v>
      </c>
      <c r="L189" s="98">
        <v>3.9100000000000003E-2</v>
      </c>
      <c r="M189" s="94">
        <v>1887759.05</v>
      </c>
      <c r="N189" s="96">
        <v>100.17</v>
      </c>
      <c r="O189" s="94">
        <v>8115.2790000000005</v>
      </c>
      <c r="P189" s="95">
        <f t="shared" si="2"/>
        <v>1.9545453572477381E-3</v>
      </c>
      <c r="Q189" s="95">
        <f>O189/'[5]סכום נכסי הקרן'!$C$42</f>
        <v>1.549095166180672E-4</v>
      </c>
    </row>
    <row r="190" spans="2:17" s="135" customFormat="1">
      <c r="B190" s="146" t="s">
        <v>3028</v>
      </c>
      <c r="C190" s="97" t="s">
        <v>2614</v>
      </c>
      <c r="D190" s="84" t="s">
        <v>2759</v>
      </c>
      <c r="E190" s="84"/>
      <c r="F190" s="84" t="s">
        <v>961</v>
      </c>
      <c r="G190" s="107">
        <v>42978</v>
      </c>
      <c r="H190" s="84" t="s">
        <v>2608</v>
      </c>
      <c r="I190" s="94">
        <v>3.2199999999999998</v>
      </c>
      <c r="J190" s="97" t="s">
        <v>180</v>
      </c>
      <c r="K190" s="98">
        <v>2.3E-2</v>
      </c>
      <c r="L190" s="98">
        <v>3.1200000000000002E-2</v>
      </c>
      <c r="M190" s="94">
        <v>4583084.42</v>
      </c>
      <c r="N190" s="96">
        <v>98.67</v>
      </c>
      <c r="O190" s="94">
        <v>4522.1292000000003</v>
      </c>
      <c r="P190" s="95">
        <f t="shared" si="2"/>
        <v>1.0891439016125542E-3</v>
      </c>
      <c r="Q190" s="95">
        <f>O190/'[5]סכום נכסי הקרן'!$C$42</f>
        <v>8.6321227952415057E-5</v>
      </c>
    </row>
    <row r="191" spans="2:17" s="135" customFormat="1">
      <c r="B191" s="146" t="s">
        <v>3028</v>
      </c>
      <c r="C191" s="97" t="s">
        <v>2614</v>
      </c>
      <c r="D191" s="84" t="s">
        <v>2760</v>
      </c>
      <c r="E191" s="84"/>
      <c r="F191" s="84" t="s">
        <v>961</v>
      </c>
      <c r="G191" s="107">
        <v>42978</v>
      </c>
      <c r="H191" s="84" t="s">
        <v>2608</v>
      </c>
      <c r="I191" s="94">
        <v>3.17</v>
      </c>
      <c r="J191" s="97" t="s">
        <v>180</v>
      </c>
      <c r="K191" s="98">
        <v>2.76E-2</v>
      </c>
      <c r="L191" s="98">
        <v>4.1799999999999997E-2</v>
      </c>
      <c r="M191" s="94">
        <v>10693863.65</v>
      </c>
      <c r="N191" s="96">
        <v>96.65</v>
      </c>
      <c r="O191" s="94">
        <v>10335.6191</v>
      </c>
      <c r="P191" s="95">
        <f t="shared" si="2"/>
        <v>2.4893089105360445E-3</v>
      </c>
      <c r="Q191" s="95">
        <f>O191/'[5]סכום נכסי הקרן'!$C$42</f>
        <v>1.972927558903967E-4</v>
      </c>
    </row>
    <row r="192" spans="2:17" s="135" customFormat="1">
      <c r="B192" s="174" t="s">
        <v>3029</v>
      </c>
      <c r="C192" s="97" t="s">
        <v>2619</v>
      </c>
      <c r="D192" s="84" t="s">
        <v>2761</v>
      </c>
      <c r="E192" s="84"/>
      <c r="F192" s="84" t="s">
        <v>652</v>
      </c>
      <c r="G192" s="107">
        <v>43227</v>
      </c>
      <c r="H192" s="84" t="s">
        <v>178</v>
      </c>
      <c r="I192" s="94">
        <v>0.02</v>
      </c>
      <c r="J192" s="97" t="s">
        <v>180</v>
      </c>
      <c r="K192" s="98">
        <v>2.6000000000000002E-2</v>
      </c>
      <c r="L192" s="98">
        <v>3.4099999999999998E-2</v>
      </c>
      <c r="M192" s="94">
        <v>66847</v>
      </c>
      <c r="N192" s="96">
        <v>100.37</v>
      </c>
      <c r="O192" s="94">
        <v>67.094329999999999</v>
      </c>
      <c r="P192" s="95">
        <f t="shared" si="2"/>
        <v>1.6159507417939374E-5</v>
      </c>
      <c r="Q192" s="95">
        <f>O192/'[5]סכום נכסי הקרן'!$C$42</f>
        <v>1.2807384968665998E-6</v>
      </c>
    </row>
    <row r="193" spans="2:17" s="135" customFormat="1">
      <c r="B193" s="174" t="s">
        <v>3029</v>
      </c>
      <c r="C193" s="97" t="s">
        <v>2619</v>
      </c>
      <c r="D193" s="84" t="s">
        <v>2762</v>
      </c>
      <c r="E193" s="84"/>
      <c r="F193" s="84" t="s">
        <v>652</v>
      </c>
      <c r="G193" s="107">
        <v>43279</v>
      </c>
      <c r="H193" s="84" t="s">
        <v>178</v>
      </c>
      <c r="I193" s="94">
        <v>0.15999999999999998</v>
      </c>
      <c r="J193" s="97" t="s">
        <v>180</v>
      </c>
      <c r="K193" s="98">
        <v>2.6000000000000002E-2</v>
      </c>
      <c r="L193" s="98">
        <v>2.6500000000000003E-2</v>
      </c>
      <c r="M193" s="94">
        <v>288887.08</v>
      </c>
      <c r="N193" s="96">
        <v>100.02119999999999</v>
      </c>
      <c r="O193" s="94">
        <v>290.18709000000001</v>
      </c>
      <c r="P193" s="95">
        <f t="shared" si="2"/>
        <v>6.9890860128497299E-5</v>
      </c>
      <c r="Q193" s="95">
        <f>O193/'[5]סכום נכסי הקרן'!$C$42</f>
        <v>5.5392725056900152E-6</v>
      </c>
    </row>
    <row r="194" spans="2:17" s="135" customFormat="1">
      <c r="B194" s="174" t="s">
        <v>3029</v>
      </c>
      <c r="C194" s="97" t="s">
        <v>2619</v>
      </c>
      <c r="D194" s="84" t="s">
        <v>2763</v>
      </c>
      <c r="E194" s="84"/>
      <c r="F194" s="84" t="s">
        <v>652</v>
      </c>
      <c r="G194" s="107">
        <v>43321</v>
      </c>
      <c r="H194" s="84" t="s">
        <v>178</v>
      </c>
      <c r="I194" s="94">
        <v>0.11</v>
      </c>
      <c r="J194" s="97" t="s">
        <v>180</v>
      </c>
      <c r="K194" s="98">
        <v>2.6000000000000002E-2</v>
      </c>
      <c r="L194" s="98">
        <v>3.4400000000000007E-2</v>
      </c>
      <c r="M194" s="94">
        <v>1280924.57</v>
      </c>
      <c r="N194" s="96">
        <v>100.07</v>
      </c>
      <c r="O194" s="94">
        <v>1281.82116</v>
      </c>
      <c r="P194" s="95">
        <f t="shared" si="2"/>
        <v>3.0872353212993783E-4</v>
      </c>
      <c r="Q194" s="95">
        <f>O194/'[5]סכום נכסי הקרן'!$C$42</f>
        <v>2.4468203284989973E-5</v>
      </c>
    </row>
    <row r="195" spans="2:17" s="135" customFormat="1">
      <c r="B195" s="174" t="s">
        <v>3029</v>
      </c>
      <c r="C195" s="97" t="s">
        <v>2619</v>
      </c>
      <c r="D195" s="84" t="s">
        <v>2764</v>
      </c>
      <c r="E195" s="84"/>
      <c r="F195" s="84" t="s">
        <v>652</v>
      </c>
      <c r="G195" s="107">
        <v>43138</v>
      </c>
      <c r="H195" s="84" t="s">
        <v>178</v>
      </c>
      <c r="I195" s="94">
        <v>0.1</v>
      </c>
      <c r="J195" s="97" t="s">
        <v>180</v>
      </c>
      <c r="K195" s="98">
        <v>2.6000000000000002E-2</v>
      </c>
      <c r="L195" s="98">
        <v>5.2299999999999992E-2</v>
      </c>
      <c r="M195" s="94">
        <v>275650.34000000003</v>
      </c>
      <c r="N195" s="96">
        <v>99.91</v>
      </c>
      <c r="O195" s="94">
        <v>275.40226000000001</v>
      </c>
      <c r="P195" s="95">
        <f t="shared" si="2"/>
        <v>6.6329969512882351E-5</v>
      </c>
      <c r="Q195" s="95">
        <f>O195/'[5]סכום נכסי הקרן'!$C$42</f>
        <v>5.2570504319227055E-6</v>
      </c>
    </row>
    <row r="196" spans="2:17" s="135" customFormat="1">
      <c r="B196" s="174" t="s">
        <v>3029</v>
      </c>
      <c r="C196" s="97" t="s">
        <v>2619</v>
      </c>
      <c r="D196" s="84" t="s">
        <v>2765</v>
      </c>
      <c r="E196" s="84"/>
      <c r="F196" s="84" t="s">
        <v>652</v>
      </c>
      <c r="G196" s="107">
        <v>43227</v>
      </c>
      <c r="H196" s="84" t="s">
        <v>178</v>
      </c>
      <c r="I196" s="94">
        <v>9.3899999999999988</v>
      </c>
      <c r="J196" s="97" t="s">
        <v>180</v>
      </c>
      <c r="K196" s="98">
        <v>2.9805999999999999E-2</v>
      </c>
      <c r="L196" s="98">
        <v>0.04</v>
      </c>
      <c r="M196" s="94">
        <v>1451266.52</v>
      </c>
      <c r="N196" s="96">
        <v>91.8</v>
      </c>
      <c r="O196" s="94">
        <v>1332.2627399999999</v>
      </c>
      <c r="P196" s="95">
        <f t="shared" si="2"/>
        <v>3.2087226490933333E-4</v>
      </c>
      <c r="Q196" s="95">
        <f>O196/'[5]סכום נכסי הקרן'!$C$42</f>
        <v>2.5431063683905593E-5</v>
      </c>
    </row>
    <row r="197" spans="2:17" s="135" customFormat="1">
      <c r="B197" s="174" t="s">
        <v>3029</v>
      </c>
      <c r="C197" s="97" t="s">
        <v>2619</v>
      </c>
      <c r="D197" s="84" t="s">
        <v>2766</v>
      </c>
      <c r="E197" s="84"/>
      <c r="F197" s="84" t="s">
        <v>652</v>
      </c>
      <c r="G197" s="107">
        <v>43279</v>
      </c>
      <c r="H197" s="84" t="s">
        <v>178</v>
      </c>
      <c r="I197" s="94">
        <v>9.43</v>
      </c>
      <c r="J197" s="97" t="s">
        <v>180</v>
      </c>
      <c r="K197" s="98">
        <v>2.9796999999999997E-2</v>
      </c>
      <c r="L197" s="98">
        <v>3.8699999999999998E-2</v>
      </c>
      <c r="M197" s="94">
        <v>1697315.91</v>
      </c>
      <c r="N197" s="96">
        <v>92.05</v>
      </c>
      <c r="O197" s="94">
        <v>1562.37925</v>
      </c>
      <c r="P197" s="95">
        <f t="shared" si="2"/>
        <v>3.7629527085238876E-4</v>
      </c>
      <c r="Q197" s="95">
        <f>O197/'[5]סכום נכסי הקרן'!$C$42</f>
        <v>2.982367142172171E-5</v>
      </c>
    </row>
    <row r="198" spans="2:17" s="135" customFormat="1">
      <c r="B198" s="174" t="s">
        <v>3029</v>
      </c>
      <c r="C198" s="97" t="s">
        <v>2619</v>
      </c>
      <c r="D198" s="84" t="s">
        <v>2767</v>
      </c>
      <c r="E198" s="84"/>
      <c r="F198" s="84" t="s">
        <v>652</v>
      </c>
      <c r="G198" s="107">
        <v>43321</v>
      </c>
      <c r="H198" s="84" t="s">
        <v>178</v>
      </c>
      <c r="I198" s="94">
        <v>9.44</v>
      </c>
      <c r="J198" s="97" t="s">
        <v>180</v>
      </c>
      <c r="K198" s="98">
        <v>3.0529000000000001E-2</v>
      </c>
      <c r="L198" s="98">
        <v>3.7899999999999996E-2</v>
      </c>
      <c r="M198" s="94">
        <v>9501265.9000000004</v>
      </c>
      <c r="N198" s="96">
        <v>93.37</v>
      </c>
      <c r="O198" s="94">
        <v>8871.3319700000011</v>
      </c>
      <c r="P198" s="95">
        <f t="shared" si="2"/>
        <v>2.1366388899958866E-3</v>
      </c>
      <c r="Q198" s="95">
        <f>O198/'[5]סכום נכסי הקרן'!$C$42</f>
        <v>1.6934152815092443E-4</v>
      </c>
    </row>
    <row r="199" spans="2:17" s="135" customFormat="1">
      <c r="B199" s="174" t="s">
        <v>3029</v>
      </c>
      <c r="C199" s="97" t="s">
        <v>2619</v>
      </c>
      <c r="D199" s="84" t="s">
        <v>2768</v>
      </c>
      <c r="E199" s="84"/>
      <c r="F199" s="84" t="s">
        <v>652</v>
      </c>
      <c r="G199" s="107">
        <v>43138</v>
      </c>
      <c r="H199" s="84" t="s">
        <v>178</v>
      </c>
      <c r="I199" s="94">
        <v>9.3500000000000014</v>
      </c>
      <c r="J199" s="97" t="s">
        <v>180</v>
      </c>
      <c r="K199" s="98">
        <v>2.8239999999999998E-2</v>
      </c>
      <c r="L199" s="98">
        <v>4.3100000000000006E-2</v>
      </c>
      <c r="M199" s="94">
        <v>9113673.4299999997</v>
      </c>
      <c r="N199" s="96">
        <v>87.75</v>
      </c>
      <c r="O199" s="94">
        <v>7997.2490499999994</v>
      </c>
      <c r="P199" s="95">
        <f t="shared" si="2"/>
        <v>1.9261181287089921E-3</v>
      </c>
      <c r="Q199" s="95">
        <f>O199/'[5]סכום נכסי הקרן'!$C$42</f>
        <v>1.5265648717804981E-4</v>
      </c>
    </row>
    <row r="200" spans="2:17" s="135" customFormat="1">
      <c r="B200" s="174" t="s">
        <v>3029</v>
      </c>
      <c r="C200" s="97" t="s">
        <v>2619</v>
      </c>
      <c r="D200" s="84" t="s">
        <v>2769</v>
      </c>
      <c r="E200" s="84"/>
      <c r="F200" s="84" t="s">
        <v>652</v>
      </c>
      <c r="G200" s="107">
        <v>43417</v>
      </c>
      <c r="H200" s="84" t="s">
        <v>178</v>
      </c>
      <c r="I200" s="94">
        <v>9.3500000000000014</v>
      </c>
      <c r="J200" s="97" t="s">
        <v>180</v>
      </c>
      <c r="K200" s="98">
        <v>3.2797E-2</v>
      </c>
      <c r="L200" s="98">
        <v>3.95E-2</v>
      </c>
      <c r="M200" s="94">
        <v>10837575.550000001</v>
      </c>
      <c r="N200" s="96">
        <v>93.56</v>
      </c>
      <c r="O200" s="94">
        <v>10139.63552</v>
      </c>
      <c r="P200" s="95">
        <f t="shared" si="2"/>
        <v>2.4421067383881999E-3</v>
      </c>
      <c r="Q200" s="95">
        <f>O200/'[5]סכום נכסי הקרן'!$C$42</f>
        <v>1.9355169884936602E-4</v>
      </c>
    </row>
    <row r="201" spans="2:17" s="135" customFormat="1">
      <c r="B201" s="173" t="s">
        <v>3030</v>
      </c>
      <c r="C201" s="97" t="s">
        <v>2619</v>
      </c>
      <c r="D201" s="84" t="s">
        <v>2770</v>
      </c>
      <c r="E201" s="84"/>
      <c r="F201" s="84" t="s">
        <v>682</v>
      </c>
      <c r="G201" s="107">
        <v>42825</v>
      </c>
      <c r="H201" s="84" t="s">
        <v>178</v>
      </c>
      <c r="I201" s="94">
        <v>6.86</v>
      </c>
      <c r="J201" s="97" t="s">
        <v>180</v>
      </c>
      <c r="K201" s="98">
        <v>2.8999999999999998E-2</v>
      </c>
      <c r="L201" s="98">
        <v>3.2799999999999996E-2</v>
      </c>
      <c r="M201" s="94">
        <v>59771163.979999997</v>
      </c>
      <c r="N201" s="96">
        <v>99.97</v>
      </c>
      <c r="O201" s="94">
        <v>59753.233399999997</v>
      </c>
      <c r="P201" s="95">
        <f t="shared" si="2"/>
        <v>1.4391422022891691E-2</v>
      </c>
      <c r="Q201" s="95">
        <f>O201/'[5]סכום נכסי הקרן'!$C$42</f>
        <v>1.1406070576699269E-3</v>
      </c>
    </row>
    <row r="202" spans="2:17" s="135" customFormat="1">
      <c r="B202" s="173" t="s">
        <v>3031</v>
      </c>
      <c r="C202" s="97" t="s">
        <v>2614</v>
      </c>
      <c r="D202" s="84" t="s">
        <v>2771</v>
      </c>
      <c r="E202" s="84"/>
      <c r="F202" s="84" t="s">
        <v>919</v>
      </c>
      <c r="G202" s="107">
        <v>42372</v>
      </c>
      <c r="H202" s="84" t="s">
        <v>178</v>
      </c>
      <c r="I202" s="94">
        <v>9.33</v>
      </c>
      <c r="J202" s="97" t="s">
        <v>180</v>
      </c>
      <c r="K202" s="98">
        <v>6.7000000000000004E-2</v>
      </c>
      <c r="L202" s="98">
        <v>4.3500000000000004E-2</v>
      </c>
      <c r="M202" s="94">
        <v>20408154.800000001</v>
      </c>
      <c r="N202" s="96">
        <v>126.71</v>
      </c>
      <c r="O202" s="94">
        <v>25859.172710000003</v>
      </c>
      <c r="P202" s="95">
        <f t="shared" si="2"/>
        <v>6.2281193243754049E-3</v>
      </c>
      <c r="Q202" s="95">
        <f>O202/'[5]סכום נכסי הקרן'!$C$42</f>
        <v>4.9361604753813326E-4</v>
      </c>
    </row>
    <row r="203" spans="2:17" s="135" customFormat="1">
      <c r="B203" s="173" t="s">
        <v>3032</v>
      </c>
      <c r="C203" s="97" t="s">
        <v>2619</v>
      </c>
      <c r="D203" s="84" t="s">
        <v>2772</v>
      </c>
      <c r="E203" s="84"/>
      <c r="F203" s="84" t="s">
        <v>2773</v>
      </c>
      <c r="G203" s="107">
        <v>41529</v>
      </c>
      <c r="H203" s="84" t="s">
        <v>2608</v>
      </c>
      <c r="I203" s="94">
        <v>8.91</v>
      </c>
      <c r="J203" s="97" t="s">
        <v>180</v>
      </c>
      <c r="K203" s="98">
        <v>0</v>
      </c>
      <c r="L203" s="98">
        <v>0</v>
      </c>
      <c r="M203" s="94">
        <v>30918998.09</v>
      </c>
      <c r="N203" s="96">
        <v>0</v>
      </c>
      <c r="O203" s="96">
        <v>0</v>
      </c>
      <c r="P203" s="95">
        <f t="shared" si="2"/>
        <v>0</v>
      </c>
      <c r="Q203" s="95">
        <f>O203/'[5]סכום נכסי הקרן'!$C$42</f>
        <v>0</v>
      </c>
    </row>
    <row r="204" spans="2:17" s="135" customFormat="1">
      <c r="B204" s="83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94"/>
      <c r="N204" s="96"/>
      <c r="O204" s="84"/>
      <c r="P204" s="95"/>
      <c r="Q204" s="84"/>
    </row>
    <row r="205" spans="2:17" s="135" customFormat="1">
      <c r="B205" s="102" t="s">
        <v>39</v>
      </c>
      <c r="C205" s="82"/>
      <c r="D205" s="82"/>
      <c r="E205" s="82"/>
      <c r="F205" s="82"/>
      <c r="G205" s="82"/>
      <c r="H205" s="82"/>
      <c r="I205" s="91">
        <v>0.40843986107371905</v>
      </c>
      <c r="J205" s="82"/>
      <c r="K205" s="82"/>
      <c r="L205" s="104">
        <v>2.0519501736578512E-2</v>
      </c>
      <c r="M205" s="91"/>
      <c r="N205" s="93"/>
      <c r="O205" s="91">
        <f>SUM(O206:O207)</f>
        <v>11545.423869999999</v>
      </c>
      <c r="P205" s="92">
        <f t="shared" si="2"/>
        <v>2.7806874689786645E-3</v>
      </c>
      <c r="Q205" s="92">
        <f>O205/'[5]סכום נכסי הקרן'!$C$42</f>
        <v>2.2038626532154892E-4</v>
      </c>
    </row>
    <row r="206" spans="2:17" s="135" customFormat="1">
      <c r="B206" s="173" t="s">
        <v>3033</v>
      </c>
      <c r="C206" s="97" t="s">
        <v>2614</v>
      </c>
      <c r="D206" s="84">
        <v>4351</v>
      </c>
      <c r="E206" s="84"/>
      <c r="F206" s="84" t="s">
        <v>961</v>
      </c>
      <c r="G206" s="107">
        <v>42183</v>
      </c>
      <c r="H206" s="84" t="s">
        <v>2608</v>
      </c>
      <c r="I206" s="94">
        <v>0.45</v>
      </c>
      <c r="J206" s="97" t="s">
        <v>180</v>
      </c>
      <c r="K206" s="98">
        <v>3.61E-2</v>
      </c>
      <c r="L206" s="98">
        <v>0.02</v>
      </c>
      <c r="M206" s="94">
        <v>9474130.9100000001</v>
      </c>
      <c r="N206" s="96">
        <v>100.76</v>
      </c>
      <c r="O206" s="94">
        <v>9546.1346199999989</v>
      </c>
      <c r="P206" s="95">
        <f t="shared" si="2"/>
        <v>2.2991634793064902E-3</v>
      </c>
      <c r="Q206" s="95">
        <f>O206/'[5]סכום נכסי הקרן'!$C$42</f>
        <v>1.822225828040165E-4</v>
      </c>
    </row>
    <row r="207" spans="2:17" s="135" customFormat="1">
      <c r="B207" s="173" t="s">
        <v>3034</v>
      </c>
      <c r="C207" s="97" t="s">
        <v>2614</v>
      </c>
      <c r="D207" s="84">
        <v>3880</v>
      </c>
      <c r="E207" s="84"/>
      <c r="F207" s="84" t="s">
        <v>965</v>
      </c>
      <c r="G207" s="107">
        <v>41959</v>
      </c>
      <c r="H207" s="84" t="s">
        <v>2608</v>
      </c>
      <c r="I207" s="94">
        <v>0.21</v>
      </c>
      <c r="J207" s="97" t="s">
        <v>180</v>
      </c>
      <c r="K207" s="98">
        <v>4.4999999999999998E-2</v>
      </c>
      <c r="L207" s="98">
        <v>2.3000000000000003E-2</v>
      </c>
      <c r="M207" s="94">
        <v>1986377.79</v>
      </c>
      <c r="N207" s="96">
        <v>100.65</v>
      </c>
      <c r="O207" s="94">
        <v>1999.28925</v>
      </c>
      <c r="P207" s="95">
        <f t="shared" ref="P207:P253" si="3">O207/$O$10</f>
        <v>4.8152398967217416E-4</v>
      </c>
      <c r="Q207" s="95">
        <f>O207/'[5]סכום נכסי הקרן'!$C$42</f>
        <v>3.8163682517532434E-5</v>
      </c>
    </row>
    <row r="208" spans="2:17" s="135" customFormat="1">
      <c r="B208" s="83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94"/>
      <c r="N208" s="96"/>
      <c r="O208" s="84"/>
      <c r="P208" s="95"/>
      <c r="Q208" s="84"/>
    </row>
    <row r="209" spans="2:17" s="135" customFormat="1">
      <c r="B209" s="81" t="s">
        <v>42</v>
      </c>
      <c r="C209" s="82"/>
      <c r="D209" s="82"/>
      <c r="E209" s="82"/>
      <c r="F209" s="82"/>
      <c r="G209" s="82"/>
      <c r="H209" s="82"/>
      <c r="I209" s="91">
        <v>4.461206296920122</v>
      </c>
      <c r="J209" s="82"/>
      <c r="K209" s="82"/>
      <c r="L209" s="104">
        <v>5.1348427561961299E-2</v>
      </c>
      <c r="M209" s="91"/>
      <c r="N209" s="93"/>
      <c r="O209" s="91">
        <f>O210</f>
        <v>1312058.3305799998</v>
      </c>
      <c r="P209" s="92">
        <f t="shared" si="3"/>
        <v>0.31600608167302152</v>
      </c>
      <c r="Q209" s="92">
        <f>O209/'[5]סכום נכסי הקרן'!$C$42</f>
        <v>2.5045389291588862E-2</v>
      </c>
    </row>
    <row r="210" spans="2:17" s="135" customFormat="1">
      <c r="B210" s="102" t="s">
        <v>40</v>
      </c>
      <c r="C210" s="82"/>
      <c r="D210" s="82"/>
      <c r="E210" s="82"/>
      <c r="F210" s="82"/>
      <c r="G210" s="82"/>
      <c r="H210" s="82"/>
      <c r="I210" s="91">
        <v>4.461206296920122</v>
      </c>
      <c r="J210" s="82"/>
      <c r="K210" s="82"/>
      <c r="L210" s="104">
        <v>5.1348427561961299E-2</v>
      </c>
      <c r="M210" s="91"/>
      <c r="N210" s="93"/>
      <c r="O210" s="91">
        <f>SUM(O211:O253)</f>
        <v>1312058.3305799998</v>
      </c>
      <c r="P210" s="92">
        <f t="shared" si="3"/>
        <v>0.31600608167302152</v>
      </c>
      <c r="Q210" s="92">
        <f>O210/'[5]סכום נכסי הקרן'!$C$42</f>
        <v>2.5045389291588862E-2</v>
      </c>
    </row>
    <row r="211" spans="2:17" s="135" customFormat="1">
      <c r="B211" s="174" t="s">
        <v>3035</v>
      </c>
      <c r="C211" s="97" t="s">
        <v>2614</v>
      </c>
      <c r="D211" s="84" t="s">
        <v>2774</v>
      </c>
      <c r="E211" s="84"/>
      <c r="F211" s="84" t="s">
        <v>2637</v>
      </c>
      <c r="G211" s="107">
        <v>43186</v>
      </c>
      <c r="H211" s="84" t="s">
        <v>2608</v>
      </c>
      <c r="I211" s="94">
        <v>6.3099999999999987</v>
      </c>
      <c r="J211" s="97" t="s">
        <v>179</v>
      </c>
      <c r="K211" s="98">
        <v>4.8000000000000001E-2</v>
      </c>
      <c r="L211" s="98">
        <v>0.05</v>
      </c>
      <c r="M211" s="94">
        <v>26145069</v>
      </c>
      <c r="N211" s="96">
        <v>100.48</v>
      </c>
      <c r="O211" s="94">
        <v>98462.08140000001</v>
      </c>
      <c r="P211" s="95">
        <f t="shared" si="3"/>
        <v>2.3714354622351108E-2</v>
      </c>
      <c r="Q211" s="95">
        <f>O211/'[5]סכום נכסי הקרן'!$C$42</f>
        <v>1.879505736633674E-3</v>
      </c>
    </row>
    <row r="212" spans="2:17" s="135" customFormat="1">
      <c r="B212" s="173" t="s">
        <v>3036</v>
      </c>
      <c r="C212" s="97" t="s">
        <v>2619</v>
      </c>
      <c r="D212" s="84">
        <v>6496</v>
      </c>
      <c r="E212" s="84"/>
      <c r="F212" s="84" t="s">
        <v>997</v>
      </c>
      <c r="G212" s="107">
        <v>43343</v>
      </c>
      <c r="H212" s="84" t="s">
        <v>941</v>
      </c>
      <c r="I212" s="94">
        <v>10.969999999999999</v>
      </c>
      <c r="J212" s="97" t="s">
        <v>179</v>
      </c>
      <c r="K212" s="98">
        <v>4.4999999999999998E-2</v>
      </c>
      <c r="L212" s="98">
        <v>4.9400000000000006E-2</v>
      </c>
      <c r="M212" s="94">
        <v>1497012.97</v>
      </c>
      <c r="N212" s="96">
        <v>96.35</v>
      </c>
      <c r="O212" s="94">
        <v>5406.01026</v>
      </c>
      <c r="P212" s="95">
        <f t="shared" si="3"/>
        <v>1.3020245212661988E-3</v>
      </c>
      <c r="Q212" s="95">
        <f>O212/'[5]סכום נכסי הקרן'!$C$42</f>
        <v>1.0319330194425992E-4</v>
      </c>
    </row>
    <row r="213" spans="2:17" s="135" customFormat="1">
      <c r="B213" s="173" t="s">
        <v>3036</v>
      </c>
      <c r="C213" s="97" t="s">
        <v>2619</v>
      </c>
      <c r="D213" s="84" t="s">
        <v>2775</v>
      </c>
      <c r="E213" s="84"/>
      <c r="F213" s="84" t="s">
        <v>997</v>
      </c>
      <c r="G213" s="107">
        <v>43434</v>
      </c>
      <c r="H213" s="84" t="s">
        <v>941</v>
      </c>
      <c r="I213" s="94">
        <v>10.969999999999999</v>
      </c>
      <c r="J213" s="97" t="s">
        <v>179</v>
      </c>
      <c r="K213" s="98">
        <v>4.4999999999999998E-2</v>
      </c>
      <c r="L213" s="98">
        <v>4.9400000000000006E-2</v>
      </c>
      <c r="M213" s="94">
        <v>1368509.61</v>
      </c>
      <c r="N213" s="96">
        <v>96.35</v>
      </c>
      <c r="O213" s="94">
        <v>4941.9591300000002</v>
      </c>
      <c r="P213" s="95">
        <f t="shared" si="3"/>
        <v>1.1902589268033262E-3</v>
      </c>
      <c r="Q213" s="95">
        <f>O213/'[5]סכום נכסי הקרן'!$C$42</f>
        <v>9.4335203999091569E-5</v>
      </c>
    </row>
    <row r="214" spans="2:17" s="135" customFormat="1">
      <c r="B214" s="173" t="s">
        <v>3036</v>
      </c>
      <c r="C214" s="97" t="s">
        <v>2619</v>
      </c>
      <c r="D214" s="84">
        <v>6484</v>
      </c>
      <c r="E214" s="84"/>
      <c r="F214" s="84" t="s">
        <v>997</v>
      </c>
      <c r="G214" s="107">
        <v>43336</v>
      </c>
      <c r="H214" s="84" t="s">
        <v>941</v>
      </c>
      <c r="I214" s="94">
        <v>10.97</v>
      </c>
      <c r="J214" s="97" t="s">
        <v>179</v>
      </c>
      <c r="K214" s="98">
        <v>4.4999999999999998E-2</v>
      </c>
      <c r="L214" s="98">
        <v>4.9399999999999993E-2</v>
      </c>
      <c r="M214" s="94">
        <v>7746160.8499999996</v>
      </c>
      <c r="N214" s="96">
        <v>96.35</v>
      </c>
      <c r="O214" s="94">
        <v>27972.920559999999</v>
      </c>
      <c r="P214" s="95">
        <f t="shared" si="3"/>
        <v>6.7372103915598943E-3</v>
      </c>
      <c r="Q214" s="95">
        <f>O214/'[5]סכום נכסי הקרן'!$C$42</f>
        <v>5.3396458733522196E-4</v>
      </c>
    </row>
    <row r="215" spans="2:17" s="135" customFormat="1">
      <c r="B215" s="174" t="s">
        <v>3037</v>
      </c>
      <c r="C215" s="97" t="s">
        <v>2619</v>
      </c>
      <c r="D215" s="84" t="s">
        <v>2776</v>
      </c>
      <c r="E215" s="84"/>
      <c r="F215" s="84" t="s">
        <v>997</v>
      </c>
      <c r="G215" s="107">
        <v>43090</v>
      </c>
      <c r="H215" s="84" t="s">
        <v>941</v>
      </c>
      <c r="I215" s="94">
        <v>1.3699999999999999</v>
      </c>
      <c r="J215" s="97" t="s">
        <v>179</v>
      </c>
      <c r="K215" s="98">
        <v>4.1210000000000004E-2</v>
      </c>
      <c r="L215" s="98">
        <v>5.1200000000000002E-2</v>
      </c>
      <c r="M215" s="94">
        <v>7342527.7199999997</v>
      </c>
      <c r="N215" s="96">
        <v>97.35</v>
      </c>
      <c r="O215" s="94">
        <v>26790.519039999999</v>
      </c>
      <c r="P215" s="95">
        <f t="shared" si="3"/>
        <v>6.4524318397296164E-3</v>
      </c>
      <c r="Q215" s="95">
        <f>O215/'[5]סכום נכסי הקרן'!$C$42</f>
        <v>5.113941682637806E-4</v>
      </c>
    </row>
    <row r="216" spans="2:17" s="135" customFormat="1">
      <c r="B216" s="173" t="s">
        <v>3038</v>
      </c>
      <c r="C216" s="97" t="s">
        <v>2619</v>
      </c>
      <c r="D216" s="84" t="s">
        <v>2777</v>
      </c>
      <c r="E216" s="84"/>
      <c r="F216" s="84" t="s">
        <v>935</v>
      </c>
      <c r="G216" s="107">
        <v>43005</v>
      </c>
      <c r="H216" s="84" t="s">
        <v>936</v>
      </c>
      <c r="I216" s="94">
        <v>7.23</v>
      </c>
      <c r="J216" s="97" t="s">
        <v>179</v>
      </c>
      <c r="K216" s="98">
        <v>5.3499999999999999E-2</v>
      </c>
      <c r="L216" s="98">
        <v>6.4399999999999999E-2</v>
      </c>
      <c r="M216" s="94">
        <v>14620045.6</v>
      </c>
      <c r="N216" s="96">
        <v>94.3</v>
      </c>
      <c r="O216" s="94">
        <v>51672.564049999994</v>
      </c>
      <c r="P216" s="95">
        <f t="shared" si="3"/>
        <v>1.2445212316300382E-2</v>
      </c>
      <c r="Q216" s="95">
        <f>O216/'[5]סכום נכסי הקרן'!$C$42</f>
        <v>9.8635819167789741E-4</v>
      </c>
    </row>
    <row r="217" spans="2:17" s="135" customFormat="1">
      <c r="B217" s="173" t="s">
        <v>3039</v>
      </c>
      <c r="C217" s="97" t="s">
        <v>2619</v>
      </c>
      <c r="D217" s="84">
        <v>4623</v>
      </c>
      <c r="E217" s="84"/>
      <c r="F217" s="84" t="s">
        <v>935</v>
      </c>
      <c r="G217" s="107">
        <v>42354</v>
      </c>
      <c r="H217" s="84" t="s">
        <v>941</v>
      </c>
      <c r="I217" s="94">
        <v>5.419999999999999</v>
      </c>
      <c r="J217" s="97" t="s">
        <v>179</v>
      </c>
      <c r="K217" s="98">
        <v>5.0199999999999995E-2</v>
      </c>
      <c r="L217" s="98">
        <v>5.3499999999999999E-2</v>
      </c>
      <c r="M217" s="94">
        <v>5272513</v>
      </c>
      <c r="N217" s="96">
        <v>101.1</v>
      </c>
      <c r="O217" s="94">
        <v>19978.753920000003</v>
      </c>
      <c r="P217" s="95">
        <f t="shared" si="3"/>
        <v>4.8118346538586106E-3</v>
      </c>
      <c r="Q217" s="95">
        <f>O217/'[5]סכום נכסי הקרן'!$C$42</f>
        <v>3.81366939125385E-4</v>
      </c>
    </row>
    <row r="218" spans="2:17" s="135" customFormat="1">
      <c r="B218" s="174" t="s">
        <v>3040</v>
      </c>
      <c r="C218" s="97" t="s">
        <v>2614</v>
      </c>
      <c r="D218" s="84" t="s">
        <v>2778</v>
      </c>
      <c r="E218" s="84"/>
      <c r="F218" s="84" t="s">
        <v>935</v>
      </c>
      <c r="G218" s="107">
        <v>43185</v>
      </c>
      <c r="H218" s="84" t="s">
        <v>941</v>
      </c>
      <c r="I218" s="94">
        <v>6.0799999999999992</v>
      </c>
      <c r="J218" s="97" t="s">
        <v>188</v>
      </c>
      <c r="K218" s="98">
        <v>4.2199999999999994E-2</v>
      </c>
      <c r="L218" s="98">
        <v>4.2700000000000002E-2</v>
      </c>
      <c r="M218" s="94">
        <v>8572163.4399999995</v>
      </c>
      <c r="N218" s="96">
        <v>100</v>
      </c>
      <c r="O218" s="94">
        <v>23588.022510000003</v>
      </c>
      <c r="P218" s="95">
        <f t="shared" si="3"/>
        <v>5.6811182811552924E-3</v>
      </c>
      <c r="Q218" s="95">
        <f>O218/'[5]סכום נכסי הקרן'!$C$42</f>
        <v>4.5026291332684779E-4</v>
      </c>
    </row>
    <row r="219" spans="2:17" s="135" customFormat="1">
      <c r="B219" s="174" t="s">
        <v>3041</v>
      </c>
      <c r="C219" s="97" t="s">
        <v>2619</v>
      </c>
      <c r="D219" s="84" t="s">
        <v>2779</v>
      </c>
      <c r="E219" s="84"/>
      <c r="F219" s="84" t="s">
        <v>1807</v>
      </c>
      <c r="G219" s="107">
        <v>43098</v>
      </c>
      <c r="H219" s="84"/>
      <c r="I219" s="94">
        <v>0.75</v>
      </c>
      <c r="J219" s="97" t="s">
        <v>179</v>
      </c>
      <c r="K219" s="98">
        <v>4.9059999999999999E-2</v>
      </c>
      <c r="L219" s="98">
        <v>9.2800000000000007E-2</v>
      </c>
      <c r="M219" s="94">
        <v>10373105.73</v>
      </c>
      <c r="N219" s="96">
        <v>97.38</v>
      </c>
      <c r="O219" s="94">
        <v>37859.787079999995</v>
      </c>
      <c r="P219" s="95">
        <f t="shared" si="3"/>
        <v>9.1184383264705845E-3</v>
      </c>
      <c r="Q219" s="95">
        <f>O219/'[5]סכום נכסי הקרן'!$C$42</f>
        <v>7.2269127356259036E-4</v>
      </c>
    </row>
    <row r="220" spans="2:17" s="135" customFormat="1">
      <c r="B220" s="174" t="s">
        <v>3042</v>
      </c>
      <c r="C220" s="97" t="s">
        <v>2619</v>
      </c>
      <c r="D220" s="84">
        <v>6518</v>
      </c>
      <c r="E220" s="84"/>
      <c r="F220" s="84" t="s">
        <v>1807</v>
      </c>
      <c r="G220" s="107">
        <v>43347</v>
      </c>
      <c r="H220" s="84"/>
      <c r="I220" s="94">
        <v>5.4300000000000006</v>
      </c>
      <c r="J220" s="97" t="s">
        <v>179</v>
      </c>
      <c r="K220" s="98">
        <v>5.2538000000000001E-2</v>
      </c>
      <c r="L220" s="98">
        <v>5.4900000000000004E-2</v>
      </c>
      <c r="M220" s="94">
        <v>10318925.539999999</v>
      </c>
      <c r="N220" s="96">
        <v>99.95</v>
      </c>
      <c r="O220" s="94">
        <v>38655.995229999993</v>
      </c>
      <c r="P220" s="95">
        <f t="shared" si="3"/>
        <v>9.3102031373890146E-3</v>
      </c>
      <c r="Q220" s="95">
        <f>O220/'[5]סכום נכסי הקרן'!$C$42</f>
        <v>7.3788979226340954E-4</v>
      </c>
    </row>
    <row r="221" spans="2:17" s="135" customFormat="1">
      <c r="B221" s="174" t="s">
        <v>3043</v>
      </c>
      <c r="C221" s="97" t="s">
        <v>2619</v>
      </c>
      <c r="D221" s="84" t="s">
        <v>2780</v>
      </c>
      <c r="E221" s="84"/>
      <c r="F221" s="84" t="s">
        <v>1807</v>
      </c>
      <c r="G221" s="107">
        <v>43098</v>
      </c>
      <c r="H221" s="84"/>
      <c r="I221" s="94">
        <v>4.99</v>
      </c>
      <c r="J221" s="97" t="s">
        <v>179</v>
      </c>
      <c r="K221" s="98">
        <v>5.9062999999999997E-2</v>
      </c>
      <c r="L221" s="98">
        <v>7.1400000000000019E-2</v>
      </c>
      <c r="M221" s="94">
        <v>1965951.54</v>
      </c>
      <c r="N221" s="96">
        <v>97.09</v>
      </c>
      <c r="O221" s="94">
        <v>7153.9660599999997</v>
      </c>
      <c r="P221" s="95">
        <f t="shared" si="3"/>
        <v>1.7230154562130138E-3</v>
      </c>
      <c r="Q221" s="95">
        <f>O221/'[5]סכום נכסי הקרן'!$C$42</f>
        <v>1.3655937451523953E-4</v>
      </c>
    </row>
    <row r="222" spans="2:17" s="135" customFormat="1">
      <c r="B222" s="174" t="s">
        <v>3043</v>
      </c>
      <c r="C222" s="97" t="s">
        <v>2619</v>
      </c>
      <c r="D222" s="84" t="s">
        <v>2781</v>
      </c>
      <c r="E222" s="84"/>
      <c r="F222" s="84" t="s">
        <v>1807</v>
      </c>
      <c r="G222" s="107">
        <v>43131</v>
      </c>
      <c r="H222" s="84"/>
      <c r="I222" s="94">
        <v>4.99</v>
      </c>
      <c r="J222" s="97" t="s">
        <v>179</v>
      </c>
      <c r="K222" s="98">
        <v>5.9062999999999997E-2</v>
      </c>
      <c r="L222" s="98">
        <v>7.1399999999999991E-2</v>
      </c>
      <c r="M222" s="94">
        <v>318021.57</v>
      </c>
      <c r="N222" s="96">
        <v>97.09</v>
      </c>
      <c r="O222" s="94">
        <v>1157.2592</v>
      </c>
      <c r="P222" s="95">
        <f t="shared" si="3"/>
        <v>2.7872308475065754E-4</v>
      </c>
      <c r="Q222" s="95">
        <f>O222/'[5]סכום נכסי הקרן'!$C$42</f>
        <v>2.209048675637783E-5</v>
      </c>
    </row>
    <row r="223" spans="2:17" s="135" customFormat="1">
      <c r="B223" s="174" t="s">
        <v>3043</v>
      </c>
      <c r="C223" s="97" t="s">
        <v>2619</v>
      </c>
      <c r="D223" s="84" t="s">
        <v>2782</v>
      </c>
      <c r="E223" s="84"/>
      <c r="F223" s="84" t="s">
        <v>1807</v>
      </c>
      <c r="G223" s="107">
        <v>43081</v>
      </c>
      <c r="H223" s="84"/>
      <c r="I223" s="94">
        <v>4.99</v>
      </c>
      <c r="J223" s="97" t="s">
        <v>179</v>
      </c>
      <c r="K223" s="98">
        <v>5.9062999999999997E-2</v>
      </c>
      <c r="L223" s="98">
        <v>7.1399999999999991E-2</v>
      </c>
      <c r="M223" s="94">
        <v>10003224.029999999</v>
      </c>
      <c r="N223" s="96">
        <v>97.09</v>
      </c>
      <c r="O223" s="94">
        <v>36401.062709999998</v>
      </c>
      <c r="P223" s="95">
        <f t="shared" si="3"/>
        <v>8.7671080832481853E-3</v>
      </c>
      <c r="Q223" s="95">
        <f>O223/'[5]סכום נכסי הקרן'!$C$42</f>
        <v>6.9484623126204906E-4</v>
      </c>
    </row>
    <row r="224" spans="2:17" s="135" customFormat="1">
      <c r="B224" s="174" t="s">
        <v>3043</v>
      </c>
      <c r="C224" s="97" t="s">
        <v>2619</v>
      </c>
      <c r="D224" s="84" t="s">
        <v>2783</v>
      </c>
      <c r="E224" s="84"/>
      <c r="F224" s="84" t="s">
        <v>1807</v>
      </c>
      <c r="G224" s="107">
        <v>42817</v>
      </c>
      <c r="H224" s="84"/>
      <c r="I224" s="94">
        <v>4.9700000000000006</v>
      </c>
      <c r="J224" s="97" t="s">
        <v>179</v>
      </c>
      <c r="K224" s="98">
        <v>5.7820000000000003E-2</v>
      </c>
      <c r="L224" s="98">
        <v>6.649999999999999E-2</v>
      </c>
      <c r="M224" s="94">
        <v>2891105.21</v>
      </c>
      <c r="N224" s="96">
        <v>96.94</v>
      </c>
      <c r="O224" s="94">
        <v>10504.28505</v>
      </c>
      <c r="P224" s="95">
        <f t="shared" si="3"/>
        <v>2.5299316974418651E-3</v>
      </c>
      <c r="Q224" s="95">
        <f>O224/'[5]סכום נכסי הקרן'!$C$42</f>
        <v>2.0051235693977862E-4</v>
      </c>
    </row>
    <row r="225" spans="2:17" s="135" customFormat="1">
      <c r="B225" s="174" t="s">
        <v>3044</v>
      </c>
      <c r="C225" s="97" t="s">
        <v>2619</v>
      </c>
      <c r="D225" s="84" t="s">
        <v>2784</v>
      </c>
      <c r="E225" s="84"/>
      <c r="F225" s="84" t="s">
        <v>1807</v>
      </c>
      <c r="G225" s="107">
        <v>43083</v>
      </c>
      <c r="H225" s="84"/>
      <c r="I225" s="94">
        <v>2.9699999999999998</v>
      </c>
      <c r="J225" s="97" t="s">
        <v>188</v>
      </c>
      <c r="K225" s="98">
        <v>3.9350000000000003E-2</v>
      </c>
      <c r="L225" s="98">
        <v>4.0600000000000004E-2</v>
      </c>
      <c r="M225" s="94">
        <v>2633819.38</v>
      </c>
      <c r="N225" s="96">
        <v>99.56</v>
      </c>
      <c r="O225" s="94">
        <v>7215.59195</v>
      </c>
      <c r="P225" s="95">
        <f t="shared" si="3"/>
        <v>1.7378579030575105E-3</v>
      </c>
      <c r="Q225" s="95">
        <f>O225/'[5]סכום נכסי הקרן'!$C$42</f>
        <v>1.3773572801227372E-4</v>
      </c>
    </row>
    <row r="226" spans="2:17" s="135" customFormat="1">
      <c r="B226" s="174" t="s">
        <v>3044</v>
      </c>
      <c r="C226" s="97" t="s">
        <v>2619</v>
      </c>
      <c r="D226" s="84" t="s">
        <v>2785</v>
      </c>
      <c r="E226" s="84"/>
      <c r="F226" s="84" t="s">
        <v>1807</v>
      </c>
      <c r="G226" s="107">
        <v>43083</v>
      </c>
      <c r="H226" s="84"/>
      <c r="I226" s="94">
        <v>8.93</v>
      </c>
      <c r="J226" s="97" t="s">
        <v>188</v>
      </c>
      <c r="K226" s="98">
        <v>4.1100000000000005E-2</v>
      </c>
      <c r="L226" s="98">
        <v>4.2399999999999993E-2</v>
      </c>
      <c r="M226" s="94">
        <v>1481872.29</v>
      </c>
      <c r="N226" s="96">
        <v>99.5</v>
      </c>
      <c r="O226" s="94">
        <v>4057.2796400000002</v>
      </c>
      <c r="P226" s="95">
        <f t="shared" si="3"/>
        <v>9.7718600721155417E-4</v>
      </c>
      <c r="Q226" s="95">
        <f>O226/'[5]סכום נכסי הקרן'!$C$42</f>
        <v>7.7447889076484694E-5</v>
      </c>
    </row>
    <row r="227" spans="2:17" s="135" customFormat="1">
      <c r="B227" s="174" t="s">
        <v>3044</v>
      </c>
      <c r="C227" s="97" t="s">
        <v>2619</v>
      </c>
      <c r="D227" s="84" t="s">
        <v>2786</v>
      </c>
      <c r="E227" s="84"/>
      <c r="F227" s="84" t="s">
        <v>1807</v>
      </c>
      <c r="G227" s="107">
        <v>43083</v>
      </c>
      <c r="H227" s="84"/>
      <c r="I227" s="94">
        <v>8.7199999999999989</v>
      </c>
      <c r="J227" s="97" t="s">
        <v>188</v>
      </c>
      <c r="K227" s="98">
        <v>4.4999999999999998E-2</v>
      </c>
      <c r="L227" s="98">
        <v>4.8600000000000004E-2</v>
      </c>
      <c r="M227" s="94">
        <v>5927489.1399999997</v>
      </c>
      <c r="N227" s="96">
        <v>97.68</v>
      </c>
      <c r="O227" s="94">
        <v>15932.264080000001</v>
      </c>
      <c r="P227" s="95">
        <f t="shared" si="3"/>
        <v>3.8372473439309855E-3</v>
      </c>
      <c r="Q227" s="95">
        <f>O227/'[5]סכום נכסי הקרן'!$C$42</f>
        <v>3.0412501249361788E-4</v>
      </c>
    </row>
    <row r="228" spans="2:17" s="135" customFormat="1">
      <c r="B228" s="174" t="s">
        <v>3045</v>
      </c>
      <c r="C228" s="97" t="s">
        <v>2619</v>
      </c>
      <c r="D228" s="84" t="s">
        <v>2787</v>
      </c>
      <c r="E228" s="84"/>
      <c r="F228" s="84" t="s">
        <v>1807</v>
      </c>
      <c r="G228" s="107">
        <v>43185</v>
      </c>
      <c r="H228" s="84"/>
      <c r="I228" s="94">
        <v>3.7600000000000002</v>
      </c>
      <c r="J228" s="97" t="s">
        <v>181</v>
      </c>
      <c r="K228" s="98">
        <v>0.03</v>
      </c>
      <c r="L228" s="98">
        <v>3.3000000000000002E-2</v>
      </c>
      <c r="M228" s="94">
        <v>14524145.52</v>
      </c>
      <c r="N228" s="96">
        <v>99.21</v>
      </c>
      <c r="O228" s="94">
        <v>61839.403570000002</v>
      </c>
      <c r="P228" s="95">
        <f t="shared" si="3"/>
        <v>1.4893871072419407E-2</v>
      </c>
      <c r="Q228" s="95">
        <f>O228/'[5]סכום נכסי הקרן'!$C$42</f>
        <v>1.1804291774784672E-3</v>
      </c>
    </row>
    <row r="229" spans="2:17" s="135" customFormat="1">
      <c r="B229" s="175" t="s">
        <v>3046</v>
      </c>
      <c r="C229" s="97" t="s">
        <v>2619</v>
      </c>
      <c r="D229" s="84">
        <v>6654</v>
      </c>
      <c r="E229" s="84"/>
      <c r="F229" s="84" t="s">
        <v>1807</v>
      </c>
      <c r="G229" s="107">
        <v>43451</v>
      </c>
      <c r="H229" s="84"/>
      <c r="I229" s="94">
        <v>3.7100000000000009</v>
      </c>
      <c r="J229" s="97" t="s">
        <v>179</v>
      </c>
      <c r="K229" s="98">
        <v>5.2969999999999996E-2</v>
      </c>
      <c r="L229" s="98">
        <v>5.4300000000000008E-2</v>
      </c>
      <c r="M229" s="94">
        <v>14803055.66</v>
      </c>
      <c r="N229" s="96">
        <v>99.89</v>
      </c>
      <c r="O229" s="94">
        <v>55420.823899999996</v>
      </c>
      <c r="P229" s="95">
        <f t="shared" si="3"/>
        <v>1.3347971653049693E-2</v>
      </c>
      <c r="Q229" s="95">
        <f>O229/'[5]סכום נכסי הקרן'!$C$42</f>
        <v>1.0579073179029365E-3</v>
      </c>
    </row>
    <row r="230" spans="2:17" s="135" customFormat="1">
      <c r="B230" s="174" t="s">
        <v>3047</v>
      </c>
      <c r="C230" s="97" t="s">
        <v>2619</v>
      </c>
      <c r="D230" s="84" t="s">
        <v>2788</v>
      </c>
      <c r="E230" s="84"/>
      <c r="F230" s="84" t="s">
        <v>1807</v>
      </c>
      <c r="G230" s="107">
        <v>42870</v>
      </c>
      <c r="H230" s="84"/>
      <c r="I230" s="94">
        <v>2.92</v>
      </c>
      <c r="J230" s="97" t="s">
        <v>179</v>
      </c>
      <c r="K230" s="98">
        <v>5.0063000000000003E-2</v>
      </c>
      <c r="L230" s="98">
        <v>5.6499999999999995E-2</v>
      </c>
      <c r="M230" s="94">
        <v>11155218.43</v>
      </c>
      <c r="N230" s="96">
        <v>99.49</v>
      </c>
      <c r="O230" s="94">
        <v>41596.527419999999</v>
      </c>
      <c r="P230" s="95">
        <f t="shared" si="3"/>
        <v>1.0018423217043951E-2</v>
      </c>
      <c r="Q230" s="95">
        <f>O230/'[5]סכום נכסי הקרן'!$C$42</f>
        <v>7.9402050818245151E-4</v>
      </c>
    </row>
    <row r="231" spans="2:17" s="135" customFormat="1">
      <c r="B231" s="176" t="s">
        <v>3048</v>
      </c>
      <c r="C231" s="97" t="s">
        <v>2619</v>
      </c>
      <c r="D231" s="84">
        <v>6660</v>
      </c>
      <c r="E231" s="84"/>
      <c r="F231" s="84" t="s">
        <v>1807</v>
      </c>
      <c r="G231" s="107">
        <v>43454</v>
      </c>
      <c r="H231" s="84"/>
      <c r="I231" s="94">
        <v>1.5</v>
      </c>
      <c r="J231" s="97" t="s">
        <v>179</v>
      </c>
      <c r="K231" s="98">
        <v>4.2976E-2</v>
      </c>
      <c r="L231" s="98">
        <v>4.469999999999999E-2</v>
      </c>
      <c r="M231" s="94">
        <v>27278752.579999998</v>
      </c>
      <c r="N231" s="96">
        <v>100.16</v>
      </c>
      <c r="O231" s="94">
        <v>102404.35433</v>
      </c>
      <c r="P231" s="95">
        <f t="shared" si="3"/>
        <v>2.4663841541079954E-2</v>
      </c>
      <c r="Q231" s="95">
        <f>O231/'[5]סכום נכסי הקרן'!$C$42</f>
        <v>1.9547583057644199E-3</v>
      </c>
    </row>
    <row r="232" spans="2:17" s="135" customFormat="1">
      <c r="B232" s="174" t="s">
        <v>3049</v>
      </c>
      <c r="C232" s="97" t="s">
        <v>2619</v>
      </c>
      <c r="D232" s="84">
        <v>6639</v>
      </c>
      <c r="E232" s="84"/>
      <c r="F232" s="84" t="s">
        <v>1807</v>
      </c>
      <c r="G232" s="107">
        <v>43437</v>
      </c>
      <c r="H232" s="84"/>
      <c r="I232" s="94">
        <v>1.81</v>
      </c>
      <c r="J232" s="97" t="s">
        <v>179</v>
      </c>
      <c r="K232" s="98">
        <v>4.8499999999999995E-2</v>
      </c>
      <c r="L232" s="98">
        <v>5.7200000000000001E-2</v>
      </c>
      <c r="M232" s="94">
        <v>20858752.68</v>
      </c>
      <c r="N232" s="96">
        <v>99.52</v>
      </c>
      <c r="O232" s="94">
        <v>77803.346860000005</v>
      </c>
      <c r="P232" s="95">
        <f t="shared" si="3"/>
        <v>1.8738748277606767E-2</v>
      </c>
      <c r="Q232" s="95">
        <f>O232/'[5]סכום נכסי הקרן'!$C$42</f>
        <v>1.485158902528233E-3</v>
      </c>
    </row>
    <row r="233" spans="2:17" s="135" customFormat="1">
      <c r="B233" s="174" t="s">
        <v>3049</v>
      </c>
      <c r="C233" s="97" t="s">
        <v>2619</v>
      </c>
      <c r="D233" s="84">
        <v>6643</v>
      </c>
      <c r="E233" s="84"/>
      <c r="F233" s="84" t="s">
        <v>1807</v>
      </c>
      <c r="G233" s="107">
        <v>43454</v>
      </c>
      <c r="H233" s="84"/>
      <c r="I233" s="94">
        <v>1.8099999999999998</v>
      </c>
      <c r="J233" s="97" t="s">
        <v>179</v>
      </c>
      <c r="K233" s="98">
        <v>4.8499999999999995E-2</v>
      </c>
      <c r="L233" s="98">
        <v>5.5699999999999993E-2</v>
      </c>
      <c r="M233" s="94">
        <v>143054.35</v>
      </c>
      <c r="N233" s="96">
        <v>99.52</v>
      </c>
      <c r="O233" s="94">
        <v>533.59406000000001</v>
      </c>
      <c r="P233" s="95">
        <f t="shared" si="3"/>
        <v>1.2851484128000663E-4</v>
      </c>
      <c r="Q233" s="95">
        <f>O233/'[5]סכום נכסי הקרן'!$C$42</f>
        <v>1.0185576848913259E-5</v>
      </c>
    </row>
    <row r="234" spans="2:17" s="135" customFormat="1">
      <c r="B234" s="174" t="s">
        <v>3050</v>
      </c>
      <c r="C234" s="97" t="s">
        <v>2619</v>
      </c>
      <c r="D234" s="84" t="s">
        <v>2789</v>
      </c>
      <c r="E234" s="84"/>
      <c r="F234" s="84" t="s">
        <v>1807</v>
      </c>
      <c r="G234" s="107">
        <v>42921</v>
      </c>
      <c r="H234" s="84"/>
      <c r="I234" s="94">
        <v>4.07</v>
      </c>
      <c r="J234" s="97" t="s">
        <v>179</v>
      </c>
      <c r="K234" s="98">
        <v>6.0633999999999993E-2</v>
      </c>
      <c r="L234" s="98">
        <v>7.17E-2</v>
      </c>
      <c r="M234" s="94">
        <v>7554904.21</v>
      </c>
      <c r="N234" s="96">
        <v>97.31</v>
      </c>
      <c r="O234" s="94">
        <v>27554.08727</v>
      </c>
      <c r="P234" s="95">
        <f t="shared" si="3"/>
        <v>6.6363354047072809E-3</v>
      </c>
      <c r="Q234" s="95">
        <f>O234/'[5]סכום נכסי הקרן'!$C$42</f>
        <v>5.2596963577564474E-4</v>
      </c>
    </row>
    <row r="235" spans="2:17" s="135" customFormat="1">
      <c r="B235" s="174" t="s">
        <v>3050</v>
      </c>
      <c r="C235" s="97" t="s">
        <v>2619</v>
      </c>
      <c r="D235" s="84">
        <v>6497</v>
      </c>
      <c r="E235" s="84"/>
      <c r="F235" s="84" t="s">
        <v>1807</v>
      </c>
      <c r="G235" s="107">
        <v>43342</v>
      </c>
      <c r="H235" s="84"/>
      <c r="I235" s="94">
        <v>3.6000000000000005</v>
      </c>
      <c r="J235" s="97" t="s">
        <v>179</v>
      </c>
      <c r="K235" s="98">
        <v>5.2556000000000005E-2</v>
      </c>
      <c r="L235" s="98">
        <v>6.3200000000000006E-2</v>
      </c>
      <c r="M235" s="94">
        <v>1433941.11</v>
      </c>
      <c r="N235" s="96">
        <v>97.31</v>
      </c>
      <c r="O235" s="94">
        <v>5229.8395599999994</v>
      </c>
      <c r="P235" s="95">
        <f t="shared" si="3"/>
        <v>1.2595942334389923E-3</v>
      </c>
      <c r="Q235" s="95">
        <f>O235/'[5]סכום נכסי הקרן'!$C$42</f>
        <v>9.9830445537318571E-5</v>
      </c>
    </row>
    <row r="236" spans="2:17" s="135" customFormat="1">
      <c r="B236" s="174" t="s">
        <v>3051</v>
      </c>
      <c r="C236" s="97" t="s">
        <v>2619</v>
      </c>
      <c r="D236" s="84" t="s">
        <v>2790</v>
      </c>
      <c r="E236" s="84"/>
      <c r="F236" s="84" t="s">
        <v>1807</v>
      </c>
      <c r="G236" s="107">
        <v>43079</v>
      </c>
      <c r="H236" s="84"/>
      <c r="I236" s="94">
        <v>3.81</v>
      </c>
      <c r="J236" s="97" t="s">
        <v>179</v>
      </c>
      <c r="K236" s="98">
        <v>5.7724000000000004E-2</v>
      </c>
      <c r="L236" s="98">
        <v>5.9699999999999996E-2</v>
      </c>
      <c r="M236" s="94">
        <v>13862956.460000001</v>
      </c>
      <c r="N236" s="96">
        <v>100.1</v>
      </c>
      <c r="O236" s="94">
        <v>52010.321429999996</v>
      </c>
      <c r="P236" s="95">
        <f t="shared" si="3"/>
        <v>1.2526560365942935E-2</v>
      </c>
      <c r="Q236" s="95">
        <f>O236/'[5]סכום נכסי הקרן'!$C$42</f>
        <v>9.9280551560477462E-4</v>
      </c>
    </row>
    <row r="237" spans="2:17" s="135" customFormat="1">
      <c r="B237" s="174" t="s">
        <v>3052</v>
      </c>
      <c r="C237" s="97" t="s">
        <v>2619</v>
      </c>
      <c r="D237" s="84">
        <v>6438</v>
      </c>
      <c r="E237" s="84"/>
      <c r="F237" s="84" t="s">
        <v>1807</v>
      </c>
      <c r="G237" s="107">
        <v>43304</v>
      </c>
      <c r="H237" s="84"/>
      <c r="I237" s="94">
        <v>5.53</v>
      </c>
      <c r="J237" s="97" t="s">
        <v>181</v>
      </c>
      <c r="K237" s="98">
        <v>1.941E-2</v>
      </c>
      <c r="L237" s="98">
        <v>2.0700000000000003E-2</v>
      </c>
      <c r="M237" s="94">
        <v>20999505.100000001</v>
      </c>
      <c r="N237" s="96">
        <v>99.66</v>
      </c>
      <c r="O237" s="94">
        <v>89815.064569999988</v>
      </c>
      <c r="P237" s="95">
        <f t="shared" si="3"/>
        <v>2.1631741492338003E-2</v>
      </c>
      <c r="Q237" s="95">
        <f>O237/'[5]סכום נכסי הקרן'!$C$42</f>
        <v>1.714446076044852E-3</v>
      </c>
    </row>
    <row r="238" spans="2:17" s="135" customFormat="1">
      <c r="B238" s="177" t="s">
        <v>3053</v>
      </c>
      <c r="C238" s="97" t="s">
        <v>2619</v>
      </c>
      <c r="D238" s="84">
        <v>6588</v>
      </c>
      <c r="E238" s="84"/>
      <c r="F238" s="84" t="s">
        <v>1807</v>
      </c>
      <c r="G238" s="107">
        <v>43397</v>
      </c>
      <c r="H238" s="84"/>
      <c r="I238" s="94">
        <v>1.4700000000000002</v>
      </c>
      <c r="J238" s="97" t="s">
        <v>179</v>
      </c>
      <c r="K238" s="98">
        <v>4.1794999999999999E-2</v>
      </c>
      <c r="L238" s="98">
        <v>4.4600000000000008E-2</v>
      </c>
      <c r="M238" s="94">
        <v>18291541.399999999</v>
      </c>
      <c r="N238" s="96">
        <v>100.27</v>
      </c>
      <c r="O238" s="94">
        <v>68741.802709999989</v>
      </c>
      <c r="P238" s="95">
        <f t="shared" si="3"/>
        <v>1.6556297243221146E-2</v>
      </c>
      <c r="Q238" s="95">
        <f>O238/'[5]סכום נכסי הקרן'!$C$42</f>
        <v>1.3121864854259034E-3</v>
      </c>
    </row>
    <row r="239" spans="2:17" s="135" customFormat="1">
      <c r="B239" s="174" t="s">
        <v>3054</v>
      </c>
      <c r="C239" s="97" t="s">
        <v>2619</v>
      </c>
      <c r="D239" s="84" t="s">
        <v>2791</v>
      </c>
      <c r="E239" s="84"/>
      <c r="F239" s="84" t="s">
        <v>1807</v>
      </c>
      <c r="G239" s="107">
        <v>43051</v>
      </c>
      <c r="H239" s="84"/>
      <c r="I239" s="94">
        <v>3.19</v>
      </c>
      <c r="J239" s="97" t="s">
        <v>179</v>
      </c>
      <c r="K239" s="98">
        <v>5.2526999999999997E-2</v>
      </c>
      <c r="L239" s="98">
        <v>6.1799999999999994E-2</v>
      </c>
      <c r="M239" s="94">
        <v>11597733.48</v>
      </c>
      <c r="N239" s="96">
        <v>97.87</v>
      </c>
      <c r="O239" s="94">
        <v>42542.429560000004</v>
      </c>
      <c r="P239" s="95">
        <f t="shared" si="3"/>
        <v>1.0246241464099623E-2</v>
      </c>
      <c r="Q239" s="95">
        <f>O239/'[5]סכום נכסי הקרן'!$C$42</f>
        <v>8.1207647930499653E-4</v>
      </c>
    </row>
    <row r="240" spans="2:17" s="135" customFormat="1">
      <c r="B240" s="174" t="s">
        <v>3055</v>
      </c>
      <c r="C240" s="97" t="s">
        <v>2619</v>
      </c>
      <c r="D240" s="84" t="s">
        <v>2792</v>
      </c>
      <c r="E240" s="84"/>
      <c r="F240" s="84" t="s">
        <v>1807</v>
      </c>
      <c r="G240" s="107">
        <v>43053</v>
      </c>
      <c r="H240" s="84"/>
      <c r="I240" s="94">
        <v>2.8200000000000003</v>
      </c>
      <c r="J240" s="97" t="s">
        <v>179</v>
      </c>
      <c r="K240" s="98">
        <v>6.2724000000000002E-2</v>
      </c>
      <c r="L240" s="98">
        <v>6.7399999999999988E-2</v>
      </c>
      <c r="M240" s="94">
        <v>6458839.5599999996</v>
      </c>
      <c r="N240" s="96">
        <v>99.46</v>
      </c>
      <c r="O240" s="94">
        <v>24077.009730000002</v>
      </c>
      <c r="P240" s="95">
        <f t="shared" si="3"/>
        <v>5.798889672700115E-3</v>
      </c>
      <c r="Q240" s="95">
        <f>O240/'[5]סכום נכסי הקרן'!$C$42</f>
        <v>4.5959700693997096E-4</v>
      </c>
    </row>
    <row r="241" spans="2:17" s="135" customFormat="1">
      <c r="B241" s="174" t="s">
        <v>3055</v>
      </c>
      <c r="C241" s="97" t="s">
        <v>2619</v>
      </c>
      <c r="D241" s="84" t="s">
        <v>2793</v>
      </c>
      <c r="E241" s="84"/>
      <c r="F241" s="84" t="s">
        <v>1807</v>
      </c>
      <c r="G241" s="107">
        <v>43051</v>
      </c>
      <c r="H241" s="84"/>
      <c r="I241" s="94">
        <v>3.2200000000000006</v>
      </c>
      <c r="J241" s="97" t="s">
        <v>179</v>
      </c>
      <c r="K241" s="98">
        <v>8.5223999999999994E-2</v>
      </c>
      <c r="L241" s="98">
        <v>8.929999999999999E-2</v>
      </c>
      <c r="M241" s="94">
        <v>2185899.7999999998</v>
      </c>
      <c r="N241" s="96">
        <v>100.16</v>
      </c>
      <c r="O241" s="94">
        <v>8205.8611199999996</v>
      </c>
      <c r="P241" s="95">
        <f t="shared" si="3"/>
        <v>1.9763618421887556E-3</v>
      </c>
      <c r="Q241" s="95">
        <f>O241/'[5]סכום נכסי הקרן'!$C$42</f>
        <v>1.5663860472747658E-4</v>
      </c>
    </row>
    <row r="242" spans="2:17" s="135" customFormat="1">
      <c r="B242" s="174" t="s">
        <v>3056</v>
      </c>
      <c r="C242" s="97" t="s">
        <v>2619</v>
      </c>
      <c r="D242" s="84">
        <v>6524</v>
      </c>
      <c r="E242" s="84"/>
      <c r="F242" s="84" t="s">
        <v>1807</v>
      </c>
      <c r="G242" s="107">
        <v>43357</v>
      </c>
      <c r="H242" s="84"/>
      <c r="I242" s="94">
        <v>7.72</v>
      </c>
      <c r="J242" s="97" t="s">
        <v>182</v>
      </c>
      <c r="K242" s="98">
        <v>2.9049000000000002E-2</v>
      </c>
      <c r="L242" s="98">
        <v>3.2100000000000004E-2</v>
      </c>
      <c r="M242" s="94">
        <v>2873821.7</v>
      </c>
      <c r="N242" s="96">
        <v>100.58</v>
      </c>
      <c r="O242" s="94">
        <v>13855.27477</v>
      </c>
      <c r="P242" s="95">
        <f t="shared" si="3"/>
        <v>3.3370094823721055E-3</v>
      </c>
      <c r="Q242" s="95">
        <f>O242/'[5]סכום נכסי הקרן'!$C$42</f>
        <v>2.6447814267768267E-4</v>
      </c>
    </row>
    <row r="243" spans="2:17" s="135" customFormat="1">
      <c r="B243" s="174" t="s">
        <v>3056</v>
      </c>
      <c r="C243" s="97" t="s">
        <v>2619</v>
      </c>
      <c r="D243" s="84" t="s">
        <v>2794</v>
      </c>
      <c r="E243" s="84"/>
      <c r="F243" s="84" t="s">
        <v>1807</v>
      </c>
      <c r="G243" s="107">
        <v>42891</v>
      </c>
      <c r="H243" s="84"/>
      <c r="I243" s="94">
        <v>7.7200000000000006</v>
      </c>
      <c r="J243" s="97" t="s">
        <v>182</v>
      </c>
      <c r="K243" s="98">
        <v>2.9049000000000002E-2</v>
      </c>
      <c r="L243" s="98">
        <v>3.2099999999999997E-2</v>
      </c>
      <c r="M243" s="94">
        <v>8280561.2400000002</v>
      </c>
      <c r="N243" s="96">
        <v>100.58</v>
      </c>
      <c r="O243" s="94">
        <v>39922.257939999996</v>
      </c>
      <c r="P243" s="95">
        <f t="shared" si="3"/>
        <v>9.6151794543938209E-3</v>
      </c>
      <c r="Q243" s="95">
        <f>O243/'[5]סכום נכסי הקרן'!$C$42</f>
        <v>7.6206100613265349E-4</v>
      </c>
    </row>
    <row r="244" spans="2:17" s="135" customFormat="1">
      <c r="B244" s="178" t="s">
        <v>3057</v>
      </c>
      <c r="C244" s="97" t="s">
        <v>2619</v>
      </c>
      <c r="D244" s="84">
        <v>6556</v>
      </c>
      <c r="E244" s="84"/>
      <c r="F244" s="84" t="s">
        <v>1807</v>
      </c>
      <c r="G244" s="107">
        <v>43383</v>
      </c>
      <c r="H244" s="84"/>
      <c r="I244" s="94">
        <v>3.95</v>
      </c>
      <c r="J244" s="97" t="s">
        <v>179</v>
      </c>
      <c r="K244" s="98">
        <v>5.0993000000000004E-2</v>
      </c>
      <c r="L244" s="98">
        <v>5.2199999999999996E-2</v>
      </c>
      <c r="M244" s="94">
        <v>5431455.96</v>
      </c>
      <c r="N244" s="96">
        <v>101.31</v>
      </c>
      <c r="O244" s="94">
        <v>20623.77549</v>
      </c>
      <c r="P244" s="95">
        <f t="shared" si="3"/>
        <v>4.9671865419413418E-3</v>
      </c>
      <c r="Q244" s="95">
        <f>O244/'[5]סכום נכסי הקרן'!$C$42</f>
        <v>3.9367951391387058E-4</v>
      </c>
    </row>
    <row r="245" spans="2:17" s="135" customFormat="1">
      <c r="B245" s="174" t="s">
        <v>3058</v>
      </c>
      <c r="C245" s="97" t="s">
        <v>2614</v>
      </c>
      <c r="D245" s="84" t="s">
        <v>2795</v>
      </c>
      <c r="E245" s="84"/>
      <c r="F245" s="84" t="s">
        <v>1807</v>
      </c>
      <c r="G245" s="107">
        <v>43301</v>
      </c>
      <c r="H245" s="84"/>
      <c r="I245" s="94">
        <v>4.1300000000000008</v>
      </c>
      <c r="J245" s="97" t="s">
        <v>179</v>
      </c>
      <c r="K245" s="98">
        <v>5.2724E-2</v>
      </c>
      <c r="L245" s="98">
        <v>6.6699999999999995E-2</v>
      </c>
      <c r="M245" s="94">
        <v>6823390.7800000003</v>
      </c>
      <c r="N245" s="96">
        <v>96.28</v>
      </c>
      <c r="O245" s="94">
        <v>24622.712149999999</v>
      </c>
      <c r="P245" s="95">
        <f t="shared" si="3"/>
        <v>5.9303207832571087E-3</v>
      </c>
      <c r="Q245" s="95">
        <f>O245/'[5]סכום נכסי הקרן'!$C$42</f>
        <v>4.7001371573082202E-4</v>
      </c>
    </row>
    <row r="246" spans="2:17" s="135" customFormat="1">
      <c r="B246" s="174" t="s">
        <v>3059</v>
      </c>
      <c r="C246" s="97" t="s">
        <v>2619</v>
      </c>
      <c r="D246" s="84" t="s">
        <v>2796</v>
      </c>
      <c r="E246" s="84"/>
      <c r="F246" s="84" t="s">
        <v>1807</v>
      </c>
      <c r="G246" s="107">
        <v>42887</v>
      </c>
      <c r="H246" s="84"/>
      <c r="I246" s="94">
        <v>2.82</v>
      </c>
      <c r="J246" s="97" t="s">
        <v>179</v>
      </c>
      <c r="K246" s="98">
        <v>6.2100000000000002E-2</v>
      </c>
      <c r="L246" s="98">
        <v>7.1399999999999991E-2</v>
      </c>
      <c r="M246" s="94">
        <v>6690591.6600000001</v>
      </c>
      <c r="N246" s="96">
        <v>98.27</v>
      </c>
      <c r="O246" s="94">
        <v>24642.516929999998</v>
      </c>
      <c r="P246" s="95">
        <f t="shared" si="3"/>
        <v>5.9350907167122994E-3</v>
      </c>
      <c r="Q246" s="95">
        <f>O246/'[5]סכום נכסי הקרן'!$C$42</f>
        <v>4.7039176174704979E-4</v>
      </c>
    </row>
    <row r="247" spans="2:17" s="135" customFormat="1">
      <c r="B247" s="174" t="s">
        <v>3059</v>
      </c>
      <c r="C247" s="97" t="s">
        <v>2619</v>
      </c>
      <c r="D247" s="84" t="s">
        <v>2797</v>
      </c>
      <c r="E247" s="84"/>
      <c r="F247" s="84" t="s">
        <v>1807</v>
      </c>
      <c r="G247" s="107">
        <v>42887</v>
      </c>
      <c r="H247" s="84"/>
      <c r="I247" s="94">
        <v>2.85</v>
      </c>
      <c r="J247" s="97" t="s">
        <v>179</v>
      </c>
      <c r="K247" s="98">
        <v>6.0224E-2</v>
      </c>
      <c r="L247" s="98">
        <v>6.9200000000000012E-2</v>
      </c>
      <c r="M247" s="94">
        <v>3136021.02</v>
      </c>
      <c r="N247" s="96">
        <v>98.27</v>
      </c>
      <c r="O247" s="94">
        <v>11550.465789999998</v>
      </c>
      <c r="P247" s="95">
        <f t="shared" si="3"/>
        <v>2.7819018032397063E-3</v>
      </c>
      <c r="Q247" s="95">
        <f>O247/'[5]סכום נכסי הקרן'!$C$42</f>
        <v>2.2048250864109803E-4</v>
      </c>
    </row>
    <row r="248" spans="2:17" s="135" customFormat="1">
      <c r="B248" s="174" t="s">
        <v>3060</v>
      </c>
      <c r="C248" s="97" t="s">
        <v>2619</v>
      </c>
      <c r="D248" s="84">
        <v>6528</v>
      </c>
      <c r="E248" s="84"/>
      <c r="F248" s="84" t="s">
        <v>1807</v>
      </c>
      <c r="G248" s="107">
        <v>43373</v>
      </c>
      <c r="H248" s="84"/>
      <c r="I248" s="94">
        <v>7.8699999999999992</v>
      </c>
      <c r="J248" s="97" t="s">
        <v>182</v>
      </c>
      <c r="K248" s="98">
        <v>3.032E-2</v>
      </c>
      <c r="L248" s="98">
        <v>3.3500000000000002E-2</v>
      </c>
      <c r="M248" s="94">
        <v>17973152.170000002</v>
      </c>
      <c r="N248" s="96">
        <v>97.84</v>
      </c>
      <c r="O248" s="94">
        <v>84291.610700000005</v>
      </c>
      <c r="P248" s="95">
        <f t="shared" si="3"/>
        <v>2.0301430961106669E-2</v>
      </c>
      <c r="Q248" s="95">
        <f>O248/'[5]סכום נכסי הקרן'!$C$42</f>
        <v>1.6090109370848864E-3</v>
      </c>
    </row>
    <row r="249" spans="2:17" s="135" customFormat="1">
      <c r="B249" s="174" t="s">
        <v>3061</v>
      </c>
      <c r="C249" s="97" t="s">
        <v>2619</v>
      </c>
      <c r="D249" s="84">
        <v>6495</v>
      </c>
      <c r="E249" s="84"/>
      <c r="F249" s="84" t="s">
        <v>1807</v>
      </c>
      <c r="G249" s="107">
        <v>43342</v>
      </c>
      <c r="H249" s="84"/>
      <c r="I249" s="94">
        <v>3.73</v>
      </c>
      <c r="J249" s="97" t="s">
        <v>179</v>
      </c>
      <c r="K249" s="98">
        <v>4.7994000000000002E-2</v>
      </c>
      <c r="L249" s="98">
        <v>5.5500000000000001E-2</v>
      </c>
      <c r="M249" s="94">
        <v>233098.84</v>
      </c>
      <c r="N249" s="96">
        <v>99.68</v>
      </c>
      <c r="O249" s="94">
        <v>870.85870999999997</v>
      </c>
      <c r="P249" s="95">
        <f t="shared" si="3"/>
        <v>2.0974421809148572E-4</v>
      </c>
      <c r="Q249" s="95">
        <f>O249/'[5]סכום נכסי הקרן'!$C$42</f>
        <v>1.6623495237654003E-5</v>
      </c>
    </row>
    <row r="250" spans="2:17" s="135" customFormat="1">
      <c r="B250" s="174" t="s">
        <v>3061</v>
      </c>
      <c r="C250" s="97" t="s">
        <v>2619</v>
      </c>
      <c r="D250" s="84" t="s">
        <v>2798</v>
      </c>
      <c r="E250" s="84"/>
      <c r="F250" s="84" t="s">
        <v>1807</v>
      </c>
      <c r="G250" s="107">
        <v>43368</v>
      </c>
      <c r="H250" s="84"/>
      <c r="I250" s="94">
        <v>3.73</v>
      </c>
      <c r="J250" s="97" t="s">
        <v>179</v>
      </c>
      <c r="K250" s="98">
        <v>4.7994000000000002E-2</v>
      </c>
      <c r="L250" s="98">
        <v>5.5500000000000001E-2</v>
      </c>
      <c r="M250" s="94">
        <v>1311903.42</v>
      </c>
      <c r="N250" s="96">
        <v>99.68</v>
      </c>
      <c r="O250" s="94">
        <v>4901.2794699999995</v>
      </c>
      <c r="P250" s="95">
        <f t="shared" si="3"/>
        <v>1.1804613288911143E-3</v>
      </c>
      <c r="Q250" s="95">
        <f>O250/'[5]סכום נכסי הקרן'!$C$42</f>
        <v>9.355868522915311E-5</v>
      </c>
    </row>
    <row r="251" spans="2:17" s="135" customFormat="1">
      <c r="B251" s="174" t="s">
        <v>3061</v>
      </c>
      <c r="C251" s="97" t="s">
        <v>2619</v>
      </c>
      <c r="D251" s="84">
        <v>6587</v>
      </c>
      <c r="E251" s="84"/>
      <c r="F251" s="84" t="s">
        <v>1807</v>
      </c>
      <c r="G251" s="107">
        <v>43404</v>
      </c>
      <c r="H251" s="84"/>
      <c r="I251" s="94">
        <v>3.73</v>
      </c>
      <c r="J251" s="97" t="s">
        <v>179</v>
      </c>
      <c r="K251" s="98">
        <v>5.0494000000000004E-2</v>
      </c>
      <c r="L251" s="98">
        <v>5.5399999999999998E-2</v>
      </c>
      <c r="M251" s="94">
        <v>138703.45000000001</v>
      </c>
      <c r="N251" s="96">
        <v>99.68</v>
      </c>
      <c r="O251" s="94">
        <v>518.19695000000002</v>
      </c>
      <c r="P251" s="95">
        <f t="shared" si="3"/>
        <v>1.2480648450440682E-4</v>
      </c>
      <c r="Q251" s="95">
        <f>O251/'[5]סכום נכסי הקרן'!$C$42</f>
        <v>9.8916671919051366E-6</v>
      </c>
    </row>
    <row r="252" spans="2:17" s="135" customFormat="1">
      <c r="B252" s="174" t="s">
        <v>3061</v>
      </c>
      <c r="C252" s="97" t="s">
        <v>2619</v>
      </c>
      <c r="D252" s="84">
        <v>6614</v>
      </c>
      <c r="E252" s="84"/>
      <c r="F252" s="84" t="s">
        <v>1807</v>
      </c>
      <c r="G252" s="107">
        <v>43433</v>
      </c>
      <c r="H252" s="84"/>
      <c r="I252" s="94">
        <v>3.73</v>
      </c>
      <c r="J252" s="97" t="s">
        <v>179</v>
      </c>
      <c r="K252" s="98">
        <v>5.0494000000000004E-2</v>
      </c>
      <c r="L252" s="98">
        <v>5.5399999999999991E-2</v>
      </c>
      <c r="M252" s="94">
        <v>245620.68</v>
      </c>
      <c r="N252" s="96">
        <v>99.68</v>
      </c>
      <c r="O252" s="94">
        <v>917.64042000000006</v>
      </c>
      <c r="P252" s="95">
        <f t="shared" si="3"/>
        <v>2.2101148001613553E-4</v>
      </c>
      <c r="Q252" s="95">
        <f>O252/'[5]סכום נכסי הקרן'!$C$42</f>
        <v>1.7516493751034334E-5</v>
      </c>
    </row>
    <row r="253" spans="2:17" s="135" customFormat="1">
      <c r="B253" s="174" t="s">
        <v>3061</v>
      </c>
      <c r="C253" s="97" t="s">
        <v>2619</v>
      </c>
      <c r="D253" s="84">
        <v>6483</v>
      </c>
      <c r="E253" s="84"/>
      <c r="F253" s="84" t="s">
        <v>1807</v>
      </c>
      <c r="G253" s="107">
        <v>43333</v>
      </c>
      <c r="H253" s="84"/>
      <c r="I253" s="94">
        <v>3.7299999999999995</v>
      </c>
      <c r="J253" s="97" t="s">
        <v>179</v>
      </c>
      <c r="K253" s="98">
        <v>4.7994000000000002E-2</v>
      </c>
      <c r="L253" s="98">
        <v>5.5499999999999987E-2</v>
      </c>
      <c r="M253" s="94">
        <v>2627659.7200000002</v>
      </c>
      <c r="N253" s="96">
        <v>99.68</v>
      </c>
      <c r="O253" s="94">
        <v>9816.953300000001</v>
      </c>
      <c r="P253" s="95">
        <f t="shared" si="3"/>
        <v>2.3643895046409199E-3</v>
      </c>
      <c r="Q253" s="95">
        <f>O253/'[5]סכום נכסי הקרן'!$C$42</f>
        <v>1.8739213899671714E-4</v>
      </c>
    </row>
    <row r="254" spans="2:17" s="135" customFormat="1">
      <c r="B254" s="141"/>
      <c r="C254" s="141"/>
      <c r="D254" s="141"/>
      <c r="E254" s="141"/>
    </row>
    <row r="255" spans="2:17" s="135" customFormat="1">
      <c r="B255" s="141"/>
      <c r="C255" s="141"/>
      <c r="D255" s="141"/>
      <c r="E255" s="141"/>
    </row>
    <row r="256" spans="2:17" s="135" customFormat="1">
      <c r="B256" s="141"/>
      <c r="C256" s="141"/>
      <c r="D256" s="141"/>
      <c r="E256" s="141"/>
    </row>
    <row r="257" spans="2:5" s="135" customFormat="1">
      <c r="B257" s="142" t="s">
        <v>274</v>
      </c>
      <c r="C257" s="141"/>
      <c r="D257" s="141"/>
      <c r="E257" s="141"/>
    </row>
    <row r="258" spans="2:5" s="135" customFormat="1">
      <c r="B258" s="142" t="s">
        <v>130</v>
      </c>
      <c r="C258" s="141"/>
      <c r="D258" s="141"/>
      <c r="E258" s="141"/>
    </row>
    <row r="259" spans="2:5" s="135" customFormat="1">
      <c r="B259" s="142" t="s">
        <v>256</v>
      </c>
      <c r="C259" s="141"/>
      <c r="D259" s="141"/>
      <c r="E259" s="141"/>
    </row>
    <row r="260" spans="2:5" s="135" customFormat="1">
      <c r="B260" s="142" t="s">
        <v>264</v>
      </c>
      <c r="C260" s="141"/>
      <c r="D260" s="141"/>
      <c r="E260" s="141"/>
    </row>
  </sheetData>
  <sheetProtection sheet="1" objects="1" scenarios="1"/>
  <mergeCells count="1">
    <mergeCell ref="B6:Q6"/>
  </mergeCells>
  <phoneticPr fontId="7" type="noConversion"/>
  <conditionalFormatting sqref="B57:B253">
    <cfRule type="cellIs" dxfId="18" priority="5" operator="equal">
      <formula>2958465</formula>
    </cfRule>
    <cfRule type="cellIs" dxfId="17" priority="6" operator="equal">
      <formula>"NR3"</formula>
    </cfRule>
    <cfRule type="cellIs" dxfId="16" priority="7" operator="equal">
      <formula>"דירוג פנימי"</formula>
    </cfRule>
  </conditionalFormatting>
  <conditionalFormatting sqref="B57:B253">
    <cfRule type="cellIs" dxfId="15" priority="4" operator="equal">
      <formula>2958465</formula>
    </cfRule>
  </conditionalFormatting>
  <conditionalFormatting sqref="B11:B16 B30:B42">
    <cfRule type="cellIs" dxfId="14" priority="3" operator="equal">
      <formula>"NR3"</formula>
    </cfRule>
  </conditionalFormatting>
  <conditionalFormatting sqref="B17:B29">
    <cfRule type="cellIs" dxfId="13" priority="2" operator="equal">
      <formula>"NR3"</formula>
    </cfRule>
  </conditionalFormatting>
  <conditionalFormatting sqref="B45:B47">
    <cfRule type="cellIs" dxfId="12" priority="1" operator="equal">
      <formula>"NR3"</formula>
    </cfRule>
  </conditionalFormatting>
  <dataValidations count="1">
    <dataValidation allowBlank="1" showInputMessage="1" showErrorMessage="1" sqref="R1:XFD1048576 D1:Q9 C5:C9 B1:B9 B254:Q1048576 B45:B47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34"/>
  <sheetViews>
    <sheetView rightToLeft="1" workbookViewId="0">
      <selection activeCell="J30" sqref="J30:J35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195</v>
      </c>
      <c r="C1" s="78" t="s" vm="1">
        <v>275</v>
      </c>
    </row>
    <row r="2" spans="2:64">
      <c r="B2" s="57" t="s">
        <v>194</v>
      </c>
      <c r="C2" s="78" t="s">
        <v>276</v>
      </c>
    </row>
    <row r="3" spans="2:64">
      <c r="B3" s="57" t="s">
        <v>196</v>
      </c>
      <c r="C3" s="78" t="s">
        <v>277</v>
      </c>
    </row>
    <row r="4" spans="2:64">
      <c r="B4" s="57" t="s">
        <v>197</v>
      </c>
      <c r="C4" s="78">
        <v>2102</v>
      </c>
    </row>
    <row r="6" spans="2:64" ht="26.25" customHeight="1">
      <c r="B6" s="193" t="s">
        <v>228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64" s="3" customFormat="1" ht="63">
      <c r="B7" s="60" t="s">
        <v>134</v>
      </c>
      <c r="C7" s="61" t="s">
        <v>50</v>
      </c>
      <c r="D7" s="61" t="s">
        <v>135</v>
      </c>
      <c r="E7" s="61" t="s">
        <v>15</v>
      </c>
      <c r="F7" s="61" t="s">
        <v>75</v>
      </c>
      <c r="G7" s="61" t="s">
        <v>18</v>
      </c>
      <c r="H7" s="61" t="s">
        <v>119</v>
      </c>
      <c r="I7" s="61" t="s">
        <v>59</v>
      </c>
      <c r="J7" s="61" t="s">
        <v>19</v>
      </c>
      <c r="K7" s="61" t="s">
        <v>258</v>
      </c>
      <c r="L7" s="61" t="s">
        <v>257</v>
      </c>
      <c r="M7" s="61" t="s">
        <v>128</v>
      </c>
      <c r="N7" s="61" t="s">
        <v>198</v>
      </c>
      <c r="O7" s="63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265</v>
      </c>
      <c r="L8" s="33"/>
      <c r="M8" s="33" t="s">
        <v>261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9" t="s">
        <v>44</v>
      </c>
      <c r="C10" s="125"/>
      <c r="D10" s="125"/>
      <c r="E10" s="125"/>
      <c r="F10" s="125"/>
      <c r="G10" s="126">
        <v>1.0755651085067182</v>
      </c>
      <c r="H10" s="125"/>
      <c r="I10" s="125"/>
      <c r="J10" s="127">
        <v>5.269157897638029E-3</v>
      </c>
      <c r="K10" s="126"/>
      <c r="L10" s="128"/>
      <c r="M10" s="126">
        <v>781627.49285999988</v>
      </c>
      <c r="N10" s="127">
        <f>M10/$M$10</f>
        <v>1</v>
      </c>
      <c r="O10" s="127">
        <f>M10/'סכום נכסי הקרן'!$C$42</f>
        <v>1.4919651760618392E-2</v>
      </c>
      <c r="P10" s="100"/>
      <c r="Q10" s="100"/>
      <c r="R10" s="100"/>
      <c r="S10" s="100"/>
      <c r="T10" s="100"/>
      <c r="U10" s="100"/>
      <c r="BL10" s="100"/>
    </row>
    <row r="11" spans="2:64" s="100" customFormat="1" ht="20.25" customHeight="1">
      <c r="B11" s="130" t="s">
        <v>252</v>
      </c>
      <c r="C11" s="125"/>
      <c r="D11" s="125"/>
      <c r="E11" s="125"/>
      <c r="F11" s="125"/>
      <c r="G11" s="126">
        <v>1.0755651085067182</v>
      </c>
      <c r="H11" s="125"/>
      <c r="I11" s="125"/>
      <c r="J11" s="127">
        <v>5.269157897638029E-3</v>
      </c>
      <c r="K11" s="126"/>
      <c r="L11" s="128"/>
      <c r="M11" s="126">
        <v>781627.49285999988</v>
      </c>
      <c r="N11" s="127">
        <f t="shared" ref="N11:N28" si="0">M11/$M$10</f>
        <v>1</v>
      </c>
      <c r="O11" s="127">
        <f>M11/'סכום נכסי הקרן'!$C$42</f>
        <v>1.4919651760618392E-2</v>
      </c>
    </row>
    <row r="12" spans="2:64" s="100" customFormat="1">
      <c r="B12" s="124" t="s">
        <v>248</v>
      </c>
      <c r="C12" s="125"/>
      <c r="D12" s="125"/>
      <c r="E12" s="125"/>
      <c r="F12" s="125"/>
      <c r="G12" s="126">
        <v>3.3345652372340164</v>
      </c>
      <c r="H12" s="125"/>
      <c r="I12" s="125"/>
      <c r="J12" s="127">
        <v>5.5187610802895403E-3</v>
      </c>
      <c r="K12" s="126"/>
      <c r="L12" s="128"/>
      <c r="M12" s="126">
        <v>239225.49499999997</v>
      </c>
      <c r="N12" s="127">
        <f t="shared" si="0"/>
        <v>0.30606074784379228</v>
      </c>
      <c r="O12" s="127">
        <f>M12/'סכום נכסי הקרן'!$C$42</f>
        <v>4.5663197754238173E-3</v>
      </c>
    </row>
    <row r="13" spans="2:64">
      <c r="B13" s="87" t="s">
        <v>2799</v>
      </c>
      <c r="C13" s="84" t="s">
        <v>2800</v>
      </c>
      <c r="D13" s="84" t="s">
        <v>343</v>
      </c>
      <c r="E13" s="84" t="s">
        <v>338</v>
      </c>
      <c r="F13" s="84" t="s">
        <v>387</v>
      </c>
      <c r="G13" s="94">
        <v>2.29</v>
      </c>
      <c r="H13" s="97" t="s">
        <v>180</v>
      </c>
      <c r="I13" s="98">
        <v>6.2E-2</v>
      </c>
      <c r="J13" s="95">
        <v>-3.0000000000000001E-3</v>
      </c>
      <c r="K13" s="94">
        <v>1419298.39</v>
      </c>
      <c r="L13" s="96">
        <v>143.56</v>
      </c>
      <c r="M13" s="94">
        <v>2037.54474</v>
      </c>
      <c r="N13" s="95">
        <f t="shared" si="0"/>
        <v>2.6067976863819861E-3</v>
      </c>
      <c r="O13" s="95">
        <f>M13/'סכום נכסי הקרן'!$C$42</f>
        <v>3.8892513691204949E-5</v>
      </c>
    </row>
    <row r="14" spans="2:64">
      <c r="B14" s="87" t="s">
        <v>2801</v>
      </c>
      <c r="C14" s="84" t="s">
        <v>2802</v>
      </c>
      <c r="D14" s="84" t="s">
        <v>343</v>
      </c>
      <c r="E14" s="84" t="s">
        <v>338</v>
      </c>
      <c r="F14" s="84" t="s">
        <v>387</v>
      </c>
      <c r="G14" s="94">
        <v>4.8199999999999994</v>
      </c>
      <c r="H14" s="97" t="s">
        <v>180</v>
      </c>
      <c r="I14" s="98">
        <v>5.6500000000000002E-2</v>
      </c>
      <c r="J14" s="95">
        <v>1.0800000000000001E-2</v>
      </c>
      <c r="K14" s="94">
        <v>1882542.92</v>
      </c>
      <c r="L14" s="96">
        <v>155.19999999999999</v>
      </c>
      <c r="M14" s="94">
        <v>2921.7066400000003</v>
      </c>
      <c r="N14" s="95">
        <f t="shared" si="0"/>
        <v>3.7379783422271684E-3</v>
      </c>
      <c r="O14" s="95">
        <f>M14/'סכום נכסי הקרן'!$C$42</f>
        <v>5.5769335154762993E-5</v>
      </c>
    </row>
    <row r="15" spans="2:64">
      <c r="B15" s="87" t="s">
        <v>2803</v>
      </c>
      <c r="C15" s="84" t="s">
        <v>2804</v>
      </c>
      <c r="D15" s="84" t="s">
        <v>360</v>
      </c>
      <c r="E15" s="84" t="s">
        <v>338</v>
      </c>
      <c r="F15" s="84" t="s">
        <v>387</v>
      </c>
      <c r="G15" s="94">
        <v>2.29</v>
      </c>
      <c r="H15" s="97" t="s">
        <v>180</v>
      </c>
      <c r="I15" s="98">
        <v>0.06</v>
      </c>
      <c r="J15" s="95">
        <v>2.3E-3</v>
      </c>
      <c r="K15" s="94">
        <v>7135537.0099999998</v>
      </c>
      <c r="L15" s="96">
        <v>140.68</v>
      </c>
      <c r="M15" s="94">
        <v>10038.2731</v>
      </c>
      <c r="N15" s="95">
        <f t="shared" si="0"/>
        <v>1.2842784052118791E-2</v>
      </c>
      <c r="O15" s="95">
        <f>M15/'סכום נכסי הקרן'!$C$42</f>
        <v>1.9160986569443592E-4</v>
      </c>
    </row>
    <row r="16" spans="2:64">
      <c r="B16" s="87" t="s">
        <v>2805</v>
      </c>
      <c r="C16" s="84" t="s">
        <v>2806</v>
      </c>
      <c r="D16" s="84" t="s">
        <v>360</v>
      </c>
      <c r="E16" s="84" t="s">
        <v>338</v>
      </c>
      <c r="F16" s="84" t="s">
        <v>387</v>
      </c>
      <c r="G16" s="94">
        <v>3.399999999999999</v>
      </c>
      <c r="H16" s="97" t="s">
        <v>180</v>
      </c>
      <c r="I16" s="98">
        <v>5.0499999999999996E-2</v>
      </c>
      <c r="J16" s="95">
        <v>6.2999999999999992E-3</v>
      </c>
      <c r="K16" s="94">
        <v>11636008.18</v>
      </c>
      <c r="L16" s="96">
        <v>146.86000000000001</v>
      </c>
      <c r="M16" s="94">
        <v>17088.64212</v>
      </c>
      <c r="N16" s="95">
        <f t="shared" si="0"/>
        <v>2.186289796111459E-2</v>
      </c>
      <c r="O16" s="95">
        <f>M16/'סכום נכסי הקרן'!$C$42</f>
        <v>3.2618682405776355E-4</v>
      </c>
    </row>
    <row r="17" spans="2:15">
      <c r="B17" s="87" t="s">
        <v>2807</v>
      </c>
      <c r="C17" s="84" t="s">
        <v>2808</v>
      </c>
      <c r="D17" s="84" t="s">
        <v>360</v>
      </c>
      <c r="E17" s="84" t="s">
        <v>338</v>
      </c>
      <c r="F17" s="84" t="s">
        <v>387</v>
      </c>
      <c r="G17" s="94">
        <v>0.51</v>
      </c>
      <c r="H17" s="97" t="s">
        <v>180</v>
      </c>
      <c r="I17" s="98">
        <v>4.8000000000000001E-2</v>
      </c>
      <c r="J17" s="95">
        <v>1E-3</v>
      </c>
      <c r="K17" s="94">
        <v>25000000</v>
      </c>
      <c r="L17" s="96">
        <v>126.57</v>
      </c>
      <c r="M17" s="94">
        <v>31642.501940000002</v>
      </c>
      <c r="N17" s="95">
        <f t="shared" si="0"/>
        <v>4.0482841544146664E-2</v>
      </c>
      <c r="O17" s="95">
        <f>M17/'סכום נכסי הקרן'!$C$42</f>
        <v>6.0398989811896319E-4</v>
      </c>
    </row>
    <row r="18" spans="2:15">
      <c r="B18" s="87" t="s">
        <v>2809</v>
      </c>
      <c r="C18" s="84">
        <v>3534</v>
      </c>
      <c r="D18" s="84" t="s">
        <v>343</v>
      </c>
      <c r="E18" s="84" t="s">
        <v>338</v>
      </c>
      <c r="F18" s="84" t="s">
        <v>387</v>
      </c>
      <c r="G18" s="94">
        <v>3.8999999999999995</v>
      </c>
      <c r="H18" s="97" t="s">
        <v>180</v>
      </c>
      <c r="I18" s="98">
        <v>5.5099999999999996E-2</v>
      </c>
      <c r="J18" s="95">
        <v>5.6999999999999993E-3</v>
      </c>
      <c r="K18" s="94">
        <v>50000000</v>
      </c>
      <c r="L18" s="96">
        <v>155.52000000000001</v>
      </c>
      <c r="M18" s="94">
        <v>77759.998400000011</v>
      </c>
      <c r="N18" s="95">
        <f t="shared" si="0"/>
        <v>9.9484727840718212E-2</v>
      </c>
      <c r="O18" s="95">
        <f>M18/'סכום נכסי הקרן'!$C$42</f>
        <v>1.4842774948834131E-3</v>
      </c>
    </row>
    <row r="19" spans="2:15">
      <c r="B19" s="87" t="s">
        <v>2810</v>
      </c>
      <c r="C19" s="84" t="s">
        <v>2811</v>
      </c>
      <c r="D19" s="84" t="s">
        <v>343</v>
      </c>
      <c r="E19" s="84" t="s">
        <v>338</v>
      </c>
      <c r="F19" s="84" t="s">
        <v>387</v>
      </c>
      <c r="G19" s="94">
        <v>5.35</v>
      </c>
      <c r="H19" s="97" t="s">
        <v>180</v>
      </c>
      <c r="I19" s="98">
        <v>5.7500000000000002E-2</v>
      </c>
      <c r="J19" s="95">
        <v>1.06E-2</v>
      </c>
      <c r="K19" s="94">
        <v>853452.71</v>
      </c>
      <c r="L19" s="96">
        <v>171.1</v>
      </c>
      <c r="M19" s="94">
        <v>1460.2575400000001</v>
      </c>
      <c r="N19" s="95">
        <f t="shared" si="0"/>
        <v>1.8682269410162009E-3</v>
      </c>
      <c r="O19" s="95">
        <f>M19/'סכום נכסי הקרן'!$C$42</f>
        <v>2.7873295369767076E-5</v>
      </c>
    </row>
    <row r="20" spans="2:15">
      <c r="B20" s="87" t="s">
        <v>2812</v>
      </c>
      <c r="C20" s="84" t="s">
        <v>2813</v>
      </c>
      <c r="D20" s="84" t="s">
        <v>360</v>
      </c>
      <c r="E20" s="84" t="s">
        <v>338</v>
      </c>
      <c r="F20" s="84" t="s">
        <v>387</v>
      </c>
      <c r="G20" s="94">
        <v>1.5199999999999998</v>
      </c>
      <c r="H20" s="97" t="s">
        <v>180</v>
      </c>
      <c r="I20" s="98">
        <v>5.2499999999999998E-2</v>
      </c>
      <c r="J20" s="95">
        <v>9.0000000000000008E-4</v>
      </c>
      <c r="K20" s="94">
        <v>666426.75</v>
      </c>
      <c r="L20" s="96">
        <v>145.72</v>
      </c>
      <c r="M20" s="94">
        <v>971.11711000000003</v>
      </c>
      <c r="N20" s="95">
        <f t="shared" si="0"/>
        <v>1.2424295701864985E-3</v>
      </c>
      <c r="O20" s="95">
        <f>M20/'סכום נכסי הקרן'!$C$42</f>
        <v>1.8536616524277343E-5</v>
      </c>
    </row>
    <row r="21" spans="2:15">
      <c r="B21" s="87" t="s">
        <v>2814</v>
      </c>
      <c r="C21" s="84" t="s">
        <v>2815</v>
      </c>
      <c r="D21" s="84" t="s">
        <v>360</v>
      </c>
      <c r="E21" s="84" t="s">
        <v>338</v>
      </c>
      <c r="F21" s="84" t="s">
        <v>387</v>
      </c>
      <c r="G21" s="94">
        <v>4.8199999999999994</v>
      </c>
      <c r="H21" s="97" t="s">
        <v>180</v>
      </c>
      <c r="I21" s="98">
        <v>5.5999999999999994E-2</v>
      </c>
      <c r="J21" s="95">
        <v>9.8999999999999991E-3</v>
      </c>
      <c r="K21" s="94">
        <v>7523299.6399999997</v>
      </c>
      <c r="L21" s="96">
        <v>155.44</v>
      </c>
      <c r="M21" s="94">
        <v>11694.21702</v>
      </c>
      <c r="N21" s="95">
        <f t="shared" si="0"/>
        <v>1.4961368589032721E-2</v>
      </c>
      <c r="O21" s="95">
        <f>M21/'סכום נכסי הקרן'!$C$42</f>
        <v>2.2321840921062276E-4</v>
      </c>
    </row>
    <row r="22" spans="2:15">
      <c r="B22" s="87" t="s">
        <v>2816</v>
      </c>
      <c r="C22" s="84" t="s">
        <v>2817</v>
      </c>
      <c r="D22" s="84" t="s">
        <v>360</v>
      </c>
      <c r="E22" s="84" t="s">
        <v>338</v>
      </c>
      <c r="F22" s="84" t="s">
        <v>387</v>
      </c>
      <c r="G22" s="94">
        <v>2.9100000000000006</v>
      </c>
      <c r="H22" s="97" t="s">
        <v>180</v>
      </c>
      <c r="I22" s="98">
        <v>5.0999999999999997E-2</v>
      </c>
      <c r="J22" s="95">
        <v>4.8999999999999998E-3</v>
      </c>
      <c r="K22" s="94">
        <v>10235921.68</v>
      </c>
      <c r="L22" s="96">
        <v>145.16999999999999</v>
      </c>
      <c r="M22" s="94">
        <v>14859.48734</v>
      </c>
      <c r="N22" s="95">
        <f t="shared" si="0"/>
        <v>1.9010957874100183E-2</v>
      </c>
      <c r="O22" s="95">
        <f>M22/'סכום נכסי הקרן'!$C$42</f>
        <v>2.836368711173609E-4</v>
      </c>
    </row>
    <row r="23" spans="2:15">
      <c r="B23" s="87" t="s">
        <v>2818</v>
      </c>
      <c r="C23" s="84" t="s">
        <v>2819</v>
      </c>
      <c r="D23" s="84" t="s">
        <v>360</v>
      </c>
      <c r="E23" s="84" t="s">
        <v>338</v>
      </c>
      <c r="F23" s="84" t="s">
        <v>387</v>
      </c>
      <c r="G23" s="94">
        <v>3.9699999999999998</v>
      </c>
      <c r="H23" s="97" t="s">
        <v>180</v>
      </c>
      <c r="I23" s="98">
        <v>5.5E-2</v>
      </c>
      <c r="J23" s="95">
        <v>5.7999999999999996E-3</v>
      </c>
      <c r="K23" s="94">
        <v>10000000</v>
      </c>
      <c r="L23" s="96">
        <v>152.47999999999999</v>
      </c>
      <c r="M23" s="94">
        <v>15247.99965</v>
      </c>
      <c r="N23" s="95">
        <f t="shared" si="0"/>
        <v>1.9508013458184644E-2</v>
      </c>
      <c r="O23" s="95">
        <f>M23/'סכום נכסי הקרן'!$C$42</f>
        <v>2.9105276733757182E-4</v>
      </c>
    </row>
    <row r="24" spans="2:15">
      <c r="B24" s="87" t="s">
        <v>2820</v>
      </c>
      <c r="C24" s="84" t="s">
        <v>2821</v>
      </c>
      <c r="D24" s="84" t="s">
        <v>360</v>
      </c>
      <c r="E24" s="84" t="s">
        <v>338</v>
      </c>
      <c r="F24" s="84" t="s">
        <v>387</v>
      </c>
      <c r="G24" s="94">
        <v>3.89</v>
      </c>
      <c r="H24" s="97" t="s">
        <v>180</v>
      </c>
      <c r="I24" s="98">
        <v>5.0499999999999996E-2</v>
      </c>
      <c r="J24" s="95">
        <v>7.4999999999999997E-3</v>
      </c>
      <c r="K24" s="94">
        <v>12994370.67</v>
      </c>
      <c r="L24" s="96">
        <v>143.72999999999999</v>
      </c>
      <c r="M24" s="94">
        <v>18676.80877</v>
      </c>
      <c r="N24" s="95">
        <f t="shared" si="0"/>
        <v>2.3894769491360855E-2</v>
      </c>
      <c r="O24" s="95">
        <f>M24/'סכום נכסי הקרן'!$C$42</f>
        <v>3.5650163971135264E-4</v>
      </c>
    </row>
    <row r="25" spans="2:15">
      <c r="B25" s="87" t="s">
        <v>2822</v>
      </c>
      <c r="C25" s="84" t="s">
        <v>2823</v>
      </c>
      <c r="D25" s="84" t="s">
        <v>360</v>
      </c>
      <c r="E25" s="84" t="s">
        <v>338</v>
      </c>
      <c r="F25" s="84" t="s">
        <v>387</v>
      </c>
      <c r="G25" s="94">
        <v>4.3900000000000006</v>
      </c>
      <c r="H25" s="97" t="s">
        <v>180</v>
      </c>
      <c r="I25" s="98">
        <v>5.0499999999999996E-2</v>
      </c>
      <c r="J25" s="95">
        <v>8.6000000000000017E-3</v>
      </c>
      <c r="K25" s="94">
        <v>14287440.84</v>
      </c>
      <c r="L25" s="96">
        <v>147.66</v>
      </c>
      <c r="M25" s="94">
        <v>21096.834879999999</v>
      </c>
      <c r="N25" s="95">
        <f t="shared" si="0"/>
        <v>2.6990906886867564E-2</v>
      </c>
      <c r="O25" s="95">
        <f>M25/'סכום נכסי הקרן'!$C$42</f>
        <v>4.0269493145534075E-4</v>
      </c>
    </row>
    <row r="26" spans="2:15">
      <c r="B26" s="87" t="s">
        <v>2824</v>
      </c>
      <c r="C26" s="84" t="s">
        <v>2825</v>
      </c>
      <c r="D26" s="84" t="s">
        <v>442</v>
      </c>
      <c r="E26" s="84" t="s">
        <v>401</v>
      </c>
      <c r="F26" s="84" t="s">
        <v>387</v>
      </c>
      <c r="G26" s="94">
        <v>2.27</v>
      </c>
      <c r="H26" s="97" t="s">
        <v>180</v>
      </c>
      <c r="I26" s="98">
        <v>6.5000000000000002E-2</v>
      </c>
      <c r="J26" s="95">
        <v>3.8999999999999994E-3</v>
      </c>
      <c r="K26" s="94">
        <v>2176391.88</v>
      </c>
      <c r="L26" s="96">
        <v>142.30000000000001</v>
      </c>
      <c r="M26" s="94">
        <v>3097.0057700000002</v>
      </c>
      <c r="N26" s="95">
        <f t="shared" si="0"/>
        <v>3.9622528612292766E-3</v>
      </c>
      <c r="O26" s="95">
        <f>M26/'סכום נכסי הקרן'!$C$42</f>
        <v>5.9115432877054635E-5</v>
      </c>
    </row>
    <row r="27" spans="2:15">
      <c r="B27" s="87" t="s">
        <v>2826</v>
      </c>
      <c r="C27" s="84" t="s">
        <v>2827</v>
      </c>
      <c r="D27" s="84" t="s">
        <v>442</v>
      </c>
      <c r="E27" s="84" t="s">
        <v>401</v>
      </c>
      <c r="F27" s="84" t="s">
        <v>387</v>
      </c>
      <c r="G27" s="94">
        <v>3.91</v>
      </c>
      <c r="H27" s="97" t="s">
        <v>180</v>
      </c>
      <c r="I27" s="98">
        <v>6.2E-2</v>
      </c>
      <c r="J27" s="95">
        <v>6.6999999999999994E-3</v>
      </c>
      <c r="K27" s="94">
        <v>5000000</v>
      </c>
      <c r="L27" s="96">
        <v>156.16999999999999</v>
      </c>
      <c r="M27" s="94">
        <v>7808.4998399999995</v>
      </c>
      <c r="N27" s="95">
        <f t="shared" si="0"/>
        <v>9.990052693039814E-3</v>
      </c>
      <c r="O27" s="95">
        <f>M27/'סכום נכסי הקרן'!$C$42</f>
        <v>1.4904810725038196E-4</v>
      </c>
    </row>
    <row r="28" spans="2:15">
      <c r="B28" s="87" t="s">
        <v>2828</v>
      </c>
      <c r="C28" s="84" t="s">
        <v>2829</v>
      </c>
      <c r="D28" s="84" t="s">
        <v>626</v>
      </c>
      <c r="E28" s="84" t="s">
        <v>606</v>
      </c>
      <c r="F28" s="84" t="s">
        <v>387</v>
      </c>
      <c r="G28" s="94">
        <v>2.2000000000000002</v>
      </c>
      <c r="H28" s="97" t="s">
        <v>180</v>
      </c>
      <c r="I28" s="98">
        <v>6.3E-2</v>
      </c>
      <c r="J28" s="95">
        <v>3.5000000000000005E-3</v>
      </c>
      <c r="K28" s="94">
        <v>2000000</v>
      </c>
      <c r="L28" s="96">
        <v>141.22999999999999</v>
      </c>
      <c r="M28" s="94">
        <v>2824.60014</v>
      </c>
      <c r="N28" s="95">
        <f t="shared" si="0"/>
        <v>3.6137420520671532E-3</v>
      </c>
      <c r="O28" s="95">
        <f>M28/'סכום נכסי הקרן'!$C$42</f>
        <v>5.3915772969544425E-5</v>
      </c>
    </row>
    <row r="29" spans="2:15">
      <c r="B29" s="83"/>
      <c r="C29" s="84"/>
      <c r="D29" s="84"/>
      <c r="E29" s="84"/>
      <c r="F29" s="84"/>
      <c r="G29" s="84"/>
      <c r="H29" s="84"/>
      <c r="I29" s="84"/>
      <c r="J29" s="95"/>
      <c r="K29" s="94"/>
      <c r="L29" s="96"/>
      <c r="M29" s="84"/>
      <c r="N29" s="95"/>
      <c r="O29" s="84"/>
    </row>
    <row r="30" spans="2:15">
      <c r="B30" s="102" t="s">
        <v>68</v>
      </c>
      <c r="C30" s="82"/>
      <c r="D30" s="82"/>
      <c r="E30" s="82"/>
      <c r="F30" s="82"/>
      <c r="G30" s="91">
        <v>7.9236875697853079E-2</v>
      </c>
      <c r="H30" s="82"/>
      <c r="I30" s="82"/>
      <c r="J30" s="92">
        <v>5.0942572075604485E-3</v>
      </c>
      <c r="K30" s="91"/>
      <c r="L30" s="93"/>
      <c r="M30" s="91">
        <v>542401.99786</v>
      </c>
      <c r="N30" s="92">
        <f t="shared" ref="N30:N34" si="1">M30/$M$10</f>
        <v>0.69393925215620789</v>
      </c>
      <c r="O30" s="92">
        <f>M30/'סכום נכסי הקרן'!$C$42</f>
        <v>1.0353331985194577E-2</v>
      </c>
    </row>
    <row r="31" spans="2:15">
      <c r="B31" s="87" t="s">
        <v>2830</v>
      </c>
      <c r="C31" s="84" t="s">
        <v>2831</v>
      </c>
      <c r="D31" s="84" t="s">
        <v>343</v>
      </c>
      <c r="E31" s="84" t="s">
        <v>338</v>
      </c>
      <c r="F31" s="84" t="s">
        <v>387</v>
      </c>
      <c r="G31" s="94">
        <v>0.12000000000000001</v>
      </c>
      <c r="H31" s="97" t="s">
        <v>180</v>
      </c>
      <c r="I31" s="98">
        <v>5.0000000000000001E-3</v>
      </c>
      <c r="J31" s="95">
        <v>5.1999999999999998E-3</v>
      </c>
      <c r="K31" s="94">
        <v>150000000</v>
      </c>
      <c r="L31" s="96">
        <v>100.44</v>
      </c>
      <c r="M31" s="94">
        <v>150659.99341999998</v>
      </c>
      <c r="N31" s="95">
        <f t="shared" si="1"/>
        <v>0.1927516557391428</v>
      </c>
      <c r="O31" s="95">
        <f>M31/'סכום נכסי הקרן'!$C$42</f>
        <v>2.875787579910612E-3</v>
      </c>
    </row>
    <row r="32" spans="2:15">
      <c r="B32" s="87" t="s">
        <v>2832</v>
      </c>
      <c r="C32" s="84" t="s">
        <v>2833</v>
      </c>
      <c r="D32" s="84" t="s">
        <v>343</v>
      </c>
      <c r="E32" s="84" t="s">
        <v>338</v>
      </c>
      <c r="F32" s="84" t="s">
        <v>387</v>
      </c>
      <c r="G32" s="94">
        <v>0.01</v>
      </c>
      <c r="H32" s="97" t="s">
        <v>180</v>
      </c>
      <c r="I32" s="98">
        <v>5.0000000000000001E-3</v>
      </c>
      <c r="J32" s="95">
        <v>0</v>
      </c>
      <c r="K32" s="94">
        <v>200000000</v>
      </c>
      <c r="L32" s="96">
        <v>100.5</v>
      </c>
      <c r="M32" s="94">
        <v>201000.00055000003</v>
      </c>
      <c r="N32" s="95">
        <f t="shared" si="1"/>
        <v>0.25715574539802155</v>
      </c>
      <c r="O32" s="95">
        <f>M32/'סכום נכסי הקרן'!$C$42</f>
        <v>3.8366741695807271E-3</v>
      </c>
    </row>
    <row r="33" spans="2:15">
      <c r="B33" s="87" t="s">
        <v>2834</v>
      </c>
      <c r="C33" s="84" t="s">
        <v>2835</v>
      </c>
      <c r="D33" s="84" t="s">
        <v>360</v>
      </c>
      <c r="E33" s="84" t="s">
        <v>338</v>
      </c>
      <c r="F33" s="84" t="s">
        <v>387</v>
      </c>
      <c r="G33" s="94">
        <v>0.12000000000000001</v>
      </c>
      <c r="H33" s="97" t="s">
        <v>180</v>
      </c>
      <c r="I33" s="98">
        <v>4.7999999999999996E-3</v>
      </c>
      <c r="J33" s="95">
        <v>5.2000000000000015E-3</v>
      </c>
      <c r="K33" s="94">
        <v>150000000</v>
      </c>
      <c r="L33" s="96">
        <v>100.42</v>
      </c>
      <c r="M33" s="94">
        <v>150630.00328999999</v>
      </c>
      <c r="N33" s="95">
        <f t="shared" si="1"/>
        <v>0.19271328691220932</v>
      </c>
      <c r="O33" s="95">
        <f>M33/'סכום נכסי הקרן'!$C$42</f>
        <v>2.8752151303743012E-3</v>
      </c>
    </row>
    <row r="34" spans="2:15">
      <c r="B34" s="87" t="s">
        <v>2836</v>
      </c>
      <c r="C34" s="84" t="s">
        <v>2837</v>
      </c>
      <c r="D34" s="84" t="s">
        <v>371</v>
      </c>
      <c r="E34" s="84" t="s">
        <v>372</v>
      </c>
      <c r="F34" s="84" t="s">
        <v>387</v>
      </c>
      <c r="G34" s="94">
        <v>0.11999999999999998</v>
      </c>
      <c r="H34" s="97" t="s">
        <v>180</v>
      </c>
      <c r="I34" s="98">
        <v>3.3E-3</v>
      </c>
      <c r="J34" s="95">
        <v>4.3E-3</v>
      </c>
      <c r="K34" s="94">
        <v>40000000</v>
      </c>
      <c r="L34" s="96">
        <v>100.28</v>
      </c>
      <c r="M34" s="94">
        <v>40112.000599999999</v>
      </c>
      <c r="N34" s="95">
        <f t="shared" si="1"/>
        <v>5.1318564106834205E-2</v>
      </c>
      <c r="O34" s="95">
        <f>M34/'סכום נכסי הקרן'!$C$42</f>
        <v>7.6565510532893683E-4</v>
      </c>
    </row>
    <row r="35" spans="2:15">
      <c r="B35" s="83"/>
      <c r="C35" s="84"/>
      <c r="D35" s="84"/>
      <c r="E35" s="84"/>
      <c r="F35" s="84"/>
      <c r="G35" s="84"/>
      <c r="H35" s="84"/>
      <c r="I35" s="84"/>
      <c r="J35" s="95"/>
      <c r="K35" s="94"/>
      <c r="L35" s="96"/>
      <c r="M35" s="84"/>
      <c r="N35" s="95"/>
      <c r="O35" s="84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99" t="s">
        <v>274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99" t="s">
        <v>130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99" t="s">
        <v>256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99" t="s">
        <v>264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2:1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2:1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2:15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</row>
    <row r="132" spans="2:15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</row>
    <row r="133" spans="2:15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</row>
    <row r="134" spans="2:15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</row>
  </sheetData>
  <sheetProtection sheet="1" objects="1" scenarios="1"/>
  <mergeCells count="1">
    <mergeCell ref="B6:O6"/>
  </mergeCells>
  <phoneticPr fontId="7" type="noConversion"/>
  <dataValidations count="1">
    <dataValidation allowBlank="1" showInputMessage="1" showErrorMessage="1" sqref="C5:C1048576 A1:B1048576 D1:XFD29 D34:XFD1048576 AH30:XFD33 D30:AF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T862"/>
  <sheetViews>
    <sheetView rightToLeft="1" zoomScale="90" zoomScaleNormal="90" workbookViewId="0">
      <selection activeCell="A10" sqref="A10:XFD268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3" customWidth="1"/>
    <col min="18" max="18" width="6.7109375" style="3" customWidth="1"/>
    <col min="19" max="19" width="7.28515625" style="3" customWidth="1"/>
    <col min="20" max="31" width="5.7109375" style="3" customWidth="1"/>
    <col min="32" max="46" width="9.140625" style="3"/>
    <col min="47" max="16384" width="9.140625" style="1"/>
  </cols>
  <sheetData>
    <row r="1" spans="2:46">
      <c r="B1" s="57" t="s">
        <v>195</v>
      </c>
      <c r="C1" s="78" t="s" vm="1">
        <v>275</v>
      </c>
    </row>
    <row r="2" spans="2:46">
      <c r="B2" s="57" t="s">
        <v>194</v>
      </c>
      <c r="C2" s="78" t="s">
        <v>276</v>
      </c>
    </row>
    <row r="3" spans="2:46">
      <c r="B3" s="57" t="s">
        <v>196</v>
      </c>
      <c r="C3" s="78" t="s">
        <v>277</v>
      </c>
    </row>
    <row r="4" spans="2:46">
      <c r="B4" s="57" t="s">
        <v>197</v>
      </c>
      <c r="C4" s="78">
        <v>2102</v>
      </c>
    </row>
    <row r="6" spans="2:46" ht="26.25" customHeight="1">
      <c r="B6" s="193" t="s">
        <v>229</v>
      </c>
      <c r="C6" s="194"/>
      <c r="D6" s="194"/>
      <c r="E6" s="194"/>
      <c r="F6" s="194"/>
      <c r="G6" s="194"/>
      <c r="H6" s="194"/>
      <c r="I6" s="194"/>
      <c r="J6" s="195"/>
    </row>
    <row r="7" spans="2:46" s="3" customFormat="1" ht="78.75">
      <c r="B7" s="60" t="s">
        <v>134</v>
      </c>
      <c r="C7" s="62" t="s">
        <v>61</v>
      </c>
      <c r="D7" s="62" t="s">
        <v>101</v>
      </c>
      <c r="E7" s="62" t="s">
        <v>62</v>
      </c>
      <c r="F7" s="62" t="s">
        <v>119</v>
      </c>
      <c r="G7" s="62" t="s">
        <v>242</v>
      </c>
      <c r="H7" s="62" t="s">
        <v>198</v>
      </c>
      <c r="I7" s="64" t="s">
        <v>199</v>
      </c>
      <c r="J7" s="77" t="s">
        <v>268</v>
      </c>
    </row>
    <row r="8" spans="2:4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262</v>
      </c>
      <c r="H8" s="33" t="s">
        <v>20</v>
      </c>
      <c r="I8" s="18" t="s">
        <v>20</v>
      </c>
      <c r="J8" s="18"/>
    </row>
    <row r="9" spans="2:4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2:46" s="138" customFormat="1" ht="18" customHeight="1">
      <c r="B10" s="118" t="s">
        <v>45</v>
      </c>
      <c r="C10" s="118"/>
      <c r="D10" s="118"/>
      <c r="E10" s="147">
        <v>6.4938915993400195E-2</v>
      </c>
      <c r="F10" s="119"/>
      <c r="G10" s="120">
        <v>1253430.3624</v>
      </c>
      <c r="H10" s="121">
        <f>G10/$G$10</f>
        <v>1</v>
      </c>
      <c r="I10" s="121">
        <f>G10/'סכום נכסי הקרן'!$C$42</f>
        <v>2.3925392445917033E-2</v>
      </c>
      <c r="J10" s="11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</row>
    <row r="11" spans="2:46" s="135" customFormat="1" ht="22.5" customHeight="1">
      <c r="B11" s="81" t="s">
        <v>255</v>
      </c>
      <c r="C11" s="122"/>
      <c r="D11" s="122"/>
      <c r="E11" s="147">
        <v>6.4938915993400195E-2</v>
      </c>
      <c r="F11" s="123" t="s">
        <v>180</v>
      </c>
      <c r="G11" s="91">
        <v>1253430.3624</v>
      </c>
      <c r="H11" s="92">
        <f t="shared" ref="H11:H40" si="0">G11/$G$10</f>
        <v>1</v>
      </c>
      <c r="I11" s="92">
        <f>G11/'סכום נכסי הקרן'!$C$42</f>
        <v>2.3925392445917033E-2</v>
      </c>
      <c r="J11" s="82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</row>
    <row r="12" spans="2:46" s="135" customFormat="1">
      <c r="B12" s="102" t="s">
        <v>102</v>
      </c>
      <c r="C12" s="122"/>
      <c r="D12" s="122"/>
      <c r="E12" s="147">
        <v>6.6519564126577127E-2</v>
      </c>
      <c r="F12" s="123" t="s">
        <v>180</v>
      </c>
      <c r="G12" s="91">
        <v>1223646.15698</v>
      </c>
      <c r="H12" s="92">
        <f t="shared" si="0"/>
        <v>0.97623784590396323</v>
      </c>
      <c r="I12" s="92">
        <f>G12/'סכום נכסי הקרן'!$C$42</f>
        <v>2.3356873583808998E-2</v>
      </c>
      <c r="J12" s="82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</row>
    <row r="13" spans="2:46" s="135" customFormat="1">
      <c r="B13" s="87" t="s">
        <v>2838</v>
      </c>
      <c r="C13" s="148">
        <v>43465</v>
      </c>
      <c r="D13" s="101" t="s">
        <v>2839</v>
      </c>
      <c r="E13" s="149">
        <v>5.820045773515671E-2</v>
      </c>
      <c r="F13" s="97" t="s">
        <v>180</v>
      </c>
      <c r="G13" s="94">
        <v>13337.250199999999</v>
      </c>
      <c r="H13" s="95">
        <f t="shared" si="0"/>
        <v>1.0640599270678716E-2</v>
      </c>
      <c r="I13" s="95">
        <f>G13/'סכום נכסי הקרן'!$C$42</f>
        <v>2.5458051341072682E-4</v>
      </c>
      <c r="J13" s="84" t="s">
        <v>2840</v>
      </c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</row>
    <row r="14" spans="2:46" s="135" customFormat="1">
      <c r="B14" s="87" t="s">
        <v>2841</v>
      </c>
      <c r="C14" s="148">
        <v>43465</v>
      </c>
      <c r="D14" s="101" t="s">
        <v>2839</v>
      </c>
      <c r="E14" s="149">
        <v>5.7586912065439672E-2</v>
      </c>
      <c r="F14" s="97" t="s">
        <v>180</v>
      </c>
      <c r="G14" s="94">
        <v>36749.625249999997</v>
      </c>
      <c r="H14" s="95">
        <f t="shared" si="0"/>
        <v>2.9319239706012724E-2</v>
      </c>
      <c r="I14" s="95">
        <f>G14/'סכום נכסי הקרן'!$C$42</f>
        <v>7.0147431618226754E-4</v>
      </c>
      <c r="J14" s="84" t="s">
        <v>2842</v>
      </c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</row>
    <row r="15" spans="2:46" s="135" customFormat="1">
      <c r="B15" s="87" t="s">
        <v>2843</v>
      </c>
      <c r="C15" s="148">
        <v>43465</v>
      </c>
      <c r="D15" s="101" t="s">
        <v>2839</v>
      </c>
      <c r="E15" s="149">
        <v>6.5260130718954243E-2</v>
      </c>
      <c r="F15" s="97" t="s">
        <v>180</v>
      </c>
      <c r="G15" s="94">
        <v>79200.000440000003</v>
      </c>
      <c r="H15" s="95">
        <f t="shared" si="0"/>
        <v>6.3186598008007536E-2</v>
      </c>
      <c r="I15" s="95">
        <f>G15/'סכום נכסי הקרן'!$C$42</f>
        <v>1.5117641546639796E-3</v>
      </c>
      <c r="J15" s="84" t="s">
        <v>2844</v>
      </c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</row>
    <row r="16" spans="2:46" s="135" customFormat="1">
      <c r="B16" s="87" t="s">
        <v>2845</v>
      </c>
      <c r="C16" s="148">
        <v>43281</v>
      </c>
      <c r="D16" s="101" t="s">
        <v>2839</v>
      </c>
      <c r="E16" s="149">
        <v>7.0450450450450453E-2</v>
      </c>
      <c r="F16" s="97" t="s">
        <v>180</v>
      </c>
      <c r="G16" s="94">
        <v>30119.999800000001</v>
      </c>
      <c r="H16" s="95">
        <f t="shared" si="0"/>
        <v>2.4030054403922266E-2</v>
      </c>
      <c r="I16" s="95">
        <f>G16/'סכום נכסי הקרן'!$C$42</f>
        <v>5.749284821105771E-4</v>
      </c>
      <c r="J16" s="84" t="s">
        <v>2846</v>
      </c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</row>
    <row r="17" spans="2:46" s="135" customFormat="1">
      <c r="B17" s="87" t="s">
        <v>2847</v>
      </c>
      <c r="C17" s="148">
        <v>43465</v>
      </c>
      <c r="D17" s="101" t="s">
        <v>2848</v>
      </c>
      <c r="E17" s="149">
        <v>6.7935082832770263E-2</v>
      </c>
      <c r="F17" s="97" t="s">
        <v>180</v>
      </c>
      <c r="G17" s="94">
        <v>66239.999559999997</v>
      </c>
      <c r="H17" s="95">
        <f t="shared" si="0"/>
        <v>5.2846972234793531E-2</v>
      </c>
      <c r="I17" s="95">
        <f>G17/'סכום נכסי הקרן'!$C$42</f>
        <v>1.2643845502959164E-3</v>
      </c>
      <c r="J17" s="84" t="s">
        <v>2849</v>
      </c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</row>
    <row r="18" spans="2:46" s="135" customFormat="1">
      <c r="B18" s="87" t="s">
        <v>2850</v>
      </c>
      <c r="C18" s="148">
        <v>43281</v>
      </c>
      <c r="D18" s="101" t="s">
        <v>2839</v>
      </c>
      <c r="E18" s="149">
        <v>6.9402515723270441E-2</v>
      </c>
      <c r="F18" s="97" t="s">
        <v>180</v>
      </c>
      <c r="G18" s="94">
        <v>82860.00026999999</v>
      </c>
      <c r="H18" s="95">
        <f t="shared" si="0"/>
        <v>6.6106584582285202E-2</v>
      </c>
      <c r="I18" s="95">
        <f>G18/'סכום נכסי הקרן'!$C$42</f>
        <v>1.5816259793903816E-3</v>
      </c>
      <c r="J18" s="84" t="s">
        <v>2851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</row>
    <row r="19" spans="2:46" s="135" customFormat="1">
      <c r="B19" s="87" t="s">
        <v>2852</v>
      </c>
      <c r="C19" s="148">
        <v>43281</v>
      </c>
      <c r="D19" s="101" t="s">
        <v>2839</v>
      </c>
      <c r="E19" s="149">
        <v>5.2643051477810641E-2</v>
      </c>
      <c r="F19" s="97" t="s">
        <v>180</v>
      </c>
      <c r="G19" s="94">
        <v>38799.364000000001</v>
      </c>
      <c r="H19" s="95">
        <f t="shared" si="0"/>
        <v>3.0954542959777277E-2</v>
      </c>
      <c r="I19" s="95">
        <f>G19/'סכום נכסי הקרן'!$C$42</f>
        <v>7.4059958829666951E-4</v>
      </c>
      <c r="J19" s="84" t="s">
        <v>2853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</row>
    <row r="20" spans="2:46" s="135" customFormat="1">
      <c r="B20" s="87" t="s">
        <v>2854</v>
      </c>
      <c r="C20" s="148">
        <v>43465</v>
      </c>
      <c r="D20" s="101" t="s">
        <v>2839</v>
      </c>
      <c r="E20" s="149">
        <v>4.118910505836576E-2</v>
      </c>
      <c r="F20" s="97" t="s">
        <v>180</v>
      </c>
      <c r="G20" s="94">
        <v>65040</v>
      </c>
      <c r="H20" s="95">
        <f t="shared" si="0"/>
        <v>5.1889599894057906E-2</v>
      </c>
      <c r="I20" s="95">
        <f>G20/'סכום נכסי הקרן'!$C$42</f>
        <v>1.2414790413269501E-3</v>
      </c>
      <c r="J20" s="84" t="s">
        <v>2855</v>
      </c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</row>
    <row r="21" spans="2:46" s="135" customFormat="1">
      <c r="B21" s="87" t="s">
        <v>2856</v>
      </c>
      <c r="C21" s="148">
        <v>43281</v>
      </c>
      <c r="D21" s="101" t="s">
        <v>2839</v>
      </c>
      <c r="E21" s="149">
        <v>3.0815878221589679E-2</v>
      </c>
      <c r="F21" s="97" t="s">
        <v>180</v>
      </c>
      <c r="G21" s="94">
        <v>16520.958999999999</v>
      </c>
      <c r="H21" s="95">
        <f t="shared" si="0"/>
        <v>1.3180595823741311E-2</v>
      </c>
      <c r="I21" s="95">
        <f>G21/'סכום נכסי הקרן'!$C$42</f>
        <v>3.1535092775402594E-4</v>
      </c>
      <c r="J21" s="84" t="s">
        <v>2857</v>
      </c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</row>
    <row r="22" spans="2:46" s="135" customFormat="1">
      <c r="B22" s="87" t="s">
        <v>2858</v>
      </c>
      <c r="C22" s="148">
        <v>43281</v>
      </c>
      <c r="D22" s="101" t="s">
        <v>2839</v>
      </c>
      <c r="E22" s="149">
        <v>1.2541567695961995E-2</v>
      </c>
      <c r="F22" s="97" t="s">
        <v>180</v>
      </c>
      <c r="G22" s="94">
        <v>8440</v>
      </c>
      <c r="H22" s="95">
        <f t="shared" si="0"/>
        <v>6.7335212654650789E-3</v>
      </c>
      <c r="I22" s="95">
        <f>G22/'סכום נכסי הקרן'!$C$42</f>
        <v>1.6110213881917988E-4</v>
      </c>
      <c r="J22" s="84" t="s">
        <v>2859</v>
      </c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</row>
    <row r="23" spans="2:46" s="135" customFormat="1">
      <c r="B23" s="87" t="s">
        <v>2860</v>
      </c>
      <c r="C23" s="148">
        <v>43465</v>
      </c>
      <c r="D23" s="101" t="s">
        <v>2839</v>
      </c>
      <c r="E23" s="149">
        <v>4.3745173745173747E-2</v>
      </c>
      <c r="F23" s="97" t="s">
        <v>180</v>
      </c>
      <c r="G23" s="94">
        <v>15920</v>
      </c>
      <c r="H23" s="95">
        <f t="shared" si="0"/>
        <v>1.2701144377512328E-2</v>
      </c>
      <c r="I23" s="95">
        <f>G23/'סכום נכסי הקרן'!$C$42</f>
        <v>3.0387986374423505E-4</v>
      </c>
      <c r="J23" s="84" t="s">
        <v>2861</v>
      </c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</row>
    <row r="24" spans="2:46" s="135" customFormat="1">
      <c r="B24" s="87" t="s">
        <v>2862</v>
      </c>
      <c r="C24" s="148">
        <v>43465</v>
      </c>
      <c r="D24" s="101" t="s">
        <v>2839</v>
      </c>
      <c r="E24" s="149">
        <v>7.3600405679513189E-2</v>
      </c>
      <c r="F24" s="97" t="s">
        <v>180</v>
      </c>
      <c r="G24" s="94">
        <v>20260</v>
      </c>
      <c r="H24" s="95">
        <f t="shared" si="0"/>
        <v>1.6163642279422095E-2</v>
      </c>
      <c r="I24" s="95">
        <f>G24/'סכום נכסי הקרן'!$C$42</f>
        <v>3.8672148489059054E-4</v>
      </c>
      <c r="J24" s="84" t="s">
        <v>2863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</row>
    <row r="25" spans="2:46" s="135" customFormat="1">
      <c r="B25" s="87" t="s">
        <v>2864</v>
      </c>
      <c r="C25" s="148">
        <v>43281</v>
      </c>
      <c r="D25" s="101" t="s">
        <v>2839</v>
      </c>
      <c r="E25" s="149">
        <v>4.3583219155738241E-2</v>
      </c>
      <c r="F25" s="97" t="s">
        <v>180</v>
      </c>
      <c r="G25" s="94">
        <v>7686.96</v>
      </c>
      <c r="H25" s="95">
        <f t="shared" si="0"/>
        <v>6.1327379889549102E-3</v>
      </c>
      <c r="I25" s="95">
        <f>G25/'סכום נכסי הקרן'!$C$42</f>
        <v>1.4672816315373021E-4</v>
      </c>
      <c r="J25" s="84" t="s">
        <v>2865</v>
      </c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</row>
    <row r="26" spans="2:46" s="135" customFormat="1">
      <c r="B26" s="87" t="s">
        <v>2866</v>
      </c>
      <c r="C26" s="148">
        <v>43465</v>
      </c>
      <c r="D26" s="101" t="s">
        <v>2839</v>
      </c>
      <c r="E26" s="149">
        <v>7.8038183015141538E-2</v>
      </c>
      <c r="F26" s="97" t="s">
        <v>180</v>
      </c>
      <c r="G26" s="94">
        <v>38375.000100000005</v>
      </c>
      <c r="H26" s="95">
        <f t="shared" si="0"/>
        <v>3.0615980952082292E-2</v>
      </c>
      <c r="I26" s="95">
        <f>G26/'סכום נכסי הקרן'!$C$42</f>
        <v>7.3249935939528942E-4</v>
      </c>
      <c r="J26" s="84" t="s">
        <v>2867</v>
      </c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</row>
    <row r="27" spans="2:46" s="135" customFormat="1">
      <c r="B27" s="87" t="s">
        <v>2868</v>
      </c>
      <c r="C27" s="148">
        <v>43343</v>
      </c>
      <c r="D27" s="101" t="s">
        <v>2839</v>
      </c>
      <c r="E27" s="149">
        <v>7.4999999999999997E-2</v>
      </c>
      <c r="F27" s="97" t="s">
        <v>180</v>
      </c>
      <c r="G27" s="94">
        <v>150676.99644999998</v>
      </c>
      <c r="H27" s="95">
        <f t="shared" si="0"/>
        <v>0.12021170139958305</v>
      </c>
      <c r="I27" s="95">
        <f>G27/'סכום נכסי הקרן'!$C$42</f>
        <v>2.8761121325764183E-3</v>
      </c>
      <c r="J27" s="84" t="s">
        <v>2869</v>
      </c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</row>
    <row r="28" spans="2:46" s="135" customFormat="1">
      <c r="B28" s="87" t="s">
        <v>2870</v>
      </c>
      <c r="C28" s="148">
        <v>43465</v>
      </c>
      <c r="D28" s="101" t="s">
        <v>2839</v>
      </c>
      <c r="E28" s="149">
        <v>7.3125235050770968E-2</v>
      </c>
      <c r="F28" s="97" t="s">
        <v>180</v>
      </c>
      <c r="G28" s="94">
        <v>66600.000020000007</v>
      </c>
      <c r="H28" s="95">
        <f t="shared" si="0"/>
        <v>5.3134184409318094E-2</v>
      </c>
      <c r="I28" s="95">
        <f>G28/'סכום נכסי הקרן'!$C$42</f>
        <v>1.2712562142866617E-3</v>
      </c>
      <c r="J28" s="84" t="s">
        <v>2871</v>
      </c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</row>
    <row r="29" spans="2:46" s="135" customFormat="1">
      <c r="B29" s="87" t="s">
        <v>2872</v>
      </c>
      <c r="C29" s="148">
        <v>43281</v>
      </c>
      <c r="D29" s="101" t="s">
        <v>2839</v>
      </c>
      <c r="E29" s="149">
        <v>6.090029506621835E-2</v>
      </c>
      <c r="F29" s="97" t="s">
        <v>180</v>
      </c>
      <c r="G29" s="94">
        <v>29205.000210000002</v>
      </c>
      <c r="H29" s="95">
        <f t="shared" si="0"/>
        <v>2.3300058053548234E-2</v>
      </c>
      <c r="I29" s="95">
        <f>G29/'סכום נכסי הקרן'!$C$42</f>
        <v>5.5746303294379126E-4</v>
      </c>
      <c r="J29" s="84" t="s">
        <v>2873</v>
      </c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</row>
    <row r="30" spans="2:46" s="135" customFormat="1">
      <c r="B30" s="87" t="s">
        <v>2874</v>
      </c>
      <c r="C30" s="148">
        <v>43281</v>
      </c>
      <c r="D30" s="101" t="s">
        <v>2839</v>
      </c>
      <c r="E30" s="149">
        <v>6.8917280917280915E-2</v>
      </c>
      <c r="F30" s="97" t="s">
        <v>180</v>
      </c>
      <c r="G30" s="94">
        <v>73464.000450000007</v>
      </c>
      <c r="H30" s="95">
        <f t="shared" si="0"/>
        <v>5.8610356549314117E-2</v>
      </c>
      <c r="I30" s="95">
        <f>G30/'סכום נכסי הקרן'!$C$42</f>
        <v>1.4022757818374638E-3</v>
      </c>
      <c r="J30" s="84" t="s">
        <v>2875</v>
      </c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</row>
    <row r="31" spans="2:46" s="135" customFormat="1">
      <c r="B31" s="87" t="s">
        <v>2876</v>
      </c>
      <c r="C31" s="148">
        <v>43465</v>
      </c>
      <c r="D31" s="101" t="s">
        <v>2839</v>
      </c>
      <c r="E31" s="149">
        <v>5.7481481481481481E-2</v>
      </c>
      <c r="F31" s="97" t="s">
        <v>180</v>
      </c>
      <c r="G31" s="94">
        <v>31032</v>
      </c>
      <c r="H31" s="95">
        <f t="shared" si="0"/>
        <v>2.4757657809231316E-2</v>
      </c>
      <c r="I31" s="95">
        <f>G31/'סכום נכסי הקרן'!$C$42</f>
        <v>5.9233667912758181E-4</v>
      </c>
      <c r="J31" s="84" t="s">
        <v>2877</v>
      </c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</row>
    <row r="32" spans="2:46" s="135" customFormat="1">
      <c r="B32" s="87" t="s">
        <v>2878</v>
      </c>
      <c r="C32" s="148">
        <v>43281</v>
      </c>
      <c r="D32" s="101" t="s">
        <v>2839</v>
      </c>
      <c r="E32" s="149">
        <v>6.4470198675496693E-2</v>
      </c>
      <c r="F32" s="97" t="s">
        <v>180</v>
      </c>
      <c r="G32" s="94">
        <v>29391.000359999998</v>
      </c>
      <c r="H32" s="95">
        <f t="shared" si="0"/>
        <v>2.3448450940444523E-2</v>
      </c>
      <c r="I32" s="95">
        <f>G32/'סכום נכסי הקרן'!$C$42</f>
        <v>5.6101339099896743E-4</v>
      </c>
      <c r="J32" s="84" t="s">
        <v>2879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</row>
    <row r="33" spans="2:46" s="135" customFormat="1">
      <c r="B33" s="87" t="s">
        <v>2880</v>
      </c>
      <c r="C33" s="148">
        <v>43465</v>
      </c>
      <c r="D33" s="101" t="s">
        <v>2839</v>
      </c>
      <c r="E33" s="149">
        <v>6.8034083316764554E-2</v>
      </c>
      <c r="F33" s="97" t="s">
        <v>180</v>
      </c>
      <c r="G33" s="94">
        <v>71521.999389999997</v>
      </c>
      <c r="H33" s="95">
        <f t="shared" si="0"/>
        <v>5.706100756411675E-2</v>
      </c>
      <c r="I33" s="95">
        <f>G33/'סכום נכסי הקרן'!$C$42</f>
        <v>1.3652069993309334E-3</v>
      </c>
      <c r="J33" s="84" t="s">
        <v>2881</v>
      </c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</row>
    <row r="34" spans="2:46" s="135" customFormat="1">
      <c r="B34" s="87" t="s">
        <v>2882</v>
      </c>
      <c r="C34" s="148">
        <v>43465</v>
      </c>
      <c r="D34" s="101" t="s">
        <v>2839</v>
      </c>
      <c r="E34" s="149">
        <v>6.8460819095402789E-2</v>
      </c>
      <c r="F34" s="97" t="s">
        <v>180</v>
      </c>
      <c r="G34" s="94">
        <v>25805.999920000002</v>
      </c>
      <c r="H34" s="95">
        <f t="shared" si="0"/>
        <v>2.0588299672738168E-2</v>
      </c>
      <c r="I34" s="95">
        <f>G34/'סכום נכסי הקרן'!$C$42</f>
        <v>4.925831494644058E-4</v>
      </c>
      <c r="J34" s="84" t="s">
        <v>2883</v>
      </c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</row>
    <row r="35" spans="2:46" s="135" customFormat="1">
      <c r="B35" s="87" t="s">
        <v>2884</v>
      </c>
      <c r="C35" s="148">
        <v>43281</v>
      </c>
      <c r="D35" s="101" t="s">
        <v>2839</v>
      </c>
      <c r="E35" s="149">
        <v>7.1832258064516125E-2</v>
      </c>
      <c r="F35" s="97" t="s">
        <v>180</v>
      </c>
      <c r="G35" s="94">
        <v>19400</v>
      </c>
      <c r="H35" s="95">
        <f t="shared" si="0"/>
        <v>1.5477525183651957E-2</v>
      </c>
      <c r="I35" s="95">
        <f>G35/'סכום נכסי הקרן'!$C$42</f>
        <v>3.7030586411043715E-4</v>
      </c>
      <c r="J35" s="84" t="s">
        <v>2885</v>
      </c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</row>
    <row r="36" spans="2:46" s="135" customFormat="1">
      <c r="B36" s="87" t="s">
        <v>2886</v>
      </c>
      <c r="C36" s="148">
        <v>43281</v>
      </c>
      <c r="D36" s="101" t="s">
        <v>2839</v>
      </c>
      <c r="E36" s="149">
        <v>7.3863636363636367E-2</v>
      </c>
      <c r="F36" s="97" t="s">
        <v>180</v>
      </c>
      <c r="G36" s="94">
        <v>39648.000999999997</v>
      </c>
      <c r="H36" s="95">
        <f t="shared" si="0"/>
        <v>3.1631594533966904E-2</v>
      </c>
      <c r="I36" s="95">
        <f>G36/'סכום נכסי הקרן'!$C$42</f>
        <v>7.5679831291528227E-4</v>
      </c>
      <c r="J36" s="84" t="s">
        <v>2887</v>
      </c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</row>
    <row r="37" spans="2:46" s="135" customFormat="1">
      <c r="B37" s="87" t="s">
        <v>2888</v>
      </c>
      <c r="C37" s="148">
        <v>43465</v>
      </c>
      <c r="D37" s="101" t="s">
        <v>2839</v>
      </c>
      <c r="E37" s="150">
        <v>7.1219131983965955E-2</v>
      </c>
      <c r="F37" s="97" t="s">
        <v>180</v>
      </c>
      <c r="G37" s="94">
        <v>46150</v>
      </c>
      <c r="H37" s="95">
        <f t="shared" si="0"/>
        <v>3.6818958104409168E-2</v>
      </c>
      <c r="I37" s="95">
        <f>G37/'סכום נכסי הקרן'!$C$42</f>
        <v>8.8090802209776678E-4</v>
      </c>
      <c r="J37" s="84" t="s">
        <v>2889</v>
      </c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</row>
    <row r="38" spans="2:46" s="135" customFormat="1">
      <c r="B38" s="87" t="s">
        <v>2890</v>
      </c>
      <c r="C38" s="148">
        <v>43465</v>
      </c>
      <c r="D38" s="101" t="s">
        <v>2839</v>
      </c>
      <c r="E38" s="150">
        <v>6.0602605863192181E-2</v>
      </c>
      <c r="F38" s="97" t="s">
        <v>180</v>
      </c>
      <c r="G38" s="94">
        <v>15500</v>
      </c>
      <c r="H38" s="95">
        <f t="shared" si="0"/>
        <v>1.2366063935392028E-2</v>
      </c>
      <c r="I38" s="95">
        <f>G38/'סכום נכסי הקרן'!$C$42</f>
        <v>2.9586293266555544E-4</v>
      </c>
      <c r="J38" s="84" t="s">
        <v>2867</v>
      </c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</row>
    <row r="39" spans="2:46" s="135" customFormat="1">
      <c r="B39" s="87" t="s">
        <v>2891</v>
      </c>
      <c r="C39" s="148">
        <v>43465</v>
      </c>
      <c r="D39" s="101" t="s">
        <v>2839</v>
      </c>
      <c r="E39" s="149">
        <v>7.8899999999999998E-2</v>
      </c>
      <c r="F39" s="97" t="s">
        <v>180</v>
      </c>
      <c r="G39" s="94">
        <v>26550</v>
      </c>
      <c r="H39" s="95">
        <f t="shared" si="0"/>
        <v>2.1181870805461828E-2</v>
      </c>
      <c r="I39" s="95">
        <f>G39/'סכום נכסי הקרן'!$C$42</f>
        <v>5.0678457175938694E-4</v>
      </c>
      <c r="J39" s="84" t="s">
        <v>2889</v>
      </c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</row>
    <row r="40" spans="2:46" s="135" customFormat="1">
      <c r="B40" s="87" t="s">
        <v>2892</v>
      </c>
      <c r="C40" s="148">
        <v>43465</v>
      </c>
      <c r="D40" s="101" t="s">
        <v>2848</v>
      </c>
      <c r="E40" s="150">
        <v>7.7600000000000002E-2</v>
      </c>
      <c r="F40" s="97" t="s">
        <v>180</v>
      </c>
      <c r="G40" s="94">
        <v>79152.00056</v>
      </c>
      <c r="H40" s="95">
        <f t="shared" si="0"/>
        <v>6.314830319607391E-2</v>
      </c>
      <c r="I40" s="95">
        <f>G40/'סכום נכסי הקרן'!$C$42</f>
        <v>1.5108479362598252E-3</v>
      </c>
      <c r="J40" s="84" t="s">
        <v>2893</v>
      </c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</row>
    <row r="41" spans="2:46" s="135" customFormat="1">
      <c r="B41" s="105"/>
      <c r="C41" s="101"/>
      <c r="D41" s="101"/>
      <c r="E41" s="84"/>
      <c r="F41" s="84"/>
      <c r="G41" s="84"/>
      <c r="H41" s="95"/>
      <c r="I41" s="84"/>
      <c r="J41" s="84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</row>
    <row r="42" spans="2:46" s="135" customFormat="1">
      <c r="B42" s="102" t="s">
        <v>103</v>
      </c>
      <c r="C42" s="122"/>
      <c r="D42" s="122"/>
      <c r="E42" s="147">
        <v>0</v>
      </c>
      <c r="F42" s="123" t="s">
        <v>180</v>
      </c>
      <c r="G42" s="91">
        <v>29784.205420000002</v>
      </c>
      <c r="H42" s="92">
        <f t="shared" ref="H42:H45" si="1">G42/$G$10</f>
        <v>2.3762154096036762E-2</v>
      </c>
      <c r="I42" s="92">
        <f>G42/'סכום נכסי הקרן'!$C$42</f>
        <v>5.6851886210803433E-4</v>
      </c>
      <c r="J42" s="82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</row>
    <row r="43" spans="2:46" s="135" customFormat="1">
      <c r="B43" s="87" t="s">
        <v>2894</v>
      </c>
      <c r="C43" s="101" t="s">
        <v>275</v>
      </c>
      <c r="D43" s="101" t="s">
        <v>28</v>
      </c>
      <c r="E43" s="151">
        <v>0</v>
      </c>
      <c r="F43" s="97" t="s">
        <v>180</v>
      </c>
      <c r="G43" s="94">
        <v>6660</v>
      </c>
      <c r="H43" s="95">
        <f t="shared" si="1"/>
        <v>5.3134184393361875E-3</v>
      </c>
      <c r="I43" s="95">
        <f>G43/'סכום נכסי הקרן'!$C$42</f>
        <v>1.2712562139049029E-4</v>
      </c>
      <c r="J43" s="84" t="s">
        <v>2895</v>
      </c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</row>
    <row r="44" spans="2:46" s="135" customFormat="1">
      <c r="B44" s="87" t="s">
        <v>2896</v>
      </c>
      <c r="C44" s="101" t="s">
        <v>275</v>
      </c>
      <c r="D44" s="101" t="s">
        <v>28</v>
      </c>
      <c r="E44" s="151">
        <v>0</v>
      </c>
      <c r="F44" s="97" t="s">
        <v>180</v>
      </c>
      <c r="G44" s="94">
        <v>4968</v>
      </c>
      <c r="H44" s="95">
        <f t="shared" si="1"/>
        <v>3.963522943937264E-3</v>
      </c>
      <c r="I44" s="95">
        <f>G44/'סכום נכסי הקרן'!$C$42</f>
        <v>9.482884190209545E-5</v>
      </c>
      <c r="J44" s="84" t="s">
        <v>2877</v>
      </c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</row>
    <row r="45" spans="2:46" s="135" customFormat="1">
      <c r="B45" s="87" t="s">
        <v>2897</v>
      </c>
      <c r="C45" s="101" t="s">
        <v>275</v>
      </c>
      <c r="D45" s="101" t="s">
        <v>28</v>
      </c>
      <c r="E45" s="151">
        <v>0</v>
      </c>
      <c r="F45" s="97" t="s">
        <v>180</v>
      </c>
      <c r="G45" s="94">
        <v>18156.205420000002</v>
      </c>
      <c r="H45" s="95">
        <f t="shared" si="1"/>
        <v>1.4485212712763309E-2</v>
      </c>
      <c r="I45" s="95">
        <f>G45/'סכום נכסי הקרן'!$C$42</f>
        <v>3.4656439881544865E-4</v>
      </c>
      <c r="J45" s="84" t="s">
        <v>2898</v>
      </c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</row>
    <row r="46" spans="2:46" s="135" customFormat="1">
      <c r="B46" s="141"/>
      <c r="C46" s="141"/>
      <c r="F46" s="136"/>
      <c r="G46" s="136"/>
      <c r="H46" s="136"/>
      <c r="I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</row>
    <row r="47" spans="2:46" s="135" customFormat="1">
      <c r="B47" s="141"/>
      <c r="C47" s="141"/>
      <c r="F47" s="136"/>
      <c r="G47" s="136"/>
      <c r="H47" s="136"/>
      <c r="I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</row>
    <row r="48" spans="2:46" s="135" customFormat="1">
      <c r="B48" s="141"/>
      <c r="C48" s="141"/>
      <c r="F48" s="136"/>
      <c r="G48" s="136"/>
      <c r="H48" s="136"/>
      <c r="I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</row>
    <row r="49" spans="2:46" s="135" customFormat="1">
      <c r="B49" s="143"/>
      <c r="C49" s="141"/>
      <c r="F49" s="136"/>
      <c r="G49" s="136"/>
      <c r="H49" s="136"/>
      <c r="I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</row>
    <row r="50" spans="2:46" s="135" customFormat="1">
      <c r="B50" s="143"/>
      <c r="C50" s="141"/>
      <c r="F50" s="136"/>
      <c r="G50" s="136"/>
      <c r="H50" s="136"/>
      <c r="I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</row>
    <row r="51" spans="2:46" s="135" customFormat="1">
      <c r="B51" s="141"/>
      <c r="C51" s="141"/>
      <c r="F51" s="136"/>
      <c r="G51" s="136"/>
      <c r="H51" s="136"/>
      <c r="I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</row>
    <row r="52" spans="2:46" s="135" customFormat="1">
      <c r="B52" s="141"/>
      <c r="C52" s="141"/>
      <c r="F52" s="136"/>
      <c r="G52" s="136"/>
      <c r="H52" s="136"/>
      <c r="I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</row>
    <row r="53" spans="2:46" s="135" customFormat="1">
      <c r="B53" s="141"/>
      <c r="C53" s="141"/>
      <c r="F53" s="136"/>
      <c r="G53" s="136"/>
      <c r="H53" s="136"/>
      <c r="I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  <c r="AT53" s="136"/>
    </row>
    <row r="54" spans="2:46" s="135" customFormat="1">
      <c r="B54" s="141"/>
      <c r="C54" s="141"/>
      <c r="F54" s="136"/>
      <c r="G54" s="136"/>
      <c r="H54" s="136"/>
      <c r="I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</row>
    <row r="55" spans="2:46" s="135" customFormat="1">
      <c r="B55" s="141"/>
      <c r="C55" s="141"/>
      <c r="F55" s="136"/>
      <c r="G55" s="136"/>
      <c r="H55" s="136"/>
      <c r="I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</row>
    <row r="56" spans="2:46" s="135" customFormat="1">
      <c r="B56" s="141"/>
      <c r="C56" s="141"/>
      <c r="F56" s="136"/>
      <c r="G56" s="136"/>
      <c r="H56" s="136"/>
      <c r="I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</row>
    <row r="57" spans="2:46" s="135" customFormat="1">
      <c r="B57" s="141"/>
      <c r="C57" s="141"/>
      <c r="F57" s="136"/>
      <c r="G57" s="136"/>
      <c r="H57" s="136"/>
      <c r="I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</row>
    <row r="58" spans="2:46" s="135" customFormat="1">
      <c r="B58" s="141"/>
      <c r="C58" s="141"/>
      <c r="F58" s="136"/>
      <c r="G58" s="136"/>
      <c r="H58" s="136"/>
      <c r="I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6"/>
      <c r="AT58" s="136"/>
    </row>
    <row r="59" spans="2:46" s="135" customFormat="1">
      <c r="B59" s="141"/>
      <c r="C59" s="141"/>
      <c r="F59" s="136"/>
      <c r="G59" s="136"/>
      <c r="H59" s="136"/>
      <c r="I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6"/>
      <c r="AT59" s="136"/>
    </row>
    <row r="60" spans="2:46" s="135" customFormat="1">
      <c r="B60" s="141"/>
      <c r="C60" s="141"/>
      <c r="F60" s="136"/>
      <c r="G60" s="136"/>
      <c r="H60" s="136"/>
      <c r="I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6"/>
      <c r="AT60" s="136"/>
    </row>
    <row r="61" spans="2:46" s="135" customFormat="1">
      <c r="B61" s="141"/>
      <c r="C61" s="141"/>
      <c r="F61" s="136"/>
      <c r="G61" s="136"/>
      <c r="H61" s="136"/>
      <c r="I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</row>
    <row r="62" spans="2:46" s="135" customFormat="1">
      <c r="B62" s="141"/>
      <c r="C62" s="141"/>
      <c r="F62" s="136"/>
      <c r="G62" s="136"/>
      <c r="H62" s="136"/>
      <c r="I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6"/>
      <c r="AT62" s="136"/>
    </row>
    <row r="63" spans="2:46" s="135" customFormat="1">
      <c r="B63" s="141"/>
      <c r="C63" s="141"/>
      <c r="F63" s="136"/>
      <c r="G63" s="136"/>
      <c r="H63" s="136"/>
      <c r="I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  <c r="AT63" s="136"/>
    </row>
    <row r="64" spans="2:46" s="135" customFormat="1">
      <c r="B64" s="141"/>
      <c r="C64" s="141"/>
      <c r="F64" s="136"/>
      <c r="G64" s="136"/>
      <c r="H64" s="136"/>
      <c r="I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  <c r="AT64" s="136"/>
    </row>
    <row r="65" spans="2:46" s="135" customFormat="1">
      <c r="B65" s="141"/>
      <c r="C65" s="141"/>
      <c r="F65" s="136"/>
      <c r="G65" s="136"/>
      <c r="H65" s="136"/>
      <c r="I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</row>
    <row r="66" spans="2:46" s="135" customFormat="1">
      <c r="B66" s="141"/>
      <c r="C66" s="141"/>
      <c r="F66" s="136"/>
      <c r="G66" s="136"/>
      <c r="H66" s="136"/>
      <c r="I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  <c r="AT66" s="136"/>
    </row>
    <row r="67" spans="2:46" s="135" customFormat="1">
      <c r="B67" s="141"/>
      <c r="C67" s="141"/>
      <c r="F67" s="136"/>
      <c r="G67" s="136"/>
      <c r="H67" s="136"/>
      <c r="I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6"/>
      <c r="AT67" s="136"/>
    </row>
    <row r="68" spans="2:46" s="135" customFormat="1">
      <c r="B68" s="141"/>
      <c r="C68" s="141"/>
      <c r="F68" s="136"/>
      <c r="G68" s="136"/>
      <c r="H68" s="136"/>
      <c r="I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6"/>
      <c r="AT68" s="136"/>
    </row>
    <row r="69" spans="2:46" s="135" customFormat="1">
      <c r="B69" s="141"/>
      <c r="C69" s="141"/>
      <c r="F69" s="136"/>
      <c r="G69" s="136"/>
      <c r="H69" s="136"/>
      <c r="I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6"/>
      <c r="AT69" s="136"/>
    </row>
    <row r="70" spans="2:46" s="135" customFormat="1">
      <c r="B70" s="141"/>
      <c r="C70" s="141"/>
      <c r="F70" s="136"/>
      <c r="G70" s="136"/>
      <c r="H70" s="136"/>
      <c r="I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6"/>
      <c r="AT70" s="136"/>
    </row>
    <row r="71" spans="2:46" s="135" customFormat="1">
      <c r="B71" s="141"/>
      <c r="C71" s="141"/>
      <c r="F71" s="136"/>
      <c r="G71" s="136"/>
      <c r="H71" s="136"/>
      <c r="I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6"/>
      <c r="AT71" s="136"/>
    </row>
    <row r="72" spans="2:46" s="135" customFormat="1">
      <c r="B72" s="141"/>
      <c r="C72" s="141"/>
      <c r="F72" s="136"/>
      <c r="G72" s="136"/>
      <c r="H72" s="136"/>
      <c r="I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6"/>
      <c r="AT72" s="136"/>
    </row>
    <row r="73" spans="2:46" s="135" customFormat="1">
      <c r="B73" s="141"/>
      <c r="C73" s="141"/>
      <c r="F73" s="136"/>
      <c r="G73" s="136"/>
      <c r="H73" s="136"/>
      <c r="I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</row>
    <row r="74" spans="2:46" s="135" customFormat="1">
      <c r="B74" s="141"/>
      <c r="C74" s="141"/>
      <c r="F74" s="136"/>
      <c r="G74" s="136"/>
      <c r="H74" s="136"/>
      <c r="I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6"/>
      <c r="AT74" s="136"/>
    </row>
    <row r="75" spans="2:46" s="135" customFormat="1">
      <c r="B75" s="141"/>
      <c r="C75" s="141"/>
      <c r="F75" s="136"/>
      <c r="G75" s="136"/>
      <c r="H75" s="136"/>
      <c r="I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6"/>
      <c r="AT75" s="136"/>
    </row>
    <row r="76" spans="2:46" s="135" customFormat="1">
      <c r="B76" s="141"/>
      <c r="C76" s="141"/>
      <c r="F76" s="136"/>
      <c r="G76" s="136"/>
      <c r="H76" s="136"/>
      <c r="I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6"/>
      <c r="AT76" s="136"/>
    </row>
    <row r="77" spans="2:46" s="135" customFormat="1">
      <c r="B77" s="141"/>
      <c r="C77" s="141"/>
      <c r="F77" s="136"/>
      <c r="G77" s="136"/>
      <c r="H77" s="136"/>
      <c r="I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</row>
    <row r="78" spans="2:46" s="135" customFormat="1">
      <c r="B78" s="141"/>
      <c r="C78" s="141"/>
      <c r="F78" s="136"/>
      <c r="G78" s="136"/>
      <c r="H78" s="136"/>
      <c r="I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</row>
    <row r="79" spans="2:46" s="135" customFormat="1">
      <c r="B79" s="141"/>
      <c r="C79" s="141"/>
      <c r="F79" s="136"/>
      <c r="G79" s="136"/>
      <c r="H79" s="136"/>
      <c r="I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</row>
    <row r="80" spans="2:46" s="135" customFormat="1">
      <c r="B80" s="141"/>
      <c r="C80" s="141"/>
      <c r="F80" s="136"/>
      <c r="G80" s="136"/>
      <c r="H80" s="136"/>
      <c r="I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</row>
    <row r="81" spans="2:46" s="135" customFormat="1">
      <c r="B81" s="141"/>
      <c r="C81" s="141"/>
      <c r="F81" s="136"/>
      <c r="G81" s="136"/>
      <c r="H81" s="136"/>
      <c r="I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</row>
    <row r="82" spans="2:46" s="135" customFormat="1">
      <c r="B82" s="141"/>
      <c r="C82" s="141"/>
      <c r="F82" s="136"/>
      <c r="G82" s="136"/>
      <c r="H82" s="136"/>
      <c r="I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</row>
    <row r="83" spans="2:46" s="135" customFormat="1">
      <c r="B83" s="141"/>
      <c r="C83" s="141"/>
      <c r="F83" s="136"/>
      <c r="G83" s="136"/>
      <c r="H83" s="136"/>
      <c r="I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</row>
    <row r="84" spans="2:46" s="135" customFormat="1">
      <c r="B84" s="141"/>
      <c r="C84" s="141"/>
      <c r="F84" s="136"/>
      <c r="G84" s="136"/>
      <c r="H84" s="136"/>
      <c r="I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</row>
    <row r="85" spans="2:46" s="135" customFormat="1">
      <c r="B85" s="141"/>
      <c r="C85" s="141"/>
      <c r="F85" s="136"/>
      <c r="G85" s="136"/>
      <c r="H85" s="136"/>
      <c r="I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</row>
    <row r="86" spans="2:46" s="135" customFormat="1">
      <c r="B86" s="141"/>
      <c r="C86" s="141"/>
      <c r="F86" s="136"/>
      <c r="G86" s="136"/>
      <c r="H86" s="136"/>
      <c r="I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</row>
    <row r="87" spans="2:46" s="135" customFormat="1">
      <c r="B87" s="141"/>
      <c r="C87" s="141"/>
      <c r="F87" s="136"/>
      <c r="G87" s="136"/>
      <c r="H87" s="136"/>
      <c r="I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</row>
    <row r="88" spans="2:46" s="135" customFormat="1">
      <c r="B88" s="141"/>
      <c r="C88" s="141"/>
      <c r="F88" s="136"/>
      <c r="G88" s="136"/>
      <c r="H88" s="136"/>
      <c r="I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</row>
    <row r="89" spans="2:46" s="135" customFormat="1">
      <c r="B89" s="141"/>
      <c r="C89" s="141"/>
      <c r="F89" s="136"/>
      <c r="G89" s="136"/>
      <c r="H89" s="136"/>
      <c r="I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</row>
    <row r="90" spans="2:46" s="135" customFormat="1">
      <c r="B90" s="141"/>
      <c r="C90" s="141"/>
      <c r="F90" s="136"/>
      <c r="G90" s="136"/>
      <c r="H90" s="136"/>
      <c r="I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</row>
    <row r="91" spans="2:46" s="135" customFormat="1">
      <c r="B91" s="141"/>
      <c r="C91" s="141"/>
      <c r="F91" s="136"/>
      <c r="G91" s="136"/>
      <c r="H91" s="136"/>
      <c r="I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</row>
    <row r="92" spans="2:46" s="135" customFormat="1">
      <c r="B92" s="141"/>
      <c r="C92" s="141"/>
      <c r="F92" s="136"/>
      <c r="G92" s="136"/>
      <c r="H92" s="136"/>
      <c r="I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</row>
    <row r="93" spans="2:46" s="135" customFormat="1">
      <c r="B93" s="141"/>
      <c r="C93" s="141"/>
      <c r="F93" s="136"/>
      <c r="G93" s="136"/>
      <c r="H93" s="136"/>
      <c r="I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</row>
    <row r="94" spans="2:46" s="135" customFormat="1">
      <c r="B94" s="141"/>
      <c r="C94" s="141"/>
      <c r="F94" s="136"/>
      <c r="G94" s="136"/>
      <c r="H94" s="136"/>
      <c r="I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</row>
    <row r="95" spans="2:46" s="135" customFormat="1">
      <c r="B95" s="141"/>
      <c r="C95" s="141"/>
      <c r="F95" s="136"/>
      <c r="G95" s="136"/>
      <c r="H95" s="136"/>
      <c r="I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</row>
    <row r="96" spans="2:46" s="135" customFormat="1">
      <c r="B96" s="141"/>
      <c r="C96" s="141"/>
      <c r="F96" s="136"/>
      <c r="G96" s="136"/>
      <c r="H96" s="136"/>
      <c r="I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</row>
    <row r="97" spans="2:46" s="135" customFormat="1">
      <c r="B97" s="141"/>
      <c r="C97" s="141"/>
      <c r="F97" s="136"/>
      <c r="G97" s="136"/>
      <c r="H97" s="136"/>
      <c r="I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</row>
    <row r="98" spans="2:46" s="135" customFormat="1">
      <c r="B98" s="141"/>
      <c r="C98" s="141"/>
      <c r="F98" s="136"/>
      <c r="G98" s="136"/>
      <c r="H98" s="136"/>
      <c r="I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6"/>
    </row>
    <row r="99" spans="2:46" s="135" customFormat="1">
      <c r="B99" s="141"/>
      <c r="C99" s="141"/>
      <c r="F99" s="136"/>
      <c r="G99" s="136"/>
      <c r="H99" s="136"/>
      <c r="I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  <c r="AJ99" s="136"/>
      <c r="AK99" s="136"/>
      <c r="AL99" s="136"/>
      <c r="AM99" s="136"/>
      <c r="AN99" s="136"/>
      <c r="AO99" s="136"/>
      <c r="AP99" s="136"/>
      <c r="AQ99" s="136"/>
      <c r="AR99" s="136"/>
      <c r="AS99" s="136"/>
      <c r="AT99" s="136"/>
    </row>
    <row r="100" spans="2:46" s="135" customFormat="1">
      <c r="B100" s="141"/>
      <c r="C100" s="141"/>
      <c r="F100" s="136"/>
      <c r="G100" s="136"/>
      <c r="H100" s="136"/>
      <c r="I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</row>
    <row r="101" spans="2:46" s="135" customFormat="1">
      <c r="B101" s="141"/>
      <c r="C101" s="141"/>
      <c r="F101" s="136"/>
      <c r="G101" s="136"/>
      <c r="H101" s="136"/>
      <c r="I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136"/>
      <c r="AN101" s="136"/>
      <c r="AO101" s="136"/>
      <c r="AP101" s="136"/>
      <c r="AQ101" s="136"/>
      <c r="AR101" s="136"/>
      <c r="AS101" s="136"/>
      <c r="AT101" s="136"/>
    </row>
    <row r="102" spans="2:46" s="135" customFormat="1">
      <c r="B102" s="141"/>
      <c r="C102" s="141"/>
      <c r="F102" s="136"/>
      <c r="G102" s="136"/>
      <c r="H102" s="136"/>
      <c r="I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6"/>
      <c r="AJ102" s="136"/>
      <c r="AK102" s="136"/>
      <c r="AL102" s="136"/>
      <c r="AM102" s="136"/>
      <c r="AN102" s="136"/>
      <c r="AO102" s="136"/>
      <c r="AP102" s="136"/>
      <c r="AQ102" s="136"/>
      <c r="AR102" s="136"/>
      <c r="AS102" s="136"/>
      <c r="AT102" s="136"/>
    </row>
    <row r="103" spans="2:46" s="135" customFormat="1">
      <c r="B103" s="141"/>
      <c r="C103" s="141"/>
      <c r="F103" s="136"/>
      <c r="G103" s="136"/>
      <c r="H103" s="136"/>
      <c r="I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  <c r="AG103" s="136"/>
      <c r="AH103" s="136"/>
      <c r="AI103" s="136"/>
      <c r="AJ103" s="136"/>
      <c r="AK103" s="136"/>
      <c r="AL103" s="136"/>
      <c r="AM103" s="136"/>
      <c r="AN103" s="136"/>
      <c r="AO103" s="136"/>
      <c r="AP103" s="136"/>
      <c r="AQ103" s="136"/>
      <c r="AR103" s="136"/>
      <c r="AS103" s="136"/>
      <c r="AT103" s="136"/>
    </row>
    <row r="104" spans="2:46" s="135" customFormat="1">
      <c r="B104" s="141"/>
      <c r="C104" s="141"/>
      <c r="F104" s="136"/>
      <c r="G104" s="136"/>
      <c r="H104" s="136"/>
      <c r="I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</row>
    <row r="105" spans="2:46" s="135" customFormat="1">
      <c r="B105" s="141"/>
      <c r="C105" s="141"/>
      <c r="F105" s="136"/>
      <c r="G105" s="136"/>
      <c r="H105" s="136"/>
      <c r="I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  <c r="AN105" s="136"/>
      <c r="AO105" s="136"/>
      <c r="AP105" s="136"/>
      <c r="AQ105" s="136"/>
      <c r="AR105" s="136"/>
      <c r="AS105" s="136"/>
      <c r="AT105" s="136"/>
    </row>
    <row r="106" spans="2:46" s="135" customFormat="1">
      <c r="B106" s="141"/>
      <c r="C106" s="141"/>
      <c r="F106" s="136"/>
      <c r="G106" s="136"/>
      <c r="H106" s="136"/>
      <c r="I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</row>
    <row r="107" spans="2:46" s="135" customFormat="1">
      <c r="B107" s="141"/>
      <c r="C107" s="141"/>
      <c r="F107" s="136"/>
      <c r="G107" s="136"/>
      <c r="H107" s="136"/>
      <c r="I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</row>
    <row r="108" spans="2:46" s="135" customFormat="1">
      <c r="B108" s="141"/>
      <c r="C108" s="141"/>
      <c r="F108" s="136"/>
      <c r="G108" s="136"/>
      <c r="H108" s="136"/>
      <c r="I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</row>
    <row r="109" spans="2:46" s="135" customFormat="1">
      <c r="B109" s="141"/>
      <c r="C109" s="141"/>
      <c r="F109" s="136"/>
      <c r="G109" s="136"/>
      <c r="H109" s="136"/>
      <c r="I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  <c r="AL109" s="136"/>
      <c r="AM109" s="136"/>
      <c r="AN109" s="136"/>
      <c r="AO109" s="136"/>
      <c r="AP109" s="136"/>
      <c r="AQ109" s="136"/>
      <c r="AR109" s="136"/>
      <c r="AS109" s="136"/>
      <c r="AT109" s="136"/>
    </row>
    <row r="110" spans="2:46" s="135" customFormat="1">
      <c r="B110" s="141"/>
      <c r="C110" s="141"/>
      <c r="F110" s="136"/>
      <c r="G110" s="136"/>
      <c r="H110" s="136"/>
      <c r="I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</row>
    <row r="111" spans="2:46" s="135" customFormat="1">
      <c r="B111" s="141"/>
      <c r="C111" s="141"/>
      <c r="F111" s="136"/>
      <c r="G111" s="136"/>
      <c r="H111" s="136"/>
      <c r="I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</row>
    <row r="112" spans="2:46" s="135" customFormat="1">
      <c r="B112" s="141"/>
      <c r="C112" s="141"/>
      <c r="F112" s="136"/>
      <c r="G112" s="136"/>
      <c r="H112" s="136"/>
      <c r="I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</row>
    <row r="113" spans="2:46" s="135" customFormat="1">
      <c r="B113" s="141"/>
      <c r="C113" s="141"/>
      <c r="F113" s="136"/>
      <c r="G113" s="136"/>
      <c r="H113" s="136"/>
      <c r="I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</row>
    <row r="114" spans="2:46" s="135" customFormat="1">
      <c r="B114" s="141"/>
      <c r="C114" s="141"/>
      <c r="F114" s="136"/>
      <c r="G114" s="136"/>
      <c r="H114" s="136"/>
      <c r="I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  <c r="AG114" s="136"/>
      <c r="AH114" s="136"/>
      <c r="AI114" s="136"/>
      <c r="AJ114" s="136"/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</row>
    <row r="115" spans="2:46" s="135" customFormat="1">
      <c r="B115" s="141"/>
      <c r="C115" s="141"/>
      <c r="F115" s="136"/>
      <c r="G115" s="136"/>
      <c r="H115" s="136"/>
      <c r="I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S115" s="136"/>
      <c r="AT115" s="136"/>
    </row>
    <row r="116" spans="2:46" s="135" customFormat="1">
      <c r="B116" s="141"/>
      <c r="C116" s="141"/>
      <c r="F116" s="136"/>
      <c r="G116" s="136"/>
      <c r="H116" s="136"/>
      <c r="I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6"/>
      <c r="AM116" s="136"/>
      <c r="AN116" s="136"/>
      <c r="AO116" s="136"/>
      <c r="AP116" s="136"/>
      <c r="AQ116" s="136"/>
      <c r="AR116" s="136"/>
      <c r="AS116" s="136"/>
      <c r="AT116" s="136"/>
    </row>
    <row r="117" spans="2:46" s="135" customFormat="1">
      <c r="B117" s="141"/>
      <c r="C117" s="141"/>
      <c r="F117" s="136"/>
      <c r="G117" s="136"/>
      <c r="H117" s="136"/>
      <c r="I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</row>
    <row r="118" spans="2:46" s="135" customFormat="1">
      <c r="B118" s="141"/>
      <c r="C118" s="141"/>
      <c r="F118" s="136"/>
      <c r="G118" s="136"/>
      <c r="H118" s="136"/>
      <c r="I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  <c r="AP118" s="136"/>
      <c r="AQ118" s="136"/>
      <c r="AR118" s="136"/>
      <c r="AS118" s="136"/>
      <c r="AT118" s="136"/>
    </row>
    <row r="119" spans="2:46" s="135" customFormat="1">
      <c r="B119" s="141"/>
      <c r="C119" s="141"/>
      <c r="F119" s="136"/>
      <c r="G119" s="136"/>
      <c r="H119" s="136"/>
      <c r="I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  <c r="AP119" s="136"/>
      <c r="AQ119" s="136"/>
      <c r="AR119" s="136"/>
      <c r="AS119" s="136"/>
      <c r="AT119" s="136"/>
    </row>
    <row r="120" spans="2:46" s="135" customFormat="1">
      <c r="B120" s="141"/>
      <c r="C120" s="141"/>
      <c r="F120" s="136"/>
      <c r="G120" s="136"/>
      <c r="H120" s="136"/>
      <c r="I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  <c r="AP120" s="136"/>
      <c r="AQ120" s="136"/>
      <c r="AR120" s="136"/>
      <c r="AS120" s="136"/>
      <c r="AT120" s="136"/>
    </row>
    <row r="121" spans="2:46" s="135" customFormat="1">
      <c r="B121" s="141"/>
      <c r="C121" s="141"/>
      <c r="F121" s="136"/>
      <c r="G121" s="136"/>
      <c r="H121" s="136"/>
      <c r="I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36"/>
      <c r="AN121" s="136"/>
      <c r="AO121" s="136"/>
      <c r="AP121" s="136"/>
      <c r="AQ121" s="136"/>
      <c r="AR121" s="136"/>
      <c r="AS121" s="136"/>
      <c r="AT121" s="136"/>
    </row>
    <row r="122" spans="2:46" s="135" customFormat="1">
      <c r="B122" s="141"/>
      <c r="C122" s="141"/>
      <c r="F122" s="136"/>
      <c r="G122" s="136"/>
      <c r="H122" s="136"/>
      <c r="I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6"/>
      <c r="AT122" s="136"/>
    </row>
    <row r="123" spans="2:46" s="135" customFormat="1">
      <c r="B123" s="141"/>
      <c r="C123" s="141"/>
      <c r="F123" s="136"/>
      <c r="G123" s="136"/>
      <c r="H123" s="136"/>
      <c r="I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  <c r="AL123" s="136"/>
      <c r="AM123" s="136"/>
      <c r="AN123" s="136"/>
      <c r="AO123" s="136"/>
      <c r="AP123" s="136"/>
      <c r="AQ123" s="136"/>
      <c r="AR123" s="136"/>
      <c r="AS123" s="136"/>
      <c r="AT123" s="136"/>
    </row>
    <row r="124" spans="2:46" s="135" customFormat="1">
      <c r="B124" s="141"/>
      <c r="C124" s="141"/>
      <c r="F124" s="136"/>
      <c r="G124" s="136"/>
      <c r="H124" s="136"/>
      <c r="I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  <c r="AL124" s="136"/>
      <c r="AM124" s="136"/>
      <c r="AN124" s="136"/>
      <c r="AO124" s="136"/>
      <c r="AP124" s="136"/>
      <c r="AQ124" s="136"/>
      <c r="AR124" s="136"/>
      <c r="AS124" s="136"/>
      <c r="AT124" s="136"/>
    </row>
    <row r="125" spans="2:46" s="135" customFormat="1">
      <c r="B125" s="141"/>
      <c r="C125" s="141"/>
      <c r="F125" s="136"/>
      <c r="G125" s="136"/>
      <c r="H125" s="136"/>
      <c r="I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</row>
    <row r="126" spans="2:46" s="135" customFormat="1">
      <c r="B126" s="141"/>
      <c r="C126" s="141"/>
      <c r="F126" s="136"/>
      <c r="G126" s="136"/>
      <c r="H126" s="136"/>
      <c r="I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  <c r="AP126" s="136"/>
      <c r="AQ126" s="136"/>
      <c r="AR126" s="136"/>
      <c r="AS126" s="136"/>
      <c r="AT126" s="136"/>
    </row>
    <row r="127" spans="2:46" s="135" customFormat="1">
      <c r="B127" s="141"/>
      <c r="C127" s="141"/>
      <c r="F127" s="136"/>
      <c r="G127" s="136"/>
      <c r="H127" s="136"/>
      <c r="I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36"/>
      <c r="AT127" s="136"/>
    </row>
    <row r="128" spans="2:46" s="135" customFormat="1">
      <c r="B128" s="141"/>
      <c r="C128" s="141"/>
      <c r="F128" s="136"/>
      <c r="G128" s="136"/>
      <c r="H128" s="136"/>
      <c r="I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  <c r="AL128" s="136"/>
      <c r="AM128" s="136"/>
      <c r="AN128" s="136"/>
      <c r="AO128" s="136"/>
      <c r="AP128" s="136"/>
      <c r="AQ128" s="136"/>
      <c r="AR128" s="136"/>
      <c r="AS128" s="136"/>
      <c r="AT128" s="136"/>
    </row>
    <row r="129" spans="2:46" s="135" customFormat="1">
      <c r="B129" s="141"/>
      <c r="C129" s="141"/>
      <c r="F129" s="136"/>
      <c r="G129" s="136"/>
      <c r="H129" s="136"/>
      <c r="I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136"/>
      <c r="AN129" s="136"/>
      <c r="AO129" s="136"/>
      <c r="AP129" s="136"/>
      <c r="AQ129" s="136"/>
      <c r="AR129" s="136"/>
      <c r="AS129" s="136"/>
      <c r="AT129" s="136"/>
    </row>
    <row r="130" spans="2:46" s="135" customFormat="1">
      <c r="B130" s="141"/>
      <c r="C130" s="141"/>
      <c r="F130" s="136"/>
      <c r="G130" s="136"/>
      <c r="H130" s="136"/>
      <c r="I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6"/>
      <c r="AQ130" s="136"/>
      <c r="AR130" s="136"/>
      <c r="AS130" s="136"/>
      <c r="AT130" s="136"/>
    </row>
    <row r="131" spans="2:46" s="135" customFormat="1">
      <c r="B131" s="141"/>
      <c r="C131" s="141"/>
      <c r="F131" s="136"/>
      <c r="G131" s="136"/>
      <c r="H131" s="136"/>
      <c r="I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S131" s="136"/>
      <c r="AT131" s="136"/>
    </row>
    <row r="132" spans="2:46" s="135" customFormat="1">
      <c r="B132" s="141"/>
      <c r="C132" s="141"/>
      <c r="F132" s="136"/>
      <c r="G132" s="136"/>
      <c r="H132" s="136"/>
      <c r="I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136"/>
      <c r="AK132" s="136"/>
      <c r="AL132" s="136"/>
      <c r="AM132" s="136"/>
      <c r="AN132" s="136"/>
      <c r="AO132" s="136"/>
      <c r="AP132" s="136"/>
      <c r="AQ132" s="136"/>
      <c r="AR132" s="136"/>
      <c r="AS132" s="136"/>
      <c r="AT132" s="136"/>
    </row>
    <row r="133" spans="2:46" s="135" customFormat="1">
      <c r="B133" s="141"/>
      <c r="C133" s="141"/>
      <c r="F133" s="136"/>
      <c r="G133" s="136"/>
      <c r="H133" s="136"/>
      <c r="I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136"/>
      <c r="AK133" s="136"/>
      <c r="AL133" s="136"/>
      <c r="AM133" s="136"/>
      <c r="AN133" s="136"/>
      <c r="AO133" s="136"/>
      <c r="AP133" s="136"/>
      <c r="AQ133" s="136"/>
      <c r="AR133" s="136"/>
      <c r="AS133" s="136"/>
      <c r="AT133" s="136"/>
    </row>
    <row r="134" spans="2:46" s="135" customFormat="1">
      <c r="B134" s="141"/>
      <c r="C134" s="141"/>
      <c r="F134" s="136"/>
      <c r="G134" s="136"/>
      <c r="H134" s="136"/>
      <c r="I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136"/>
      <c r="AK134" s="136"/>
      <c r="AL134" s="136"/>
      <c r="AM134" s="136"/>
      <c r="AN134" s="136"/>
      <c r="AO134" s="136"/>
      <c r="AP134" s="136"/>
      <c r="AQ134" s="136"/>
      <c r="AR134" s="136"/>
      <c r="AS134" s="136"/>
      <c r="AT134" s="136"/>
    </row>
    <row r="135" spans="2:46" s="135" customFormat="1">
      <c r="B135" s="141"/>
      <c r="C135" s="141"/>
      <c r="F135" s="136"/>
      <c r="G135" s="136"/>
      <c r="H135" s="136"/>
      <c r="I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136"/>
      <c r="AN135" s="136"/>
      <c r="AO135" s="136"/>
      <c r="AP135" s="136"/>
      <c r="AQ135" s="136"/>
      <c r="AR135" s="136"/>
      <c r="AS135" s="136"/>
      <c r="AT135" s="136"/>
    </row>
    <row r="136" spans="2:46" s="135" customFormat="1">
      <c r="B136" s="141"/>
      <c r="C136" s="141"/>
      <c r="F136" s="136"/>
      <c r="G136" s="136"/>
      <c r="H136" s="136"/>
      <c r="I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136"/>
      <c r="AK136" s="136"/>
      <c r="AL136" s="136"/>
      <c r="AM136" s="136"/>
      <c r="AN136" s="136"/>
      <c r="AO136" s="136"/>
      <c r="AP136" s="136"/>
      <c r="AQ136" s="136"/>
      <c r="AR136" s="136"/>
      <c r="AS136" s="136"/>
      <c r="AT136" s="136"/>
    </row>
    <row r="137" spans="2:46" s="135" customFormat="1">
      <c r="B137" s="141"/>
      <c r="C137" s="141"/>
      <c r="F137" s="136"/>
      <c r="G137" s="136"/>
      <c r="H137" s="136"/>
      <c r="I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136"/>
      <c r="AN137" s="136"/>
      <c r="AO137" s="136"/>
      <c r="AP137" s="136"/>
      <c r="AQ137" s="136"/>
      <c r="AR137" s="136"/>
      <c r="AS137" s="136"/>
      <c r="AT137" s="136"/>
    </row>
    <row r="138" spans="2:46" s="135" customFormat="1">
      <c r="B138" s="141"/>
      <c r="C138" s="141"/>
      <c r="F138" s="136"/>
      <c r="G138" s="136"/>
      <c r="H138" s="136"/>
      <c r="I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136"/>
      <c r="AN138" s="136"/>
      <c r="AO138" s="136"/>
      <c r="AP138" s="136"/>
      <c r="AQ138" s="136"/>
      <c r="AR138" s="136"/>
      <c r="AS138" s="136"/>
      <c r="AT138" s="136"/>
    </row>
    <row r="139" spans="2:46" s="135" customFormat="1">
      <c r="B139" s="141"/>
      <c r="C139" s="141"/>
      <c r="F139" s="136"/>
      <c r="G139" s="136"/>
      <c r="H139" s="136"/>
      <c r="I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  <c r="AG139" s="136"/>
      <c r="AH139" s="136"/>
      <c r="AI139" s="136"/>
      <c r="AJ139" s="136"/>
      <c r="AK139" s="136"/>
      <c r="AL139" s="136"/>
      <c r="AM139" s="136"/>
      <c r="AN139" s="136"/>
      <c r="AO139" s="136"/>
      <c r="AP139" s="136"/>
      <c r="AQ139" s="136"/>
      <c r="AR139" s="136"/>
      <c r="AS139" s="136"/>
      <c r="AT139" s="136"/>
    </row>
    <row r="140" spans="2:46" s="135" customFormat="1">
      <c r="B140" s="141"/>
      <c r="C140" s="141"/>
      <c r="F140" s="136"/>
      <c r="G140" s="136"/>
      <c r="H140" s="136"/>
      <c r="I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6"/>
      <c r="AQ140" s="136"/>
      <c r="AR140" s="136"/>
      <c r="AS140" s="136"/>
      <c r="AT140" s="136"/>
    </row>
    <row r="141" spans="2:46" s="135" customFormat="1">
      <c r="B141" s="141"/>
      <c r="C141" s="141"/>
      <c r="F141" s="136"/>
      <c r="G141" s="136"/>
      <c r="H141" s="136"/>
      <c r="I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  <c r="AG141" s="136"/>
      <c r="AH141" s="136"/>
      <c r="AI141" s="136"/>
      <c r="AJ141" s="136"/>
      <c r="AK141" s="136"/>
      <c r="AL141" s="136"/>
      <c r="AM141" s="136"/>
      <c r="AN141" s="136"/>
      <c r="AO141" s="136"/>
      <c r="AP141" s="136"/>
      <c r="AQ141" s="136"/>
      <c r="AR141" s="136"/>
      <c r="AS141" s="136"/>
      <c r="AT141" s="136"/>
    </row>
    <row r="142" spans="2:46" s="135" customFormat="1">
      <c r="B142" s="141"/>
      <c r="C142" s="141"/>
      <c r="F142" s="136"/>
      <c r="G142" s="136"/>
      <c r="H142" s="136"/>
      <c r="I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</row>
    <row r="143" spans="2:46" s="135" customFormat="1">
      <c r="B143" s="141"/>
      <c r="C143" s="141"/>
      <c r="F143" s="136"/>
      <c r="G143" s="136"/>
      <c r="H143" s="136"/>
      <c r="I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136"/>
      <c r="AN143" s="136"/>
      <c r="AO143" s="136"/>
      <c r="AP143" s="136"/>
      <c r="AQ143" s="136"/>
      <c r="AR143" s="136"/>
      <c r="AS143" s="136"/>
      <c r="AT143" s="136"/>
    </row>
    <row r="144" spans="2:46" s="135" customFormat="1">
      <c r="B144" s="141"/>
      <c r="C144" s="141"/>
      <c r="F144" s="136"/>
      <c r="G144" s="136"/>
      <c r="H144" s="136"/>
      <c r="I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  <c r="AG144" s="136"/>
      <c r="AH144" s="136"/>
      <c r="AI144" s="136"/>
      <c r="AJ144" s="136"/>
      <c r="AK144" s="136"/>
      <c r="AL144" s="136"/>
      <c r="AM144" s="136"/>
      <c r="AN144" s="136"/>
      <c r="AO144" s="136"/>
      <c r="AP144" s="136"/>
      <c r="AQ144" s="136"/>
      <c r="AR144" s="136"/>
      <c r="AS144" s="136"/>
      <c r="AT144" s="136"/>
    </row>
    <row r="145" spans="2:46" s="135" customFormat="1">
      <c r="B145" s="141"/>
      <c r="C145" s="141"/>
      <c r="F145" s="136"/>
      <c r="G145" s="136"/>
      <c r="H145" s="136"/>
      <c r="I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</row>
    <row r="146" spans="2:46" s="135" customFormat="1">
      <c r="B146" s="141"/>
      <c r="C146" s="141"/>
      <c r="F146" s="136"/>
      <c r="G146" s="136"/>
      <c r="H146" s="136"/>
      <c r="I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6"/>
      <c r="AT146" s="136"/>
    </row>
    <row r="147" spans="2:46" s="135" customFormat="1">
      <c r="B147" s="141"/>
      <c r="C147" s="141"/>
      <c r="F147" s="136"/>
      <c r="G147" s="136"/>
      <c r="H147" s="136"/>
      <c r="I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6"/>
      <c r="AT147" s="136"/>
    </row>
    <row r="148" spans="2:46" s="135" customFormat="1">
      <c r="B148" s="141"/>
      <c r="C148" s="141"/>
      <c r="F148" s="136"/>
      <c r="G148" s="136"/>
      <c r="H148" s="136"/>
      <c r="I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6"/>
      <c r="AT148" s="136"/>
    </row>
    <row r="149" spans="2:46" s="135" customFormat="1">
      <c r="B149" s="141"/>
      <c r="C149" s="141"/>
      <c r="F149" s="136"/>
      <c r="G149" s="136"/>
      <c r="H149" s="136"/>
      <c r="I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6"/>
      <c r="AT149" s="136"/>
    </row>
    <row r="150" spans="2:46" s="135" customFormat="1">
      <c r="B150" s="141"/>
      <c r="C150" s="141"/>
      <c r="F150" s="136"/>
      <c r="G150" s="136"/>
      <c r="H150" s="136"/>
      <c r="I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6"/>
      <c r="AT150" s="136"/>
    </row>
    <row r="151" spans="2:46" s="135" customFormat="1">
      <c r="B151" s="141"/>
      <c r="C151" s="141"/>
      <c r="F151" s="136"/>
      <c r="G151" s="136"/>
      <c r="H151" s="136"/>
      <c r="I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</row>
    <row r="152" spans="2:46" s="135" customFormat="1">
      <c r="B152" s="141"/>
      <c r="C152" s="141"/>
      <c r="F152" s="136"/>
      <c r="G152" s="136"/>
      <c r="H152" s="136"/>
      <c r="I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  <c r="AG152" s="136"/>
      <c r="AH152" s="136"/>
      <c r="AI152" s="136"/>
      <c r="AJ152" s="136"/>
      <c r="AK152" s="136"/>
      <c r="AL152" s="136"/>
      <c r="AM152" s="136"/>
      <c r="AN152" s="136"/>
      <c r="AO152" s="136"/>
      <c r="AP152" s="136"/>
      <c r="AQ152" s="136"/>
      <c r="AR152" s="136"/>
      <c r="AS152" s="136"/>
      <c r="AT152" s="136"/>
    </row>
    <row r="153" spans="2:46" s="135" customFormat="1">
      <c r="B153" s="141"/>
      <c r="C153" s="141"/>
      <c r="F153" s="136"/>
      <c r="G153" s="136"/>
      <c r="H153" s="136"/>
      <c r="I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136"/>
      <c r="AN153" s="136"/>
      <c r="AO153" s="136"/>
      <c r="AP153" s="136"/>
      <c r="AQ153" s="136"/>
      <c r="AR153" s="136"/>
      <c r="AS153" s="136"/>
      <c r="AT153" s="136"/>
    </row>
    <row r="154" spans="2:46" s="135" customFormat="1">
      <c r="B154" s="141"/>
      <c r="C154" s="141"/>
      <c r="F154" s="136"/>
      <c r="G154" s="136"/>
      <c r="H154" s="136"/>
      <c r="I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  <c r="AG154" s="136"/>
      <c r="AH154" s="136"/>
      <c r="AI154" s="136"/>
      <c r="AJ154" s="136"/>
      <c r="AK154" s="136"/>
      <c r="AL154" s="136"/>
      <c r="AM154" s="136"/>
      <c r="AN154" s="136"/>
      <c r="AO154" s="136"/>
      <c r="AP154" s="136"/>
      <c r="AQ154" s="136"/>
      <c r="AR154" s="136"/>
      <c r="AS154" s="136"/>
      <c r="AT154" s="136"/>
    </row>
    <row r="155" spans="2:46" s="135" customFormat="1">
      <c r="B155" s="141"/>
      <c r="C155" s="141"/>
      <c r="F155" s="136"/>
      <c r="G155" s="136"/>
      <c r="H155" s="136"/>
      <c r="I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6"/>
      <c r="AL155" s="136"/>
      <c r="AM155" s="136"/>
      <c r="AN155" s="136"/>
      <c r="AO155" s="136"/>
      <c r="AP155" s="136"/>
      <c r="AQ155" s="136"/>
      <c r="AR155" s="136"/>
      <c r="AS155" s="136"/>
      <c r="AT155" s="136"/>
    </row>
    <row r="156" spans="2:46" s="135" customFormat="1">
      <c r="B156" s="141"/>
      <c r="C156" s="141"/>
      <c r="F156" s="136"/>
      <c r="G156" s="136"/>
      <c r="H156" s="136"/>
      <c r="I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  <c r="AG156" s="136"/>
      <c r="AH156" s="136"/>
      <c r="AI156" s="136"/>
      <c r="AJ156" s="136"/>
      <c r="AK156" s="136"/>
      <c r="AL156" s="136"/>
      <c r="AM156" s="136"/>
      <c r="AN156" s="136"/>
      <c r="AO156" s="136"/>
      <c r="AP156" s="136"/>
      <c r="AQ156" s="136"/>
      <c r="AR156" s="136"/>
      <c r="AS156" s="136"/>
      <c r="AT156" s="136"/>
    </row>
    <row r="157" spans="2:46" s="135" customFormat="1">
      <c r="B157" s="141"/>
      <c r="C157" s="141"/>
      <c r="F157" s="136"/>
      <c r="G157" s="136"/>
      <c r="H157" s="136"/>
      <c r="I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6"/>
      <c r="AL157" s="136"/>
      <c r="AM157" s="136"/>
      <c r="AN157" s="136"/>
      <c r="AO157" s="136"/>
      <c r="AP157" s="136"/>
      <c r="AQ157" s="136"/>
      <c r="AR157" s="136"/>
      <c r="AS157" s="136"/>
      <c r="AT157" s="136"/>
    </row>
    <row r="158" spans="2:46" s="135" customFormat="1">
      <c r="B158" s="141"/>
      <c r="C158" s="141"/>
      <c r="F158" s="136"/>
      <c r="G158" s="136"/>
      <c r="H158" s="136"/>
      <c r="I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  <c r="AG158" s="136"/>
      <c r="AH158" s="136"/>
      <c r="AI158" s="136"/>
      <c r="AJ158" s="136"/>
      <c r="AK158" s="136"/>
      <c r="AL158" s="136"/>
      <c r="AM158" s="136"/>
      <c r="AN158" s="136"/>
      <c r="AO158" s="136"/>
      <c r="AP158" s="136"/>
      <c r="AQ158" s="136"/>
      <c r="AR158" s="136"/>
      <c r="AS158" s="136"/>
      <c r="AT158" s="136"/>
    </row>
    <row r="159" spans="2:46" s="135" customFormat="1">
      <c r="B159" s="141"/>
      <c r="C159" s="141"/>
      <c r="F159" s="136"/>
      <c r="G159" s="136"/>
      <c r="H159" s="136"/>
      <c r="I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136"/>
      <c r="AN159" s="136"/>
      <c r="AO159" s="136"/>
      <c r="AP159" s="136"/>
      <c r="AQ159" s="136"/>
      <c r="AR159" s="136"/>
      <c r="AS159" s="136"/>
      <c r="AT159" s="136"/>
    </row>
    <row r="160" spans="2:46" s="135" customFormat="1">
      <c r="B160" s="141"/>
      <c r="C160" s="141"/>
      <c r="F160" s="136"/>
      <c r="G160" s="136"/>
      <c r="H160" s="136"/>
      <c r="I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6"/>
      <c r="AL160" s="136"/>
      <c r="AM160" s="136"/>
      <c r="AN160" s="136"/>
      <c r="AO160" s="136"/>
      <c r="AP160" s="136"/>
      <c r="AQ160" s="136"/>
      <c r="AR160" s="136"/>
      <c r="AS160" s="136"/>
      <c r="AT160" s="136"/>
    </row>
    <row r="161" spans="2:46" s="135" customFormat="1">
      <c r="B161" s="141"/>
      <c r="C161" s="141"/>
      <c r="F161" s="136"/>
      <c r="G161" s="136"/>
      <c r="H161" s="136"/>
      <c r="I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  <c r="AP161" s="136"/>
      <c r="AQ161" s="136"/>
      <c r="AR161" s="136"/>
      <c r="AS161" s="136"/>
      <c r="AT161" s="136"/>
    </row>
    <row r="162" spans="2:46" s="135" customFormat="1">
      <c r="B162" s="141"/>
      <c r="C162" s="141"/>
      <c r="F162" s="136"/>
      <c r="G162" s="136"/>
      <c r="H162" s="136"/>
      <c r="I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  <c r="AS162" s="136"/>
      <c r="AT162" s="136"/>
    </row>
    <row r="163" spans="2:46" s="135" customFormat="1">
      <c r="B163" s="141"/>
      <c r="C163" s="141"/>
      <c r="F163" s="136"/>
      <c r="G163" s="136"/>
      <c r="H163" s="136"/>
      <c r="I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136"/>
      <c r="AN163" s="136"/>
      <c r="AO163" s="136"/>
      <c r="AP163" s="136"/>
      <c r="AQ163" s="136"/>
      <c r="AR163" s="136"/>
      <c r="AS163" s="136"/>
      <c r="AT163" s="136"/>
    </row>
    <row r="164" spans="2:46" s="135" customFormat="1">
      <c r="B164" s="141"/>
      <c r="C164" s="141"/>
      <c r="F164" s="136"/>
      <c r="G164" s="136"/>
      <c r="H164" s="136"/>
      <c r="I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136"/>
      <c r="AP164" s="136"/>
      <c r="AQ164" s="136"/>
      <c r="AR164" s="136"/>
      <c r="AS164" s="136"/>
      <c r="AT164" s="136"/>
    </row>
    <row r="165" spans="2:46" s="135" customFormat="1">
      <c r="B165" s="141"/>
      <c r="C165" s="141"/>
      <c r="F165" s="136"/>
      <c r="G165" s="136"/>
      <c r="H165" s="136"/>
      <c r="I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  <c r="AM165" s="136"/>
      <c r="AN165" s="136"/>
      <c r="AO165" s="136"/>
      <c r="AP165" s="136"/>
      <c r="AQ165" s="136"/>
      <c r="AR165" s="136"/>
      <c r="AS165" s="136"/>
      <c r="AT165" s="136"/>
    </row>
    <row r="166" spans="2:46" s="135" customFormat="1">
      <c r="B166" s="141"/>
      <c r="C166" s="141"/>
      <c r="F166" s="136"/>
      <c r="G166" s="136"/>
      <c r="H166" s="136"/>
      <c r="I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6"/>
      <c r="AM166" s="136"/>
      <c r="AN166" s="136"/>
      <c r="AO166" s="136"/>
      <c r="AP166" s="136"/>
      <c r="AQ166" s="136"/>
      <c r="AR166" s="136"/>
      <c r="AS166" s="136"/>
      <c r="AT166" s="136"/>
    </row>
    <row r="167" spans="2:46" s="135" customFormat="1">
      <c r="B167" s="141"/>
      <c r="C167" s="141"/>
      <c r="F167" s="136"/>
      <c r="G167" s="136"/>
      <c r="H167" s="136"/>
      <c r="I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136"/>
      <c r="AN167" s="136"/>
      <c r="AO167" s="136"/>
      <c r="AP167" s="136"/>
      <c r="AQ167" s="136"/>
      <c r="AR167" s="136"/>
      <c r="AS167" s="136"/>
      <c r="AT167" s="136"/>
    </row>
    <row r="168" spans="2:46" s="135" customFormat="1">
      <c r="B168" s="141"/>
      <c r="C168" s="141"/>
      <c r="F168" s="136"/>
      <c r="G168" s="136"/>
      <c r="H168" s="136"/>
      <c r="I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  <c r="AG168" s="136"/>
      <c r="AH168" s="136"/>
      <c r="AI168" s="136"/>
      <c r="AJ168" s="136"/>
      <c r="AK168" s="136"/>
      <c r="AL168" s="136"/>
      <c r="AM168" s="136"/>
      <c r="AN168" s="136"/>
      <c r="AO168" s="136"/>
      <c r="AP168" s="136"/>
      <c r="AQ168" s="136"/>
      <c r="AR168" s="136"/>
      <c r="AS168" s="136"/>
      <c r="AT168" s="136"/>
    </row>
    <row r="169" spans="2:46" s="135" customFormat="1">
      <c r="B169" s="141"/>
      <c r="C169" s="141"/>
      <c r="F169" s="136"/>
      <c r="G169" s="136"/>
      <c r="H169" s="136"/>
      <c r="I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6"/>
      <c r="AL169" s="136"/>
      <c r="AM169" s="136"/>
      <c r="AN169" s="136"/>
      <c r="AO169" s="136"/>
      <c r="AP169" s="136"/>
      <c r="AQ169" s="136"/>
      <c r="AR169" s="136"/>
      <c r="AS169" s="136"/>
      <c r="AT169" s="136"/>
    </row>
    <row r="170" spans="2:46" s="135" customFormat="1">
      <c r="B170" s="141"/>
      <c r="C170" s="141"/>
      <c r="F170" s="136"/>
      <c r="G170" s="136"/>
      <c r="H170" s="136"/>
      <c r="I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  <c r="AG170" s="136"/>
      <c r="AH170" s="136"/>
      <c r="AI170" s="136"/>
      <c r="AJ170" s="136"/>
      <c r="AK170" s="136"/>
      <c r="AL170" s="136"/>
      <c r="AM170" s="136"/>
      <c r="AN170" s="136"/>
      <c r="AO170" s="136"/>
      <c r="AP170" s="136"/>
      <c r="AQ170" s="136"/>
      <c r="AR170" s="136"/>
      <c r="AS170" s="136"/>
      <c r="AT170" s="136"/>
    </row>
    <row r="171" spans="2:46" s="135" customFormat="1">
      <c r="B171" s="141"/>
      <c r="C171" s="141"/>
      <c r="F171" s="136"/>
      <c r="G171" s="136"/>
      <c r="H171" s="136"/>
      <c r="I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6"/>
      <c r="AL171" s="136"/>
      <c r="AM171" s="136"/>
      <c r="AN171" s="136"/>
      <c r="AO171" s="136"/>
      <c r="AP171" s="136"/>
      <c r="AQ171" s="136"/>
      <c r="AR171" s="136"/>
      <c r="AS171" s="136"/>
      <c r="AT171" s="136"/>
    </row>
    <row r="172" spans="2:46" s="135" customFormat="1">
      <c r="B172" s="141"/>
      <c r="C172" s="141"/>
      <c r="F172" s="136"/>
      <c r="G172" s="136"/>
      <c r="H172" s="136"/>
      <c r="I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  <c r="AP172" s="136"/>
      <c r="AQ172" s="136"/>
      <c r="AR172" s="136"/>
      <c r="AS172" s="136"/>
      <c r="AT172" s="136"/>
    </row>
    <row r="173" spans="2:46" s="135" customFormat="1">
      <c r="B173" s="141"/>
      <c r="C173" s="141"/>
      <c r="F173" s="136"/>
      <c r="G173" s="136"/>
      <c r="H173" s="136"/>
      <c r="I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  <c r="AG173" s="136"/>
      <c r="AH173" s="136"/>
      <c r="AI173" s="136"/>
      <c r="AJ173" s="136"/>
      <c r="AK173" s="136"/>
      <c r="AL173" s="136"/>
      <c r="AM173" s="136"/>
      <c r="AN173" s="136"/>
      <c r="AO173" s="136"/>
      <c r="AP173" s="136"/>
      <c r="AQ173" s="136"/>
      <c r="AR173" s="136"/>
      <c r="AS173" s="136"/>
      <c r="AT173" s="136"/>
    </row>
    <row r="174" spans="2:46" s="135" customFormat="1">
      <c r="B174" s="141"/>
      <c r="C174" s="141"/>
      <c r="F174" s="136"/>
      <c r="G174" s="136"/>
      <c r="H174" s="136"/>
      <c r="I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  <c r="AG174" s="136"/>
      <c r="AH174" s="136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</row>
    <row r="175" spans="2:46" s="135" customFormat="1">
      <c r="B175" s="141"/>
      <c r="C175" s="141"/>
      <c r="F175" s="136"/>
      <c r="G175" s="136"/>
      <c r="H175" s="136"/>
      <c r="I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</row>
    <row r="176" spans="2:46" s="135" customFormat="1">
      <c r="B176" s="141"/>
      <c r="C176" s="141"/>
      <c r="F176" s="136"/>
      <c r="G176" s="136"/>
      <c r="H176" s="136"/>
      <c r="I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  <c r="AG176" s="136"/>
      <c r="AH176" s="136"/>
      <c r="AI176" s="136"/>
      <c r="AJ176" s="136"/>
      <c r="AK176" s="136"/>
      <c r="AL176" s="136"/>
      <c r="AM176" s="136"/>
      <c r="AN176" s="136"/>
      <c r="AO176" s="136"/>
      <c r="AP176" s="136"/>
      <c r="AQ176" s="136"/>
      <c r="AR176" s="136"/>
      <c r="AS176" s="136"/>
      <c r="AT176" s="136"/>
    </row>
    <row r="177" spans="2:46" s="135" customFormat="1">
      <c r="B177" s="141"/>
      <c r="C177" s="141"/>
      <c r="F177" s="136"/>
      <c r="G177" s="136"/>
      <c r="H177" s="136"/>
      <c r="I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  <c r="AS177" s="136"/>
      <c r="AT177" s="136"/>
    </row>
    <row r="178" spans="2:46" s="135" customFormat="1">
      <c r="B178" s="141"/>
      <c r="C178" s="141"/>
      <c r="F178" s="136"/>
      <c r="G178" s="136"/>
      <c r="H178" s="136"/>
      <c r="I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  <c r="AG178" s="136"/>
      <c r="AH178" s="136"/>
      <c r="AI178" s="136"/>
      <c r="AJ178" s="136"/>
      <c r="AK178" s="136"/>
      <c r="AL178" s="136"/>
      <c r="AM178" s="136"/>
      <c r="AN178" s="136"/>
      <c r="AO178" s="136"/>
      <c r="AP178" s="136"/>
      <c r="AQ178" s="136"/>
      <c r="AR178" s="136"/>
      <c r="AS178" s="136"/>
      <c r="AT178" s="136"/>
    </row>
    <row r="179" spans="2:46" s="135" customFormat="1">
      <c r="B179" s="141"/>
      <c r="C179" s="141"/>
      <c r="F179" s="136"/>
      <c r="G179" s="136"/>
      <c r="H179" s="136"/>
      <c r="I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6"/>
      <c r="AL179" s="136"/>
      <c r="AM179" s="136"/>
      <c r="AN179" s="136"/>
      <c r="AO179" s="136"/>
      <c r="AP179" s="136"/>
      <c r="AQ179" s="136"/>
      <c r="AR179" s="136"/>
      <c r="AS179" s="136"/>
      <c r="AT179" s="136"/>
    </row>
    <row r="180" spans="2:46" s="135" customFormat="1">
      <c r="B180" s="141"/>
      <c r="C180" s="141"/>
      <c r="F180" s="136"/>
      <c r="G180" s="136"/>
      <c r="H180" s="136"/>
      <c r="I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  <c r="AF180" s="136"/>
      <c r="AG180" s="136"/>
      <c r="AH180" s="136"/>
      <c r="AI180" s="136"/>
      <c r="AJ180" s="136"/>
      <c r="AK180" s="136"/>
      <c r="AL180" s="136"/>
      <c r="AM180" s="136"/>
      <c r="AN180" s="136"/>
      <c r="AO180" s="136"/>
      <c r="AP180" s="136"/>
      <c r="AQ180" s="136"/>
      <c r="AR180" s="136"/>
      <c r="AS180" s="136"/>
      <c r="AT180" s="136"/>
    </row>
    <row r="181" spans="2:46" s="135" customFormat="1">
      <c r="B181" s="141"/>
      <c r="C181" s="141"/>
      <c r="F181" s="136"/>
      <c r="G181" s="136"/>
      <c r="H181" s="136"/>
      <c r="I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6"/>
      <c r="AL181" s="136"/>
      <c r="AM181" s="136"/>
      <c r="AN181" s="136"/>
      <c r="AO181" s="136"/>
      <c r="AP181" s="136"/>
      <c r="AQ181" s="136"/>
      <c r="AR181" s="136"/>
      <c r="AS181" s="136"/>
      <c r="AT181" s="136"/>
    </row>
    <row r="182" spans="2:46" s="135" customFormat="1">
      <c r="B182" s="141"/>
      <c r="C182" s="141"/>
      <c r="F182" s="136"/>
      <c r="G182" s="136"/>
      <c r="H182" s="136"/>
      <c r="I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  <c r="AG182" s="136"/>
      <c r="AH182" s="136"/>
      <c r="AI182" s="136"/>
      <c r="AJ182" s="136"/>
      <c r="AK182" s="136"/>
      <c r="AL182" s="136"/>
      <c r="AM182" s="136"/>
      <c r="AN182" s="136"/>
      <c r="AO182" s="136"/>
      <c r="AP182" s="136"/>
      <c r="AQ182" s="136"/>
      <c r="AR182" s="136"/>
      <c r="AS182" s="136"/>
      <c r="AT182" s="136"/>
    </row>
    <row r="183" spans="2:46" s="135" customFormat="1">
      <c r="B183" s="141"/>
      <c r="C183" s="141"/>
      <c r="F183" s="136"/>
      <c r="G183" s="136"/>
      <c r="H183" s="136"/>
      <c r="I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6"/>
      <c r="AL183" s="136"/>
      <c r="AM183" s="136"/>
      <c r="AN183" s="136"/>
      <c r="AO183" s="136"/>
      <c r="AP183" s="136"/>
      <c r="AQ183" s="136"/>
      <c r="AR183" s="136"/>
      <c r="AS183" s="136"/>
      <c r="AT183" s="136"/>
    </row>
    <row r="184" spans="2:46" s="135" customFormat="1">
      <c r="B184" s="141"/>
      <c r="C184" s="141"/>
      <c r="F184" s="136"/>
      <c r="G184" s="136"/>
      <c r="H184" s="136"/>
      <c r="I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  <c r="AF184" s="136"/>
      <c r="AG184" s="136"/>
      <c r="AH184" s="136"/>
      <c r="AI184" s="136"/>
      <c r="AJ184" s="136"/>
      <c r="AK184" s="136"/>
      <c r="AL184" s="136"/>
      <c r="AM184" s="136"/>
      <c r="AN184" s="136"/>
      <c r="AO184" s="136"/>
      <c r="AP184" s="136"/>
      <c r="AQ184" s="136"/>
      <c r="AR184" s="136"/>
      <c r="AS184" s="136"/>
      <c r="AT184" s="136"/>
    </row>
    <row r="185" spans="2:46" s="135" customFormat="1">
      <c r="B185" s="141"/>
      <c r="C185" s="141"/>
      <c r="F185" s="136"/>
      <c r="G185" s="136"/>
      <c r="H185" s="136"/>
      <c r="I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6"/>
      <c r="AL185" s="136"/>
      <c r="AM185" s="136"/>
      <c r="AN185" s="136"/>
      <c r="AO185" s="136"/>
      <c r="AP185" s="136"/>
      <c r="AQ185" s="136"/>
      <c r="AR185" s="136"/>
      <c r="AS185" s="136"/>
      <c r="AT185" s="136"/>
    </row>
    <row r="186" spans="2:46" s="135" customFormat="1">
      <c r="B186" s="141"/>
      <c r="C186" s="141"/>
      <c r="F186" s="136"/>
      <c r="G186" s="136"/>
      <c r="H186" s="136"/>
      <c r="I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36"/>
      <c r="AG186" s="136"/>
      <c r="AH186" s="136"/>
      <c r="AI186" s="136"/>
      <c r="AJ186" s="136"/>
      <c r="AK186" s="136"/>
      <c r="AL186" s="136"/>
      <c r="AM186" s="136"/>
      <c r="AN186" s="136"/>
      <c r="AO186" s="136"/>
      <c r="AP186" s="136"/>
      <c r="AQ186" s="136"/>
      <c r="AR186" s="136"/>
      <c r="AS186" s="136"/>
      <c r="AT186" s="136"/>
    </row>
    <row r="187" spans="2:46" s="135" customFormat="1">
      <c r="B187" s="141"/>
      <c r="C187" s="141"/>
      <c r="F187" s="136"/>
      <c r="G187" s="136"/>
      <c r="H187" s="136"/>
      <c r="I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136"/>
      <c r="AG187" s="136"/>
      <c r="AH187" s="136"/>
      <c r="AI187" s="136"/>
      <c r="AJ187" s="136"/>
      <c r="AK187" s="136"/>
      <c r="AL187" s="136"/>
      <c r="AM187" s="136"/>
      <c r="AN187" s="136"/>
      <c r="AO187" s="136"/>
      <c r="AP187" s="136"/>
      <c r="AQ187" s="136"/>
      <c r="AR187" s="136"/>
      <c r="AS187" s="136"/>
      <c r="AT187" s="136"/>
    </row>
    <row r="188" spans="2:46" s="135" customFormat="1">
      <c r="B188" s="141"/>
      <c r="C188" s="141"/>
      <c r="F188" s="136"/>
      <c r="G188" s="136"/>
      <c r="H188" s="136"/>
      <c r="I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  <c r="AF188" s="136"/>
      <c r="AG188" s="136"/>
      <c r="AH188" s="136"/>
      <c r="AI188" s="136"/>
      <c r="AJ188" s="136"/>
      <c r="AK188" s="136"/>
      <c r="AL188" s="136"/>
      <c r="AM188" s="136"/>
      <c r="AN188" s="136"/>
      <c r="AO188" s="136"/>
      <c r="AP188" s="136"/>
      <c r="AQ188" s="136"/>
      <c r="AR188" s="136"/>
      <c r="AS188" s="136"/>
      <c r="AT188" s="136"/>
    </row>
    <row r="189" spans="2:46" s="135" customFormat="1">
      <c r="B189" s="141"/>
      <c r="C189" s="141"/>
      <c r="F189" s="136"/>
      <c r="G189" s="136"/>
      <c r="H189" s="136"/>
      <c r="I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  <c r="AF189" s="136"/>
      <c r="AG189" s="136"/>
      <c r="AH189" s="136"/>
      <c r="AI189" s="136"/>
      <c r="AJ189" s="136"/>
      <c r="AK189" s="136"/>
      <c r="AL189" s="136"/>
      <c r="AM189" s="136"/>
      <c r="AN189" s="136"/>
      <c r="AO189" s="136"/>
      <c r="AP189" s="136"/>
      <c r="AQ189" s="136"/>
      <c r="AR189" s="136"/>
      <c r="AS189" s="136"/>
      <c r="AT189" s="136"/>
    </row>
    <row r="190" spans="2:46" s="135" customFormat="1">
      <c r="B190" s="141"/>
      <c r="C190" s="141"/>
      <c r="F190" s="136"/>
      <c r="G190" s="136"/>
      <c r="H190" s="136"/>
      <c r="I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  <c r="AG190" s="136"/>
      <c r="AH190" s="136"/>
      <c r="AI190" s="136"/>
      <c r="AJ190" s="136"/>
      <c r="AK190" s="136"/>
      <c r="AL190" s="136"/>
      <c r="AM190" s="136"/>
      <c r="AN190" s="136"/>
      <c r="AO190" s="136"/>
      <c r="AP190" s="136"/>
      <c r="AQ190" s="136"/>
      <c r="AR190" s="136"/>
      <c r="AS190" s="136"/>
      <c r="AT190" s="136"/>
    </row>
    <row r="191" spans="2:46" s="135" customFormat="1">
      <c r="B191" s="141"/>
      <c r="C191" s="141"/>
      <c r="F191" s="136"/>
      <c r="G191" s="136"/>
      <c r="H191" s="136"/>
      <c r="I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  <c r="AG191" s="136"/>
      <c r="AH191" s="136"/>
      <c r="AI191" s="136"/>
      <c r="AJ191" s="136"/>
      <c r="AK191" s="136"/>
      <c r="AL191" s="136"/>
      <c r="AM191" s="136"/>
      <c r="AN191" s="136"/>
      <c r="AO191" s="136"/>
      <c r="AP191" s="136"/>
      <c r="AQ191" s="136"/>
      <c r="AR191" s="136"/>
      <c r="AS191" s="136"/>
      <c r="AT191" s="136"/>
    </row>
    <row r="192" spans="2:46" s="135" customFormat="1">
      <c r="B192" s="141"/>
      <c r="C192" s="141"/>
      <c r="F192" s="136"/>
      <c r="G192" s="136"/>
      <c r="H192" s="136"/>
      <c r="I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  <c r="AG192" s="136"/>
      <c r="AH192" s="136"/>
      <c r="AI192" s="136"/>
      <c r="AJ192" s="136"/>
      <c r="AK192" s="136"/>
      <c r="AL192" s="136"/>
      <c r="AM192" s="136"/>
      <c r="AN192" s="136"/>
      <c r="AO192" s="136"/>
      <c r="AP192" s="136"/>
      <c r="AQ192" s="136"/>
      <c r="AR192" s="136"/>
      <c r="AS192" s="136"/>
      <c r="AT192" s="136"/>
    </row>
    <row r="193" spans="2:46" s="135" customFormat="1">
      <c r="B193" s="141"/>
      <c r="C193" s="141"/>
      <c r="F193" s="136"/>
      <c r="G193" s="136"/>
      <c r="H193" s="136"/>
      <c r="I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  <c r="AG193" s="136"/>
      <c r="AH193" s="136"/>
      <c r="AI193" s="136"/>
      <c r="AJ193" s="136"/>
      <c r="AK193" s="136"/>
      <c r="AL193" s="136"/>
      <c r="AM193" s="136"/>
      <c r="AN193" s="136"/>
      <c r="AO193" s="136"/>
      <c r="AP193" s="136"/>
      <c r="AQ193" s="136"/>
      <c r="AR193" s="136"/>
      <c r="AS193" s="136"/>
      <c r="AT193" s="136"/>
    </row>
    <row r="194" spans="2:46" s="135" customFormat="1">
      <c r="B194" s="141"/>
      <c r="C194" s="141"/>
      <c r="F194" s="136"/>
      <c r="G194" s="136"/>
      <c r="H194" s="136"/>
      <c r="I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  <c r="AG194" s="136"/>
      <c r="AH194" s="136"/>
      <c r="AI194" s="136"/>
      <c r="AJ194" s="136"/>
      <c r="AK194" s="136"/>
      <c r="AL194" s="136"/>
      <c r="AM194" s="136"/>
      <c r="AN194" s="136"/>
      <c r="AO194" s="136"/>
      <c r="AP194" s="136"/>
      <c r="AQ194" s="136"/>
      <c r="AR194" s="136"/>
      <c r="AS194" s="136"/>
      <c r="AT194" s="136"/>
    </row>
    <row r="195" spans="2:46" s="135" customFormat="1">
      <c r="B195" s="141"/>
      <c r="C195" s="141"/>
      <c r="F195" s="136"/>
      <c r="G195" s="136"/>
      <c r="H195" s="136"/>
      <c r="I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136"/>
      <c r="AN195" s="136"/>
      <c r="AO195" s="136"/>
      <c r="AP195" s="136"/>
      <c r="AQ195" s="136"/>
      <c r="AR195" s="136"/>
      <c r="AS195" s="136"/>
      <c r="AT195" s="136"/>
    </row>
    <row r="196" spans="2:46" s="135" customFormat="1">
      <c r="B196" s="141"/>
      <c r="C196" s="141"/>
      <c r="F196" s="136"/>
      <c r="G196" s="136"/>
      <c r="H196" s="136"/>
      <c r="I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  <c r="AG196" s="136"/>
      <c r="AH196" s="136"/>
      <c r="AI196" s="136"/>
      <c r="AJ196" s="136"/>
      <c r="AK196" s="136"/>
      <c r="AL196" s="136"/>
      <c r="AM196" s="136"/>
      <c r="AN196" s="136"/>
      <c r="AO196" s="136"/>
      <c r="AP196" s="136"/>
      <c r="AQ196" s="136"/>
      <c r="AR196" s="136"/>
      <c r="AS196" s="136"/>
      <c r="AT196" s="136"/>
    </row>
    <row r="197" spans="2:46" s="135" customFormat="1">
      <c r="B197" s="141"/>
      <c r="C197" s="141"/>
      <c r="F197" s="136"/>
      <c r="G197" s="136"/>
      <c r="H197" s="136"/>
      <c r="I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136"/>
      <c r="AN197" s="136"/>
      <c r="AO197" s="136"/>
      <c r="AP197" s="136"/>
      <c r="AQ197" s="136"/>
      <c r="AR197" s="136"/>
      <c r="AS197" s="136"/>
      <c r="AT197" s="136"/>
    </row>
    <row r="198" spans="2:46" s="135" customFormat="1">
      <c r="B198" s="141"/>
      <c r="C198" s="141"/>
      <c r="F198" s="136"/>
      <c r="G198" s="136"/>
      <c r="H198" s="136"/>
      <c r="I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  <c r="AG198" s="136"/>
      <c r="AH198" s="136"/>
      <c r="AI198" s="136"/>
      <c r="AJ198" s="136"/>
      <c r="AK198" s="136"/>
      <c r="AL198" s="136"/>
      <c r="AM198" s="136"/>
      <c r="AN198" s="136"/>
      <c r="AO198" s="136"/>
      <c r="AP198" s="136"/>
      <c r="AQ198" s="136"/>
      <c r="AR198" s="136"/>
      <c r="AS198" s="136"/>
      <c r="AT198" s="136"/>
    </row>
    <row r="199" spans="2:46" s="135" customFormat="1">
      <c r="B199" s="141"/>
      <c r="C199" s="141"/>
      <c r="F199" s="136"/>
      <c r="G199" s="136"/>
      <c r="H199" s="136"/>
      <c r="I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  <c r="AF199" s="136"/>
      <c r="AG199" s="136"/>
      <c r="AH199" s="136"/>
      <c r="AI199" s="136"/>
      <c r="AJ199" s="136"/>
      <c r="AK199" s="136"/>
      <c r="AL199" s="136"/>
      <c r="AM199" s="136"/>
      <c r="AN199" s="136"/>
      <c r="AO199" s="136"/>
      <c r="AP199" s="136"/>
      <c r="AQ199" s="136"/>
      <c r="AR199" s="136"/>
      <c r="AS199" s="136"/>
      <c r="AT199" s="136"/>
    </row>
    <row r="200" spans="2:46" s="135" customFormat="1">
      <c r="B200" s="141"/>
      <c r="C200" s="141"/>
      <c r="F200" s="136"/>
      <c r="G200" s="136"/>
      <c r="H200" s="136"/>
      <c r="I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  <c r="AF200" s="136"/>
      <c r="AG200" s="136"/>
      <c r="AH200" s="136"/>
      <c r="AI200" s="136"/>
      <c r="AJ200" s="136"/>
      <c r="AK200" s="136"/>
      <c r="AL200" s="136"/>
      <c r="AM200" s="136"/>
      <c r="AN200" s="136"/>
      <c r="AO200" s="136"/>
      <c r="AP200" s="136"/>
      <c r="AQ200" s="136"/>
      <c r="AR200" s="136"/>
      <c r="AS200" s="136"/>
      <c r="AT200" s="136"/>
    </row>
    <row r="201" spans="2:46" s="135" customFormat="1">
      <c r="B201" s="141"/>
      <c r="C201" s="141"/>
      <c r="F201" s="136"/>
      <c r="G201" s="136"/>
      <c r="H201" s="136"/>
      <c r="I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  <c r="AG201" s="136"/>
      <c r="AH201" s="136"/>
      <c r="AI201" s="136"/>
      <c r="AJ201" s="136"/>
      <c r="AK201" s="136"/>
      <c r="AL201" s="136"/>
      <c r="AM201" s="136"/>
      <c r="AN201" s="136"/>
      <c r="AO201" s="136"/>
      <c r="AP201" s="136"/>
      <c r="AQ201" s="136"/>
      <c r="AR201" s="136"/>
      <c r="AS201" s="136"/>
      <c r="AT201" s="136"/>
    </row>
    <row r="202" spans="2:46" s="135" customFormat="1">
      <c r="B202" s="141"/>
      <c r="C202" s="141"/>
      <c r="F202" s="136"/>
      <c r="G202" s="136"/>
      <c r="H202" s="136"/>
      <c r="I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  <c r="AG202" s="136"/>
      <c r="AH202" s="136"/>
      <c r="AI202" s="136"/>
      <c r="AJ202" s="136"/>
      <c r="AK202" s="136"/>
      <c r="AL202" s="136"/>
      <c r="AM202" s="136"/>
      <c r="AN202" s="136"/>
      <c r="AO202" s="136"/>
      <c r="AP202" s="136"/>
      <c r="AQ202" s="136"/>
      <c r="AR202" s="136"/>
      <c r="AS202" s="136"/>
      <c r="AT202" s="136"/>
    </row>
    <row r="203" spans="2:46" s="135" customFormat="1">
      <c r="B203" s="141"/>
      <c r="C203" s="141"/>
      <c r="F203" s="136"/>
      <c r="G203" s="136"/>
      <c r="H203" s="136"/>
      <c r="I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  <c r="AF203" s="136"/>
      <c r="AG203" s="136"/>
      <c r="AH203" s="136"/>
      <c r="AI203" s="136"/>
      <c r="AJ203" s="136"/>
      <c r="AK203" s="136"/>
      <c r="AL203" s="136"/>
      <c r="AM203" s="136"/>
      <c r="AN203" s="136"/>
      <c r="AO203" s="136"/>
      <c r="AP203" s="136"/>
      <c r="AQ203" s="136"/>
      <c r="AR203" s="136"/>
      <c r="AS203" s="136"/>
      <c r="AT203" s="136"/>
    </row>
    <row r="204" spans="2:46" s="135" customFormat="1">
      <c r="B204" s="141"/>
      <c r="C204" s="141"/>
      <c r="F204" s="136"/>
      <c r="G204" s="136"/>
      <c r="H204" s="136"/>
      <c r="I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  <c r="AF204" s="136"/>
      <c r="AG204" s="136"/>
      <c r="AH204" s="136"/>
      <c r="AI204" s="136"/>
      <c r="AJ204" s="136"/>
      <c r="AK204" s="136"/>
      <c r="AL204" s="136"/>
      <c r="AM204" s="136"/>
      <c r="AN204" s="136"/>
      <c r="AO204" s="136"/>
      <c r="AP204" s="136"/>
      <c r="AQ204" s="136"/>
      <c r="AR204" s="136"/>
      <c r="AS204" s="136"/>
      <c r="AT204" s="136"/>
    </row>
    <row r="205" spans="2:46" s="135" customFormat="1">
      <c r="B205" s="141"/>
      <c r="C205" s="141"/>
      <c r="F205" s="136"/>
      <c r="G205" s="136"/>
      <c r="H205" s="136"/>
      <c r="I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  <c r="AG205" s="136"/>
      <c r="AH205" s="136"/>
      <c r="AI205" s="136"/>
      <c r="AJ205" s="136"/>
      <c r="AK205" s="136"/>
      <c r="AL205" s="136"/>
      <c r="AM205" s="136"/>
      <c r="AN205" s="136"/>
      <c r="AO205" s="136"/>
      <c r="AP205" s="136"/>
      <c r="AQ205" s="136"/>
      <c r="AR205" s="136"/>
      <c r="AS205" s="136"/>
      <c r="AT205" s="136"/>
    </row>
    <row r="206" spans="2:46" s="135" customFormat="1">
      <c r="B206" s="141"/>
      <c r="C206" s="141"/>
      <c r="F206" s="136"/>
      <c r="G206" s="136"/>
      <c r="H206" s="136"/>
      <c r="I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6"/>
      <c r="AL206" s="136"/>
      <c r="AM206" s="136"/>
      <c r="AN206" s="136"/>
      <c r="AO206" s="136"/>
      <c r="AP206" s="136"/>
      <c r="AQ206" s="136"/>
      <c r="AR206" s="136"/>
      <c r="AS206" s="136"/>
      <c r="AT206" s="136"/>
    </row>
    <row r="207" spans="2:46" s="135" customFormat="1">
      <c r="B207" s="141"/>
      <c r="C207" s="141"/>
      <c r="F207" s="136"/>
      <c r="G207" s="136"/>
      <c r="H207" s="136"/>
      <c r="I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136"/>
      <c r="AN207" s="136"/>
      <c r="AO207" s="136"/>
      <c r="AP207" s="136"/>
      <c r="AQ207" s="136"/>
      <c r="AR207" s="136"/>
      <c r="AS207" s="136"/>
      <c r="AT207" s="136"/>
    </row>
    <row r="208" spans="2:46" s="135" customFormat="1">
      <c r="B208" s="141"/>
      <c r="C208" s="141"/>
      <c r="F208" s="136"/>
      <c r="G208" s="136"/>
      <c r="H208" s="136"/>
      <c r="I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  <c r="AF208" s="136"/>
      <c r="AG208" s="136"/>
      <c r="AH208" s="136"/>
      <c r="AI208" s="136"/>
      <c r="AJ208" s="136"/>
      <c r="AK208" s="136"/>
      <c r="AL208" s="136"/>
      <c r="AM208" s="136"/>
      <c r="AN208" s="136"/>
      <c r="AO208" s="136"/>
      <c r="AP208" s="136"/>
      <c r="AQ208" s="136"/>
      <c r="AR208" s="136"/>
      <c r="AS208" s="136"/>
      <c r="AT208" s="136"/>
    </row>
    <row r="209" spans="2:46" s="135" customFormat="1">
      <c r="B209" s="141"/>
      <c r="C209" s="141"/>
      <c r="F209" s="136"/>
      <c r="G209" s="136"/>
      <c r="H209" s="136"/>
      <c r="I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  <c r="AF209" s="136"/>
      <c r="AG209" s="136"/>
      <c r="AH209" s="136"/>
      <c r="AI209" s="136"/>
      <c r="AJ209" s="136"/>
      <c r="AK209" s="136"/>
      <c r="AL209" s="136"/>
      <c r="AM209" s="136"/>
      <c r="AN209" s="136"/>
      <c r="AO209" s="136"/>
      <c r="AP209" s="136"/>
      <c r="AQ209" s="136"/>
      <c r="AR209" s="136"/>
      <c r="AS209" s="136"/>
      <c r="AT209" s="136"/>
    </row>
    <row r="210" spans="2:46" s="135" customFormat="1">
      <c r="B210" s="141"/>
      <c r="C210" s="141"/>
      <c r="F210" s="136"/>
      <c r="G210" s="136"/>
      <c r="H210" s="136"/>
      <c r="I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  <c r="AP210" s="136"/>
      <c r="AQ210" s="136"/>
      <c r="AR210" s="136"/>
      <c r="AS210" s="136"/>
      <c r="AT210" s="136"/>
    </row>
    <row r="211" spans="2:46" s="135" customFormat="1">
      <c r="B211" s="141"/>
      <c r="C211" s="141"/>
      <c r="F211" s="136"/>
      <c r="G211" s="136"/>
      <c r="H211" s="136"/>
      <c r="I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  <c r="AP211" s="136"/>
      <c r="AQ211" s="136"/>
      <c r="AR211" s="136"/>
      <c r="AS211" s="136"/>
      <c r="AT211" s="136"/>
    </row>
    <row r="212" spans="2:46" s="135" customFormat="1">
      <c r="B212" s="141"/>
      <c r="C212" s="141"/>
      <c r="F212" s="136"/>
      <c r="G212" s="136"/>
      <c r="H212" s="136"/>
      <c r="I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  <c r="AP212" s="136"/>
      <c r="AQ212" s="136"/>
      <c r="AR212" s="136"/>
      <c r="AS212" s="136"/>
      <c r="AT212" s="136"/>
    </row>
    <row r="213" spans="2:46" s="135" customFormat="1">
      <c r="B213" s="141"/>
      <c r="C213" s="141"/>
      <c r="F213" s="136"/>
      <c r="G213" s="136"/>
      <c r="H213" s="136"/>
      <c r="I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136"/>
      <c r="AN213" s="136"/>
      <c r="AO213" s="136"/>
      <c r="AP213" s="136"/>
      <c r="AQ213" s="136"/>
      <c r="AR213" s="136"/>
      <c r="AS213" s="136"/>
      <c r="AT213" s="136"/>
    </row>
    <row r="214" spans="2:46" s="135" customFormat="1">
      <c r="B214" s="141"/>
      <c r="C214" s="141"/>
      <c r="F214" s="136"/>
      <c r="G214" s="136"/>
      <c r="H214" s="136"/>
      <c r="I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  <c r="AG214" s="136"/>
      <c r="AH214" s="136"/>
      <c r="AI214" s="136"/>
      <c r="AJ214" s="136"/>
      <c r="AK214" s="136"/>
      <c r="AL214" s="136"/>
      <c r="AM214" s="136"/>
      <c r="AN214" s="136"/>
      <c r="AO214" s="136"/>
      <c r="AP214" s="136"/>
      <c r="AQ214" s="136"/>
      <c r="AR214" s="136"/>
      <c r="AS214" s="136"/>
      <c r="AT214" s="136"/>
    </row>
    <row r="215" spans="2:46" s="135" customFormat="1">
      <c r="B215" s="141"/>
      <c r="C215" s="141"/>
      <c r="F215" s="136"/>
      <c r="G215" s="136"/>
      <c r="H215" s="136"/>
      <c r="I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  <c r="AG215" s="136"/>
      <c r="AH215" s="136"/>
      <c r="AI215" s="136"/>
      <c r="AJ215" s="136"/>
      <c r="AK215" s="136"/>
      <c r="AL215" s="136"/>
      <c r="AM215" s="136"/>
      <c r="AN215" s="136"/>
      <c r="AO215" s="136"/>
      <c r="AP215" s="136"/>
      <c r="AQ215" s="136"/>
      <c r="AR215" s="136"/>
      <c r="AS215" s="136"/>
      <c r="AT215" s="136"/>
    </row>
    <row r="216" spans="2:46" s="135" customFormat="1">
      <c r="B216" s="141"/>
      <c r="C216" s="141"/>
      <c r="F216" s="136"/>
      <c r="G216" s="136"/>
      <c r="H216" s="136"/>
      <c r="I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  <c r="AG216" s="136"/>
      <c r="AH216" s="136"/>
      <c r="AI216" s="136"/>
      <c r="AJ216" s="136"/>
      <c r="AK216" s="136"/>
      <c r="AL216" s="136"/>
      <c r="AM216" s="136"/>
      <c r="AN216" s="136"/>
      <c r="AO216" s="136"/>
      <c r="AP216" s="136"/>
      <c r="AQ216" s="136"/>
      <c r="AR216" s="136"/>
      <c r="AS216" s="136"/>
      <c r="AT216" s="136"/>
    </row>
    <row r="217" spans="2:46" s="135" customFormat="1">
      <c r="B217" s="141"/>
      <c r="C217" s="141"/>
      <c r="F217" s="136"/>
      <c r="G217" s="136"/>
      <c r="H217" s="136"/>
      <c r="I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  <c r="AG217" s="136"/>
      <c r="AH217" s="136"/>
      <c r="AI217" s="136"/>
      <c r="AJ217" s="136"/>
      <c r="AK217" s="136"/>
      <c r="AL217" s="136"/>
      <c r="AM217" s="136"/>
      <c r="AN217" s="136"/>
      <c r="AO217" s="136"/>
      <c r="AP217" s="136"/>
      <c r="AQ217" s="136"/>
      <c r="AR217" s="136"/>
      <c r="AS217" s="136"/>
      <c r="AT217" s="136"/>
    </row>
    <row r="218" spans="2:46" s="135" customFormat="1">
      <c r="B218" s="141"/>
      <c r="C218" s="141"/>
      <c r="F218" s="136"/>
      <c r="G218" s="136"/>
      <c r="H218" s="136"/>
      <c r="I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  <c r="AG218" s="136"/>
      <c r="AH218" s="136"/>
      <c r="AI218" s="136"/>
      <c r="AJ218" s="136"/>
      <c r="AK218" s="136"/>
      <c r="AL218" s="136"/>
      <c r="AM218" s="136"/>
      <c r="AN218" s="136"/>
      <c r="AO218" s="136"/>
      <c r="AP218" s="136"/>
      <c r="AQ218" s="136"/>
      <c r="AR218" s="136"/>
      <c r="AS218" s="136"/>
      <c r="AT218" s="136"/>
    </row>
    <row r="219" spans="2:46" s="135" customFormat="1">
      <c r="B219" s="141"/>
      <c r="C219" s="141"/>
      <c r="F219" s="136"/>
      <c r="G219" s="136"/>
      <c r="H219" s="136"/>
      <c r="I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136"/>
      <c r="AG219" s="136"/>
      <c r="AH219" s="136"/>
      <c r="AI219" s="136"/>
      <c r="AJ219" s="136"/>
      <c r="AK219" s="136"/>
      <c r="AL219" s="136"/>
      <c r="AM219" s="136"/>
      <c r="AN219" s="136"/>
      <c r="AO219" s="136"/>
      <c r="AP219" s="136"/>
      <c r="AQ219" s="136"/>
      <c r="AR219" s="136"/>
      <c r="AS219" s="136"/>
      <c r="AT219" s="136"/>
    </row>
    <row r="220" spans="2:46" s="135" customFormat="1">
      <c r="B220" s="141"/>
      <c r="C220" s="141"/>
      <c r="F220" s="136"/>
      <c r="G220" s="136"/>
      <c r="H220" s="136"/>
      <c r="I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136"/>
      <c r="AG220" s="136"/>
      <c r="AH220" s="136"/>
      <c r="AI220" s="136"/>
      <c r="AJ220" s="136"/>
      <c r="AK220" s="136"/>
      <c r="AL220" s="136"/>
      <c r="AM220" s="136"/>
      <c r="AN220" s="136"/>
      <c r="AO220" s="136"/>
      <c r="AP220" s="136"/>
      <c r="AQ220" s="136"/>
      <c r="AR220" s="136"/>
      <c r="AS220" s="136"/>
      <c r="AT220" s="136"/>
    </row>
    <row r="221" spans="2:46" s="135" customFormat="1">
      <c r="B221" s="141"/>
      <c r="C221" s="141"/>
      <c r="F221" s="136"/>
      <c r="G221" s="136"/>
      <c r="H221" s="136"/>
      <c r="I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136"/>
      <c r="AG221" s="136"/>
      <c r="AH221" s="136"/>
      <c r="AI221" s="136"/>
      <c r="AJ221" s="136"/>
      <c r="AK221" s="136"/>
      <c r="AL221" s="136"/>
      <c r="AM221" s="136"/>
      <c r="AN221" s="136"/>
      <c r="AO221" s="136"/>
      <c r="AP221" s="136"/>
      <c r="AQ221" s="136"/>
      <c r="AR221" s="136"/>
      <c r="AS221" s="136"/>
      <c r="AT221" s="136"/>
    </row>
    <row r="222" spans="2:46" s="135" customFormat="1">
      <c r="B222" s="141"/>
      <c r="C222" s="141"/>
      <c r="F222" s="136"/>
      <c r="G222" s="136"/>
      <c r="H222" s="136"/>
      <c r="I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  <c r="AG222" s="136"/>
      <c r="AH222" s="136"/>
      <c r="AI222" s="136"/>
      <c r="AJ222" s="136"/>
      <c r="AK222" s="136"/>
      <c r="AL222" s="136"/>
      <c r="AM222" s="136"/>
      <c r="AN222" s="136"/>
      <c r="AO222" s="136"/>
      <c r="AP222" s="136"/>
      <c r="AQ222" s="136"/>
      <c r="AR222" s="136"/>
      <c r="AS222" s="136"/>
      <c r="AT222" s="136"/>
    </row>
    <row r="223" spans="2:46" s="135" customFormat="1">
      <c r="B223" s="141"/>
      <c r="C223" s="141"/>
      <c r="F223" s="136"/>
      <c r="G223" s="136"/>
      <c r="H223" s="136"/>
      <c r="I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6"/>
      <c r="AL223" s="136"/>
      <c r="AM223" s="136"/>
      <c r="AN223" s="136"/>
      <c r="AO223" s="136"/>
      <c r="AP223" s="136"/>
      <c r="AQ223" s="136"/>
      <c r="AR223" s="136"/>
      <c r="AS223" s="136"/>
      <c r="AT223" s="136"/>
    </row>
    <row r="224" spans="2:46" s="135" customFormat="1">
      <c r="B224" s="141"/>
      <c r="C224" s="141"/>
      <c r="F224" s="136"/>
      <c r="G224" s="136"/>
      <c r="H224" s="136"/>
      <c r="I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136"/>
      <c r="AG224" s="136"/>
      <c r="AH224" s="136"/>
      <c r="AI224" s="136"/>
      <c r="AJ224" s="136"/>
      <c r="AK224" s="136"/>
      <c r="AL224" s="136"/>
      <c r="AM224" s="136"/>
      <c r="AN224" s="136"/>
      <c r="AO224" s="136"/>
      <c r="AP224" s="136"/>
      <c r="AQ224" s="136"/>
      <c r="AR224" s="136"/>
      <c r="AS224" s="136"/>
      <c r="AT224" s="136"/>
    </row>
    <row r="225" spans="2:46" s="135" customFormat="1">
      <c r="B225" s="141"/>
      <c r="C225" s="141"/>
      <c r="F225" s="136"/>
      <c r="G225" s="136"/>
      <c r="H225" s="136"/>
      <c r="I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136"/>
      <c r="AG225" s="136"/>
      <c r="AH225" s="136"/>
      <c r="AI225" s="136"/>
      <c r="AJ225" s="136"/>
      <c r="AK225" s="136"/>
      <c r="AL225" s="136"/>
      <c r="AM225" s="136"/>
      <c r="AN225" s="136"/>
      <c r="AO225" s="136"/>
      <c r="AP225" s="136"/>
      <c r="AQ225" s="136"/>
      <c r="AR225" s="136"/>
      <c r="AS225" s="136"/>
      <c r="AT225" s="136"/>
    </row>
    <row r="226" spans="2:46" s="135" customFormat="1">
      <c r="B226" s="141"/>
      <c r="C226" s="141"/>
      <c r="F226" s="136"/>
      <c r="G226" s="136"/>
      <c r="H226" s="136"/>
      <c r="I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136"/>
      <c r="AG226" s="136"/>
      <c r="AH226" s="136"/>
      <c r="AI226" s="136"/>
      <c r="AJ226" s="136"/>
      <c r="AK226" s="136"/>
      <c r="AL226" s="136"/>
      <c r="AM226" s="136"/>
      <c r="AN226" s="136"/>
      <c r="AO226" s="136"/>
      <c r="AP226" s="136"/>
      <c r="AQ226" s="136"/>
      <c r="AR226" s="136"/>
      <c r="AS226" s="136"/>
      <c r="AT226" s="136"/>
    </row>
    <row r="227" spans="2:46" s="135" customFormat="1">
      <c r="B227" s="141"/>
      <c r="C227" s="141"/>
      <c r="F227" s="136"/>
      <c r="G227" s="136"/>
      <c r="H227" s="136"/>
      <c r="I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6"/>
      <c r="AL227" s="136"/>
      <c r="AM227" s="136"/>
      <c r="AN227" s="136"/>
      <c r="AO227" s="136"/>
      <c r="AP227" s="136"/>
      <c r="AQ227" s="136"/>
      <c r="AR227" s="136"/>
      <c r="AS227" s="136"/>
      <c r="AT227" s="136"/>
    </row>
    <row r="228" spans="2:46" s="135" customFormat="1">
      <c r="B228" s="141"/>
      <c r="C228" s="141"/>
      <c r="F228" s="136"/>
      <c r="G228" s="136"/>
      <c r="H228" s="136"/>
      <c r="I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6"/>
      <c r="AL228" s="136"/>
      <c r="AM228" s="136"/>
      <c r="AN228" s="136"/>
      <c r="AO228" s="136"/>
      <c r="AP228" s="136"/>
      <c r="AQ228" s="136"/>
      <c r="AR228" s="136"/>
      <c r="AS228" s="136"/>
      <c r="AT228" s="136"/>
    </row>
    <row r="229" spans="2:46" s="135" customFormat="1">
      <c r="B229" s="141"/>
      <c r="C229" s="141"/>
      <c r="F229" s="136"/>
      <c r="G229" s="136"/>
      <c r="H229" s="136"/>
      <c r="I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136"/>
      <c r="AG229" s="136"/>
      <c r="AH229" s="136"/>
      <c r="AI229" s="136"/>
      <c r="AJ229" s="136"/>
      <c r="AK229" s="136"/>
      <c r="AL229" s="136"/>
      <c r="AM229" s="136"/>
      <c r="AN229" s="136"/>
      <c r="AO229" s="136"/>
      <c r="AP229" s="136"/>
      <c r="AQ229" s="136"/>
      <c r="AR229" s="136"/>
      <c r="AS229" s="136"/>
      <c r="AT229" s="136"/>
    </row>
    <row r="230" spans="2:46" s="135" customFormat="1">
      <c r="B230" s="141"/>
      <c r="C230" s="141"/>
      <c r="F230" s="136"/>
      <c r="G230" s="136"/>
      <c r="H230" s="136"/>
      <c r="I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  <c r="AG230" s="136"/>
      <c r="AH230" s="136"/>
      <c r="AI230" s="136"/>
      <c r="AJ230" s="136"/>
      <c r="AK230" s="136"/>
      <c r="AL230" s="136"/>
      <c r="AM230" s="136"/>
      <c r="AN230" s="136"/>
      <c r="AO230" s="136"/>
      <c r="AP230" s="136"/>
      <c r="AQ230" s="136"/>
      <c r="AR230" s="136"/>
      <c r="AS230" s="136"/>
      <c r="AT230" s="136"/>
    </row>
    <row r="231" spans="2:46" s="135" customFormat="1">
      <c r="B231" s="141"/>
      <c r="C231" s="141"/>
      <c r="F231" s="136"/>
      <c r="G231" s="136"/>
      <c r="H231" s="136"/>
      <c r="I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  <c r="AF231" s="136"/>
      <c r="AG231" s="136"/>
      <c r="AH231" s="136"/>
      <c r="AI231" s="136"/>
      <c r="AJ231" s="136"/>
      <c r="AK231" s="136"/>
      <c r="AL231" s="136"/>
      <c r="AM231" s="136"/>
      <c r="AN231" s="136"/>
      <c r="AO231" s="136"/>
      <c r="AP231" s="136"/>
      <c r="AQ231" s="136"/>
      <c r="AR231" s="136"/>
      <c r="AS231" s="136"/>
      <c r="AT231" s="136"/>
    </row>
    <row r="232" spans="2:46" s="135" customFormat="1">
      <c r="B232" s="141"/>
      <c r="C232" s="141"/>
      <c r="F232" s="136"/>
      <c r="G232" s="136"/>
      <c r="H232" s="136"/>
      <c r="I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  <c r="AF232" s="136"/>
      <c r="AG232" s="136"/>
      <c r="AH232" s="136"/>
      <c r="AI232" s="136"/>
      <c r="AJ232" s="136"/>
      <c r="AK232" s="136"/>
      <c r="AL232" s="136"/>
      <c r="AM232" s="136"/>
      <c r="AN232" s="136"/>
      <c r="AO232" s="136"/>
      <c r="AP232" s="136"/>
      <c r="AQ232" s="136"/>
      <c r="AR232" s="136"/>
      <c r="AS232" s="136"/>
      <c r="AT232" s="136"/>
    </row>
    <row r="233" spans="2:46" s="135" customFormat="1">
      <c r="B233" s="141"/>
      <c r="C233" s="141"/>
      <c r="F233" s="136"/>
      <c r="G233" s="136"/>
      <c r="H233" s="136"/>
      <c r="I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  <c r="AF233" s="136"/>
      <c r="AG233" s="136"/>
      <c r="AH233" s="136"/>
      <c r="AI233" s="136"/>
      <c r="AJ233" s="136"/>
      <c r="AK233" s="136"/>
      <c r="AL233" s="136"/>
      <c r="AM233" s="136"/>
      <c r="AN233" s="136"/>
      <c r="AO233" s="136"/>
      <c r="AP233" s="136"/>
      <c r="AQ233" s="136"/>
      <c r="AR233" s="136"/>
      <c r="AS233" s="136"/>
      <c r="AT233" s="136"/>
    </row>
    <row r="234" spans="2:46" s="135" customFormat="1">
      <c r="B234" s="141"/>
      <c r="C234" s="141"/>
      <c r="F234" s="136"/>
      <c r="G234" s="136"/>
      <c r="H234" s="136"/>
      <c r="I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  <c r="AF234" s="136"/>
      <c r="AG234" s="136"/>
      <c r="AH234" s="136"/>
      <c r="AI234" s="136"/>
      <c r="AJ234" s="136"/>
      <c r="AK234" s="136"/>
      <c r="AL234" s="136"/>
      <c r="AM234" s="136"/>
      <c r="AN234" s="136"/>
      <c r="AO234" s="136"/>
      <c r="AP234" s="136"/>
      <c r="AQ234" s="136"/>
      <c r="AR234" s="136"/>
      <c r="AS234" s="136"/>
      <c r="AT234" s="136"/>
    </row>
    <row r="235" spans="2:46" s="135" customFormat="1">
      <c r="B235" s="141"/>
      <c r="C235" s="141"/>
      <c r="F235" s="136"/>
      <c r="G235" s="136"/>
      <c r="H235" s="136"/>
      <c r="I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  <c r="AF235" s="136"/>
      <c r="AG235" s="136"/>
      <c r="AH235" s="136"/>
      <c r="AI235" s="136"/>
      <c r="AJ235" s="136"/>
      <c r="AK235" s="136"/>
      <c r="AL235" s="136"/>
      <c r="AM235" s="136"/>
      <c r="AN235" s="136"/>
      <c r="AO235" s="136"/>
      <c r="AP235" s="136"/>
      <c r="AQ235" s="136"/>
      <c r="AR235" s="136"/>
      <c r="AS235" s="136"/>
      <c r="AT235" s="136"/>
    </row>
    <row r="236" spans="2:46" s="135" customFormat="1">
      <c r="B236" s="141"/>
      <c r="C236" s="141"/>
      <c r="F236" s="136"/>
      <c r="G236" s="136"/>
      <c r="H236" s="136"/>
      <c r="I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  <c r="AF236" s="136"/>
      <c r="AG236" s="136"/>
      <c r="AH236" s="136"/>
      <c r="AI236" s="136"/>
      <c r="AJ236" s="136"/>
      <c r="AK236" s="136"/>
      <c r="AL236" s="136"/>
      <c r="AM236" s="136"/>
      <c r="AN236" s="136"/>
      <c r="AO236" s="136"/>
      <c r="AP236" s="136"/>
      <c r="AQ236" s="136"/>
      <c r="AR236" s="136"/>
      <c r="AS236" s="136"/>
      <c r="AT236" s="136"/>
    </row>
    <row r="237" spans="2:46" s="135" customFormat="1">
      <c r="B237" s="141"/>
      <c r="C237" s="141"/>
      <c r="F237" s="136"/>
      <c r="G237" s="136"/>
      <c r="H237" s="136"/>
      <c r="I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  <c r="AG237" s="136"/>
      <c r="AH237" s="136"/>
      <c r="AI237" s="136"/>
      <c r="AJ237" s="136"/>
      <c r="AK237" s="136"/>
      <c r="AL237" s="136"/>
      <c r="AM237" s="136"/>
      <c r="AN237" s="136"/>
      <c r="AO237" s="136"/>
      <c r="AP237" s="136"/>
      <c r="AQ237" s="136"/>
      <c r="AR237" s="136"/>
      <c r="AS237" s="136"/>
      <c r="AT237" s="136"/>
    </row>
    <row r="238" spans="2:46" s="135" customFormat="1">
      <c r="B238" s="141"/>
      <c r="C238" s="141"/>
      <c r="F238" s="136"/>
      <c r="G238" s="136"/>
      <c r="H238" s="136"/>
      <c r="I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  <c r="AF238" s="136"/>
      <c r="AG238" s="136"/>
      <c r="AH238" s="136"/>
      <c r="AI238" s="136"/>
      <c r="AJ238" s="136"/>
      <c r="AK238" s="136"/>
      <c r="AL238" s="136"/>
      <c r="AM238" s="136"/>
      <c r="AN238" s="136"/>
      <c r="AO238" s="136"/>
      <c r="AP238" s="136"/>
      <c r="AQ238" s="136"/>
      <c r="AR238" s="136"/>
      <c r="AS238" s="136"/>
      <c r="AT238" s="136"/>
    </row>
    <row r="239" spans="2:46" s="135" customFormat="1">
      <c r="B239" s="141"/>
      <c r="C239" s="141"/>
      <c r="F239" s="136"/>
      <c r="G239" s="136"/>
      <c r="H239" s="136"/>
      <c r="I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  <c r="AF239" s="136"/>
      <c r="AG239" s="136"/>
      <c r="AH239" s="136"/>
      <c r="AI239" s="136"/>
      <c r="AJ239" s="136"/>
      <c r="AK239" s="136"/>
      <c r="AL239" s="136"/>
      <c r="AM239" s="136"/>
      <c r="AN239" s="136"/>
      <c r="AO239" s="136"/>
      <c r="AP239" s="136"/>
      <c r="AQ239" s="136"/>
      <c r="AR239" s="136"/>
      <c r="AS239" s="136"/>
      <c r="AT239" s="136"/>
    </row>
    <row r="240" spans="2:46" s="135" customFormat="1">
      <c r="B240" s="141"/>
      <c r="C240" s="141"/>
      <c r="F240" s="136"/>
      <c r="G240" s="136"/>
      <c r="H240" s="136"/>
      <c r="I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  <c r="AF240" s="136"/>
      <c r="AG240" s="136"/>
      <c r="AH240" s="136"/>
      <c r="AI240" s="136"/>
      <c r="AJ240" s="136"/>
      <c r="AK240" s="136"/>
      <c r="AL240" s="136"/>
      <c r="AM240" s="136"/>
      <c r="AN240" s="136"/>
      <c r="AO240" s="136"/>
      <c r="AP240" s="136"/>
      <c r="AQ240" s="136"/>
      <c r="AR240" s="136"/>
      <c r="AS240" s="136"/>
      <c r="AT240" s="136"/>
    </row>
    <row r="241" spans="2:46" s="135" customFormat="1">
      <c r="B241" s="141"/>
      <c r="C241" s="141"/>
      <c r="F241" s="136"/>
      <c r="G241" s="136"/>
      <c r="H241" s="136"/>
      <c r="I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  <c r="AE241" s="136"/>
      <c r="AF241" s="136"/>
      <c r="AG241" s="136"/>
      <c r="AH241" s="136"/>
      <c r="AI241" s="136"/>
      <c r="AJ241" s="136"/>
      <c r="AK241" s="136"/>
      <c r="AL241" s="136"/>
      <c r="AM241" s="136"/>
      <c r="AN241" s="136"/>
      <c r="AO241" s="136"/>
      <c r="AP241" s="136"/>
      <c r="AQ241" s="136"/>
      <c r="AR241" s="136"/>
      <c r="AS241" s="136"/>
      <c r="AT241" s="136"/>
    </row>
    <row r="242" spans="2:46" s="135" customFormat="1">
      <c r="B242" s="141"/>
      <c r="C242" s="141"/>
      <c r="F242" s="136"/>
      <c r="G242" s="136"/>
      <c r="H242" s="136"/>
      <c r="I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  <c r="AG242" s="136"/>
      <c r="AH242" s="136"/>
      <c r="AI242" s="136"/>
      <c r="AJ242" s="136"/>
      <c r="AK242" s="136"/>
      <c r="AL242" s="136"/>
      <c r="AM242" s="136"/>
      <c r="AN242" s="136"/>
      <c r="AO242" s="136"/>
      <c r="AP242" s="136"/>
      <c r="AQ242" s="136"/>
      <c r="AR242" s="136"/>
      <c r="AS242" s="136"/>
      <c r="AT242" s="136"/>
    </row>
    <row r="243" spans="2:46" s="135" customFormat="1">
      <c r="B243" s="141"/>
      <c r="C243" s="141"/>
      <c r="F243" s="136"/>
      <c r="G243" s="136"/>
      <c r="H243" s="136"/>
      <c r="I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  <c r="AF243" s="136"/>
      <c r="AG243" s="136"/>
      <c r="AH243" s="136"/>
      <c r="AI243" s="136"/>
      <c r="AJ243" s="136"/>
      <c r="AK243" s="136"/>
      <c r="AL243" s="136"/>
      <c r="AM243" s="136"/>
      <c r="AN243" s="136"/>
      <c r="AO243" s="136"/>
      <c r="AP243" s="136"/>
      <c r="AQ243" s="136"/>
      <c r="AR243" s="136"/>
      <c r="AS243" s="136"/>
      <c r="AT243" s="136"/>
    </row>
    <row r="244" spans="2:46" s="135" customFormat="1">
      <c r="B244" s="141"/>
      <c r="C244" s="141"/>
      <c r="F244" s="136"/>
      <c r="G244" s="136"/>
      <c r="H244" s="136"/>
      <c r="I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6"/>
      <c r="AL244" s="136"/>
      <c r="AM244" s="136"/>
      <c r="AN244" s="136"/>
      <c r="AO244" s="136"/>
      <c r="AP244" s="136"/>
      <c r="AQ244" s="136"/>
      <c r="AR244" s="136"/>
      <c r="AS244" s="136"/>
      <c r="AT244" s="136"/>
    </row>
    <row r="245" spans="2:46" s="135" customFormat="1">
      <c r="B245" s="141"/>
      <c r="C245" s="141"/>
      <c r="F245" s="136"/>
      <c r="G245" s="136"/>
      <c r="H245" s="136"/>
      <c r="I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6"/>
      <c r="AL245" s="136"/>
      <c r="AM245" s="136"/>
      <c r="AN245" s="136"/>
      <c r="AO245" s="136"/>
      <c r="AP245" s="136"/>
      <c r="AQ245" s="136"/>
      <c r="AR245" s="136"/>
      <c r="AS245" s="136"/>
      <c r="AT245" s="136"/>
    </row>
    <row r="246" spans="2:46" s="135" customFormat="1">
      <c r="B246" s="141"/>
      <c r="C246" s="141"/>
      <c r="F246" s="136"/>
      <c r="G246" s="136"/>
      <c r="H246" s="136"/>
      <c r="I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  <c r="AF246" s="136"/>
      <c r="AG246" s="136"/>
      <c r="AH246" s="136"/>
      <c r="AI246" s="136"/>
      <c r="AJ246" s="136"/>
      <c r="AK246" s="136"/>
      <c r="AL246" s="136"/>
      <c r="AM246" s="136"/>
      <c r="AN246" s="136"/>
      <c r="AO246" s="136"/>
      <c r="AP246" s="136"/>
      <c r="AQ246" s="136"/>
      <c r="AR246" s="136"/>
      <c r="AS246" s="136"/>
      <c r="AT246" s="136"/>
    </row>
    <row r="247" spans="2:46" s="135" customFormat="1">
      <c r="B247" s="141"/>
      <c r="C247" s="141"/>
      <c r="F247" s="136"/>
      <c r="G247" s="136"/>
      <c r="H247" s="136"/>
      <c r="I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6"/>
      <c r="AL247" s="136"/>
      <c r="AM247" s="136"/>
      <c r="AN247" s="136"/>
      <c r="AO247" s="136"/>
      <c r="AP247" s="136"/>
      <c r="AQ247" s="136"/>
      <c r="AR247" s="136"/>
      <c r="AS247" s="136"/>
      <c r="AT247" s="136"/>
    </row>
    <row r="248" spans="2:46" s="135" customFormat="1">
      <c r="B248" s="141"/>
      <c r="C248" s="141"/>
      <c r="F248" s="136"/>
      <c r="G248" s="136"/>
      <c r="H248" s="136"/>
      <c r="I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  <c r="AG248" s="136"/>
      <c r="AH248" s="136"/>
      <c r="AI248" s="136"/>
      <c r="AJ248" s="136"/>
      <c r="AK248" s="136"/>
      <c r="AL248" s="136"/>
      <c r="AM248" s="136"/>
      <c r="AN248" s="136"/>
      <c r="AO248" s="136"/>
      <c r="AP248" s="136"/>
      <c r="AQ248" s="136"/>
      <c r="AR248" s="136"/>
      <c r="AS248" s="136"/>
      <c r="AT248" s="136"/>
    </row>
    <row r="249" spans="2:46" s="135" customFormat="1">
      <c r="B249" s="141"/>
      <c r="C249" s="141"/>
      <c r="F249" s="136"/>
      <c r="G249" s="136"/>
      <c r="H249" s="136"/>
      <c r="I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  <c r="AG249" s="136"/>
      <c r="AH249" s="136"/>
      <c r="AI249" s="136"/>
      <c r="AJ249" s="136"/>
      <c r="AK249" s="136"/>
      <c r="AL249" s="136"/>
      <c r="AM249" s="136"/>
      <c r="AN249" s="136"/>
      <c r="AO249" s="136"/>
      <c r="AP249" s="136"/>
      <c r="AQ249" s="136"/>
      <c r="AR249" s="136"/>
      <c r="AS249" s="136"/>
      <c r="AT249" s="136"/>
    </row>
    <row r="250" spans="2:46" s="135" customFormat="1">
      <c r="B250" s="141"/>
      <c r="C250" s="141"/>
      <c r="F250" s="136"/>
      <c r="G250" s="136"/>
      <c r="H250" s="136"/>
      <c r="I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  <c r="AG250" s="136"/>
      <c r="AH250" s="136"/>
      <c r="AI250" s="136"/>
      <c r="AJ250" s="136"/>
      <c r="AK250" s="136"/>
      <c r="AL250" s="136"/>
      <c r="AM250" s="136"/>
      <c r="AN250" s="136"/>
      <c r="AO250" s="136"/>
      <c r="AP250" s="136"/>
      <c r="AQ250" s="136"/>
      <c r="AR250" s="136"/>
      <c r="AS250" s="136"/>
      <c r="AT250" s="136"/>
    </row>
    <row r="251" spans="2:46" s="135" customFormat="1">
      <c r="B251" s="141"/>
      <c r="C251" s="141"/>
      <c r="F251" s="136"/>
      <c r="G251" s="136"/>
      <c r="H251" s="136"/>
      <c r="I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  <c r="AG251" s="136"/>
      <c r="AH251" s="136"/>
      <c r="AI251" s="136"/>
      <c r="AJ251" s="136"/>
      <c r="AK251" s="136"/>
      <c r="AL251" s="136"/>
      <c r="AM251" s="136"/>
      <c r="AN251" s="136"/>
      <c r="AO251" s="136"/>
      <c r="AP251" s="136"/>
      <c r="AQ251" s="136"/>
      <c r="AR251" s="136"/>
      <c r="AS251" s="136"/>
      <c r="AT251" s="136"/>
    </row>
    <row r="252" spans="2:46" s="135" customFormat="1">
      <c r="B252" s="141"/>
      <c r="C252" s="141"/>
      <c r="F252" s="136"/>
      <c r="G252" s="136"/>
      <c r="H252" s="136"/>
      <c r="I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  <c r="AG252" s="136"/>
      <c r="AH252" s="136"/>
      <c r="AI252" s="136"/>
      <c r="AJ252" s="136"/>
      <c r="AK252" s="136"/>
      <c r="AL252" s="136"/>
      <c r="AM252" s="136"/>
      <c r="AN252" s="136"/>
      <c r="AO252" s="136"/>
      <c r="AP252" s="136"/>
      <c r="AQ252" s="136"/>
      <c r="AR252" s="136"/>
      <c r="AS252" s="136"/>
      <c r="AT252" s="136"/>
    </row>
    <row r="253" spans="2:46" s="135" customFormat="1">
      <c r="B253" s="141"/>
      <c r="C253" s="141"/>
      <c r="F253" s="136"/>
      <c r="G253" s="136"/>
      <c r="H253" s="136"/>
      <c r="I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  <c r="AG253" s="136"/>
      <c r="AH253" s="136"/>
      <c r="AI253" s="136"/>
      <c r="AJ253" s="136"/>
      <c r="AK253" s="136"/>
      <c r="AL253" s="136"/>
      <c r="AM253" s="136"/>
      <c r="AN253" s="136"/>
      <c r="AO253" s="136"/>
      <c r="AP253" s="136"/>
      <c r="AQ253" s="136"/>
      <c r="AR253" s="136"/>
      <c r="AS253" s="136"/>
      <c r="AT253" s="136"/>
    </row>
    <row r="254" spans="2:46" s="135" customFormat="1">
      <c r="B254" s="141"/>
      <c r="C254" s="141"/>
      <c r="F254" s="136"/>
      <c r="G254" s="136"/>
      <c r="H254" s="136"/>
      <c r="I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  <c r="AG254" s="136"/>
      <c r="AH254" s="136"/>
      <c r="AI254" s="136"/>
      <c r="AJ254" s="136"/>
      <c r="AK254" s="136"/>
      <c r="AL254" s="136"/>
      <c r="AM254" s="136"/>
      <c r="AN254" s="136"/>
      <c r="AO254" s="136"/>
      <c r="AP254" s="136"/>
      <c r="AQ254" s="136"/>
      <c r="AR254" s="136"/>
      <c r="AS254" s="136"/>
      <c r="AT254" s="136"/>
    </row>
    <row r="255" spans="2:46" s="135" customFormat="1">
      <c r="B255" s="141"/>
      <c r="C255" s="141"/>
      <c r="F255" s="136"/>
      <c r="G255" s="136"/>
      <c r="H255" s="136"/>
      <c r="I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  <c r="AE255" s="136"/>
      <c r="AF255" s="136"/>
      <c r="AG255" s="136"/>
      <c r="AH255" s="136"/>
      <c r="AI255" s="136"/>
      <c r="AJ255" s="136"/>
      <c r="AK255" s="136"/>
      <c r="AL255" s="136"/>
      <c r="AM255" s="136"/>
      <c r="AN255" s="136"/>
      <c r="AO255" s="136"/>
      <c r="AP255" s="136"/>
      <c r="AQ255" s="136"/>
      <c r="AR255" s="136"/>
      <c r="AS255" s="136"/>
      <c r="AT255" s="136"/>
    </row>
    <row r="256" spans="2:46" s="135" customFormat="1">
      <c r="B256" s="141"/>
      <c r="C256" s="141"/>
      <c r="F256" s="136"/>
      <c r="G256" s="136"/>
      <c r="H256" s="136"/>
      <c r="I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  <c r="AE256" s="136"/>
      <c r="AF256" s="136"/>
      <c r="AG256" s="136"/>
      <c r="AH256" s="136"/>
      <c r="AI256" s="136"/>
      <c r="AJ256" s="136"/>
      <c r="AK256" s="136"/>
      <c r="AL256" s="136"/>
      <c r="AM256" s="136"/>
      <c r="AN256" s="136"/>
      <c r="AO256" s="136"/>
      <c r="AP256" s="136"/>
      <c r="AQ256" s="136"/>
      <c r="AR256" s="136"/>
      <c r="AS256" s="136"/>
      <c r="AT256" s="136"/>
    </row>
    <row r="257" spans="2:46" s="135" customFormat="1">
      <c r="B257" s="141"/>
      <c r="C257" s="141"/>
      <c r="F257" s="136"/>
      <c r="G257" s="136"/>
      <c r="H257" s="136"/>
      <c r="I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  <c r="AE257" s="136"/>
      <c r="AF257" s="136"/>
      <c r="AG257" s="136"/>
      <c r="AH257" s="136"/>
      <c r="AI257" s="136"/>
      <c r="AJ257" s="136"/>
      <c r="AK257" s="136"/>
      <c r="AL257" s="136"/>
      <c r="AM257" s="136"/>
      <c r="AN257" s="136"/>
      <c r="AO257" s="136"/>
      <c r="AP257" s="136"/>
      <c r="AQ257" s="136"/>
      <c r="AR257" s="136"/>
      <c r="AS257" s="136"/>
      <c r="AT257" s="136"/>
    </row>
    <row r="258" spans="2:46" s="135" customFormat="1">
      <c r="B258" s="141"/>
      <c r="C258" s="141"/>
      <c r="F258" s="136"/>
      <c r="G258" s="136"/>
      <c r="H258" s="136"/>
      <c r="I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  <c r="AE258" s="136"/>
      <c r="AF258" s="136"/>
      <c r="AG258" s="136"/>
      <c r="AH258" s="136"/>
      <c r="AI258" s="136"/>
      <c r="AJ258" s="136"/>
      <c r="AK258" s="136"/>
      <c r="AL258" s="136"/>
      <c r="AM258" s="136"/>
      <c r="AN258" s="136"/>
      <c r="AO258" s="136"/>
      <c r="AP258" s="136"/>
      <c r="AQ258" s="136"/>
      <c r="AR258" s="136"/>
      <c r="AS258" s="136"/>
      <c r="AT258" s="136"/>
    </row>
    <row r="259" spans="2:46" s="135" customFormat="1">
      <c r="B259" s="141"/>
      <c r="C259" s="141"/>
      <c r="F259" s="136"/>
      <c r="G259" s="136"/>
      <c r="H259" s="136"/>
      <c r="I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  <c r="AG259" s="136"/>
      <c r="AH259" s="136"/>
      <c r="AI259" s="136"/>
      <c r="AJ259" s="136"/>
      <c r="AK259" s="136"/>
      <c r="AL259" s="136"/>
      <c r="AM259" s="136"/>
      <c r="AN259" s="136"/>
      <c r="AO259" s="136"/>
      <c r="AP259" s="136"/>
      <c r="AQ259" s="136"/>
      <c r="AR259" s="136"/>
      <c r="AS259" s="136"/>
      <c r="AT259" s="136"/>
    </row>
    <row r="260" spans="2:46" s="135" customFormat="1">
      <c r="B260" s="141"/>
      <c r="C260" s="141"/>
      <c r="F260" s="136"/>
      <c r="G260" s="136"/>
      <c r="H260" s="136"/>
      <c r="I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  <c r="AE260" s="136"/>
      <c r="AF260" s="136"/>
      <c r="AG260" s="136"/>
      <c r="AH260" s="136"/>
      <c r="AI260" s="136"/>
      <c r="AJ260" s="136"/>
      <c r="AK260" s="136"/>
      <c r="AL260" s="136"/>
      <c r="AM260" s="136"/>
      <c r="AN260" s="136"/>
      <c r="AO260" s="136"/>
      <c r="AP260" s="136"/>
      <c r="AQ260" s="136"/>
      <c r="AR260" s="136"/>
      <c r="AS260" s="136"/>
      <c r="AT260" s="136"/>
    </row>
    <row r="261" spans="2:46" s="135" customFormat="1">
      <c r="B261" s="141"/>
      <c r="C261" s="141"/>
      <c r="F261" s="136"/>
      <c r="G261" s="136"/>
      <c r="H261" s="136"/>
      <c r="I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  <c r="AE261" s="136"/>
      <c r="AF261" s="136"/>
      <c r="AG261" s="136"/>
      <c r="AH261" s="136"/>
      <c r="AI261" s="136"/>
      <c r="AJ261" s="136"/>
      <c r="AK261" s="136"/>
      <c r="AL261" s="136"/>
      <c r="AM261" s="136"/>
      <c r="AN261" s="136"/>
      <c r="AO261" s="136"/>
      <c r="AP261" s="136"/>
      <c r="AQ261" s="136"/>
      <c r="AR261" s="136"/>
      <c r="AS261" s="136"/>
      <c r="AT261" s="136"/>
    </row>
    <row r="262" spans="2:46" s="135" customFormat="1">
      <c r="B262" s="141"/>
      <c r="C262" s="141"/>
      <c r="F262" s="136"/>
      <c r="G262" s="136"/>
      <c r="H262" s="136"/>
      <c r="I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  <c r="AE262" s="136"/>
      <c r="AF262" s="136"/>
      <c r="AG262" s="136"/>
      <c r="AH262" s="136"/>
      <c r="AI262" s="136"/>
      <c r="AJ262" s="136"/>
      <c r="AK262" s="136"/>
      <c r="AL262" s="136"/>
      <c r="AM262" s="136"/>
      <c r="AN262" s="136"/>
      <c r="AO262" s="136"/>
      <c r="AP262" s="136"/>
      <c r="AQ262" s="136"/>
      <c r="AR262" s="136"/>
      <c r="AS262" s="136"/>
      <c r="AT262" s="136"/>
    </row>
    <row r="263" spans="2:46" s="135" customFormat="1">
      <c r="B263" s="141"/>
      <c r="C263" s="141"/>
      <c r="F263" s="136"/>
      <c r="G263" s="136"/>
      <c r="H263" s="136"/>
      <c r="I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  <c r="AF263" s="136"/>
      <c r="AG263" s="136"/>
      <c r="AH263" s="136"/>
      <c r="AI263" s="136"/>
      <c r="AJ263" s="136"/>
      <c r="AK263" s="136"/>
      <c r="AL263" s="136"/>
      <c r="AM263" s="136"/>
      <c r="AN263" s="136"/>
      <c r="AO263" s="136"/>
      <c r="AP263" s="136"/>
      <c r="AQ263" s="136"/>
      <c r="AR263" s="136"/>
      <c r="AS263" s="136"/>
      <c r="AT263" s="136"/>
    </row>
    <row r="264" spans="2:46" s="135" customFormat="1">
      <c r="B264" s="141"/>
      <c r="C264" s="141"/>
      <c r="F264" s="136"/>
      <c r="G264" s="136"/>
      <c r="H264" s="136"/>
      <c r="I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  <c r="AE264" s="136"/>
      <c r="AF264" s="136"/>
      <c r="AG264" s="136"/>
      <c r="AH264" s="136"/>
      <c r="AI264" s="136"/>
      <c r="AJ264" s="136"/>
      <c r="AK264" s="136"/>
      <c r="AL264" s="136"/>
      <c r="AM264" s="136"/>
      <c r="AN264" s="136"/>
      <c r="AO264" s="136"/>
      <c r="AP264" s="136"/>
      <c r="AQ264" s="136"/>
      <c r="AR264" s="136"/>
      <c r="AS264" s="136"/>
      <c r="AT264" s="136"/>
    </row>
    <row r="265" spans="2:46" s="135" customFormat="1">
      <c r="B265" s="141"/>
      <c r="C265" s="141"/>
      <c r="F265" s="136"/>
      <c r="G265" s="136"/>
      <c r="H265" s="136"/>
      <c r="I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</row>
    <row r="266" spans="2:46" s="135" customFormat="1">
      <c r="B266" s="141"/>
      <c r="C266" s="141"/>
      <c r="F266" s="136"/>
      <c r="G266" s="136"/>
      <c r="H266" s="136"/>
      <c r="I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  <c r="AE266" s="136"/>
      <c r="AF266" s="136"/>
      <c r="AG266" s="136"/>
      <c r="AH266" s="136"/>
      <c r="AI266" s="136"/>
      <c r="AJ266" s="136"/>
      <c r="AK266" s="136"/>
      <c r="AL266" s="136"/>
      <c r="AM266" s="136"/>
      <c r="AN266" s="136"/>
      <c r="AO266" s="136"/>
      <c r="AP266" s="136"/>
      <c r="AQ266" s="136"/>
      <c r="AR266" s="136"/>
      <c r="AS266" s="136"/>
      <c r="AT266" s="136"/>
    </row>
    <row r="267" spans="2:46" s="135" customFormat="1">
      <c r="B267" s="141"/>
      <c r="C267" s="141"/>
      <c r="F267" s="136"/>
      <c r="G267" s="136"/>
      <c r="H267" s="136"/>
      <c r="I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  <c r="AF267" s="136"/>
      <c r="AG267" s="136"/>
      <c r="AH267" s="136"/>
      <c r="AI267" s="136"/>
      <c r="AJ267" s="136"/>
      <c r="AK267" s="136"/>
      <c r="AL267" s="136"/>
      <c r="AM267" s="136"/>
      <c r="AN267" s="136"/>
      <c r="AO267" s="136"/>
      <c r="AP267" s="136"/>
      <c r="AQ267" s="136"/>
      <c r="AR267" s="136"/>
      <c r="AS267" s="136"/>
      <c r="AT267" s="136"/>
    </row>
    <row r="268" spans="2:46" s="135" customFormat="1">
      <c r="B268" s="141"/>
      <c r="C268" s="141"/>
      <c r="F268" s="136"/>
      <c r="G268" s="136"/>
      <c r="H268" s="136"/>
      <c r="I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  <c r="AF268" s="136"/>
      <c r="AG268" s="136"/>
      <c r="AH268" s="136"/>
      <c r="AI268" s="136"/>
      <c r="AJ268" s="136"/>
      <c r="AK268" s="136"/>
      <c r="AL268" s="136"/>
      <c r="AM268" s="136"/>
      <c r="AN268" s="136"/>
      <c r="AO268" s="136"/>
      <c r="AP268" s="136"/>
      <c r="AQ268" s="136"/>
      <c r="AR268" s="136"/>
      <c r="AS268" s="136"/>
      <c r="AT268" s="136"/>
    </row>
    <row r="269" spans="2:46">
      <c r="F269" s="3"/>
      <c r="G269" s="3"/>
      <c r="H269" s="3"/>
      <c r="I269" s="3"/>
    </row>
    <row r="270" spans="2:46">
      <c r="F270" s="3"/>
      <c r="G270" s="3"/>
      <c r="H270" s="3"/>
      <c r="I270" s="3"/>
    </row>
    <row r="271" spans="2:46">
      <c r="F271" s="3"/>
      <c r="G271" s="3"/>
      <c r="H271" s="3"/>
      <c r="I271" s="3"/>
    </row>
    <row r="272" spans="2:46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7" type="noConversion"/>
  <dataValidations count="1">
    <dataValidation allowBlank="1" showInputMessage="1" showErrorMessage="1" sqref="D1:J9 C5:C9 A1:A1048576 B1:B9 B46:J1048576 X28:XFD29 E12 K1:XFD27 K30:XFD1048576 K28:V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8" t="s" vm="1">
        <v>275</v>
      </c>
    </row>
    <row r="2" spans="2:60">
      <c r="B2" s="57" t="s">
        <v>194</v>
      </c>
      <c r="C2" s="78" t="s">
        <v>276</v>
      </c>
    </row>
    <row r="3" spans="2:60">
      <c r="B3" s="57" t="s">
        <v>196</v>
      </c>
      <c r="C3" s="78" t="s">
        <v>277</v>
      </c>
    </row>
    <row r="4" spans="2:60">
      <c r="B4" s="57" t="s">
        <v>197</v>
      </c>
      <c r="C4" s="78">
        <v>2102</v>
      </c>
    </row>
    <row r="6" spans="2:60" ht="26.25" customHeight="1">
      <c r="B6" s="193" t="s">
        <v>230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60" s="3" customFormat="1" ht="66">
      <c r="B7" s="60" t="s">
        <v>134</v>
      </c>
      <c r="C7" s="60" t="s">
        <v>135</v>
      </c>
      <c r="D7" s="60" t="s">
        <v>15</v>
      </c>
      <c r="E7" s="60" t="s">
        <v>16</v>
      </c>
      <c r="F7" s="60" t="s">
        <v>64</v>
      </c>
      <c r="G7" s="60" t="s">
        <v>119</v>
      </c>
      <c r="H7" s="60" t="s">
        <v>60</v>
      </c>
      <c r="I7" s="60" t="s">
        <v>128</v>
      </c>
      <c r="J7" s="60" t="s">
        <v>198</v>
      </c>
      <c r="K7" s="60" t="s">
        <v>199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3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topLeftCell="A2" workbookViewId="0">
      <selection activeCell="H10" sqref="H10:H14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8" t="s" vm="1">
        <v>275</v>
      </c>
    </row>
    <row r="2" spans="2:60">
      <c r="B2" s="57" t="s">
        <v>194</v>
      </c>
      <c r="C2" s="78" t="s">
        <v>276</v>
      </c>
    </row>
    <row r="3" spans="2:60">
      <c r="B3" s="57" t="s">
        <v>196</v>
      </c>
      <c r="C3" s="78" t="s">
        <v>277</v>
      </c>
    </row>
    <row r="4" spans="2:60">
      <c r="B4" s="57" t="s">
        <v>197</v>
      </c>
      <c r="C4" s="78">
        <v>2102</v>
      </c>
    </row>
    <row r="6" spans="2:60" ht="26.25" customHeight="1">
      <c r="B6" s="193" t="s">
        <v>231</v>
      </c>
      <c r="C6" s="194"/>
      <c r="D6" s="194"/>
      <c r="E6" s="194"/>
      <c r="F6" s="194"/>
      <c r="G6" s="194"/>
      <c r="H6" s="194"/>
      <c r="I6" s="194"/>
      <c r="J6" s="194"/>
      <c r="K6" s="195"/>
    </row>
    <row r="7" spans="2:60" s="3" customFormat="1" ht="63">
      <c r="B7" s="60" t="s">
        <v>134</v>
      </c>
      <c r="C7" s="62" t="s">
        <v>50</v>
      </c>
      <c r="D7" s="62" t="s">
        <v>15</v>
      </c>
      <c r="E7" s="62" t="s">
        <v>16</v>
      </c>
      <c r="F7" s="62" t="s">
        <v>64</v>
      </c>
      <c r="G7" s="62" t="s">
        <v>119</v>
      </c>
      <c r="H7" s="62" t="s">
        <v>60</v>
      </c>
      <c r="I7" s="62" t="s">
        <v>128</v>
      </c>
      <c r="J7" s="62" t="s">
        <v>198</v>
      </c>
      <c r="K7" s="64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9" t="s">
        <v>63</v>
      </c>
      <c r="C10" s="125"/>
      <c r="D10" s="125"/>
      <c r="E10" s="125"/>
      <c r="F10" s="125"/>
      <c r="G10" s="125"/>
      <c r="H10" s="127">
        <v>0</v>
      </c>
      <c r="I10" s="126">
        <v>679.67359417699993</v>
      </c>
      <c r="J10" s="127">
        <f>I10/$I$10</f>
        <v>1</v>
      </c>
      <c r="K10" s="127">
        <f>I10/'סכום נכסי הקרן'!$C$42</f>
        <v>1.2973562763131988E-5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30" t="s">
        <v>252</v>
      </c>
      <c r="C11" s="125"/>
      <c r="D11" s="125"/>
      <c r="E11" s="125"/>
      <c r="F11" s="125"/>
      <c r="G11" s="125"/>
      <c r="H11" s="127">
        <v>0</v>
      </c>
      <c r="I11" s="126">
        <v>679.67359417699993</v>
      </c>
      <c r="J11" s="127">
        <f t="shared" ref="J11:J12" si="0">I11/$I$10</f>
        <v>1</v>
      </c>
      <c r="K11" s="127">
        <f>I11/'סכום נכסי הקרן'!$C$42</f>
        <v>1.2973562763131988E-5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2899</v>
      </c>
      <c r="C12" s="84" t="s">
        <v>2900</v>
      </c>
      <c r="D12" s="84" t="s">
        <v>713</v>
      </c>
      <c r="E12" s="84" t="s">
        <v>387</v>
      </c>
      <c r="F12" s="98">
        <v>6.7750000000000005E-2</v>
      </c>
      <c r="G12" s="97" t="s">
        <v>180</v>
      </c>
      <c r="H12" s="95">
        <v>0</v>
      </c>
      <c r="I12" s="94">
        <v>679.67359417699993</v>
      </c>
      <c r="J12" s="95">
        <f t="shared" si="0"/>
        <v>1</v>
      </c>
      <c r="K12" s="95">
        <f>I12/'סכום נכסי הקרן'!$C$42</f>
        <v>1.2973562763131988E-5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7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1:D177"/>
  <sheetViews>
    <sheetView rightToLeft="1" workbookViewId="0">
      <selection activeCell="E1" sqref="E1:K104857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16384" width="9.140625" style="1"/>
  </cols>
  <sheetData>
    <row r="1" spans="1:4">
      <c r="B1" s="57" t="s">
        <v>195</v>
      </c>
      <c r="C1" s="78" t="s" vm="1">
        <v>275</v>
      </c>
    </row>
    <row r="2" spans="1:4">
      <c r="B2" s="57" t="s">
        <v>194</v>
      </c>
      <c r="C2" s="78" t="s">
        <v>276</v>
      </c>
    </row>
    <row r="3" spans="1:4">
      <c r="B3" s="57" t="s">
        <v>196</v>
      </c>
      <c r="C3" s="78" t="s">
        <v>277</v>
      </c>
    </row>
    <row r="4" spans="1:4">
      <c r="B4" s="57" t="s">
        <v>197</v>
      </c>
      <c r="C4" s="78">
        <v>2102</v>
      </c>
      <c r="D4" s="135"/>
    </row>
    <row r="6" spans="1:4" ht="26.25" customHeight="1">
      <c r="B6" s="193" t="s">
        <v>232</v>
      </c>
      <c r="C6" s="194"/>
      <c r="D6" s="195"/>
    </row>
    <row r="7" spans="1:4" s="3" customFormat="1" ht="33">
      <c r="B7" s="60" t="s">
        <v>134</v>
      </c>
      <c r="C7" s="65" t="s">
        <v>125</v>
      </c>
      <c r="D7" s="66" t="s">
        <v>124</v>
      </c>
    </row>
    <row r="8" spans="1:4" s="3" customFormat="1">
      <c r="B8" s="16"/>
      <c r="C8" s="33" t="s">
        <v>261</v>
      </c>
      <c r="D8" s="18" t="s">
        <v>22</v>
      </c>
    </row>
    <row r="9" spans="1:4" s="4" customFormat="1" ht="18" customHeight="1">
      <c r="B9" s="19"/>
      <c r="C9" s="20" t="s">
        <v>1</v>
      </c>
      <c r="D9" s="21" t="s">
        <v>2</v>
      </c>
    </row>
    <row r="10" spans="1:4" ht="20.25">
      <c r="A10" s="4"/>
      <c r="B10" s="122" t="s">
        <v>2991</v>
      </c>
      <c r="C10" s="134">
        <f>C11+C47</f>
        <v>4179763.5913409907</v>
      </c>
      <c r="D10" s="101"/>
    </row>
    <row r="11" spans="1:4" s="135" customFormat="1">
      <c r="B11" s="122" t="s">
        <v>26</v>
      </c>
      <c r="C11" s="134">
        <f>SUM(C12:C44)</f>
        <v>647555.61047099042</v>
      </c>
      <c r="D11" s="101"/>
    </row>
    <row r="12" spans="1:4" s="135" customFormat="1">
      <c r="B12" s="152" t="s">
        <v>2909</v>
      </c>
      <c r="C12" s="153">
        <v>26577.89</v>
      </c>
      <c r="D12" s="154">
        <v>45627</v>
      </c>
    </row>
    <row r="13" spans="1:4" s="135" customFormat="1">
      <c r="B13" s="152" t="s">
        <v>2975</v>
      </c>
      <c r="C13" s="153">
        <v>268.95999999999998</v>
      </c>
      <c r="D13" s="154">
        <v>44440</v>
      </c>
    </row>
    <row r="14" spans="1:4" s="135" customFormat="1">
      <c r="B14" s="152" t="s">
        <v>2911</v>
      </c>
      <c r="C14" s="153">
        <v>4216.3999999999996</v>
      </c>
      <c r="D14" s="154">
        <v>44501</v>
      </c>
    </row>
    <row r="15" spans="1:4" s="135" customFormat="1">
      <c r="B15" s="152" t="s">
        <v>2912</v>
      </c>
      <c r="C15" s="153">
        <v>883.81</v>
      </c>
      <c r="D15" s="154">
        <v>43800</v>
      </c>
    </row>
    <row r="16" spans="1:4" s="135" customFormat="1">
      <c r="B16" s="155" t="s">
        <v>2966</v>
      </c>
      <c r="C16" s="153">
        <v>9959.3700000000008</v>
      </c>
      <c r="D16" s="154">
        <v>47453</v>
      </c>
    </row>
    <row r="17" spans="2:4" s="135" customFormat="1">
      <c r="B17" s="152" t="s">
        <v>2943</v>
      </c>
      <c r="C17" s="153">
        <v>33406.769999999997</v>
      </c>
      <c r="D17" s="154">
        <v>46054</v>
      </c>
    </row>
    <row r="18" spans="2:4" s="135" customFormat="1">
      <c r="B18" s="152" t="s">
        <v>2228</v>
      </c>
      <c r="C18" s="153">
        <v>1698.3</v>
      </c>
      <c r="D18" s="154">
        <v>43800</v>
      </c>
    </row>
    <row r="19" spans="2:4" s="135" customFormat="1">
      <c r="B19" s="152" t="s">
        <v>2229</v>
      </c>
      <c r="C19" s="153">
        <v>1951.6</v>
      </c>
      <c r="D19" s="154">
        <v>43466</v>
      </c>
    </row>
    <row r="20" spans="2:4" s="135" customFormat="1">
      <c r="B20" s="152" t="s">
        <v>2919</v>
      </c>
      <c r="C20" s="153">
        <v>2717.3</v>
      </c>
      <c r="D20" s="154">
        <v>43862</v>
      </c>
    </row>
    <row r="21" spans="2:4" s="135" customFormat="1">
      <c r="B21" s="152" t="s">
        <v>2967</v>
      </c>
      <c r="C21" s="153">
        <v>1558.58</v>
      </c>
      <c r="D21" s="154">
        <v>44470</v>
      </c>
    </row>
    <row r="22" spans="2:4" s="135" customFormat="1">
      <c r="B22" s="156" t="s">
        <v>3072</v>
      </c>
      <c r="C22" s="153">
        <v>60911.375759999995</v>
      </c>
      <c r="D22" s="154">
        <v>44255</v>
      </c>
    </row>
    <row r="23" spans="2:4" s="135" customFormat="1">
      <c r="B23" s="152" t="s">
        <v>2947</v>
      </c>
      <c r="C23" s="153">
        <v>527.1</v>
      </c>
      <c r="D23" s="154">
        <v>45505</v>
      </c>
    </row>
    <row r="24" spans="2:4" s="135" customFormat="1">
      <c r="B24" s="152" t="s">
        <v>2910</v>
      </c>
      <c r="C24" s="153">
        <v>16558.7</v>
      </c>
      <c r="D24" s="154">
        <v>45505</v>
      </c>
    </row>
    <row r="25" spans="2:4" s="135" customFormat="1">
      <c r="B25" s="152" t="s">
        <v>2946</v>
      </c>
      <c r="C25" s="153">
        <v>26387.95</v>
      </c>
      <c r="D25" s="154">
        <v>46113</v>
      </c>
    </row>
    <row r="26" spans="2:4" s="135" customFormat="1">
      <c r="B26" s="152" t="s">
        <v>2929</v>
      </c>
      <c r="C26" s="153">
        <v>562.76</v>
      </c>
      <c r="D26" s="154">
        <v>44287</v>
      </c>
    </row>
    <row r="27" spans="2:4" s="135" customFormat="1">
      <c r="B27" s="152" t="s">
        <v>2930</v>
      </c>
      <c r="C27" s="153">
        <v>19728.12</v>
      </c>
      <c r="D27" s="154">
        <v>44713</v>
      </c>
    </row>
    <row r="28" spans="2:4" s="135" customFormat="1">
      <c r="B28" s="157" t="s">
        <v>2993</v>
      </c>
      <c r="C28" s="153">
        <v>146.01458400000007</v>
      </c>
      <c r="D28" s="154">
        <v>43465</v>
      </c>
    </row>
    <row r="29" spans="2:4" s="135" customFormat="1">
      <c r="B29" s="152" t="s">
        <v>2935</v>
      </c>
      <c r="C29" s="153">
        <v>4912.75</v>
      </c>
      <c r="D29" s="154">
        <v>43983</v>
      </c>
    </row>
    <row r="30" spans="2:4" s="135" customFormat="1">
      <c r="B30" s="152" t="s">
        <v>2953</v>
      </c>
      <c r="C30" s="153">
        <v>32949.5</v>
      </c>
      <c r="D30" s="154">
        <v>46722</v>
      </c>
    </row>
    <row r="31" spans="2:4" s="135" customFormat="1">
      <c r="B31" s="152" t="s">
        <v>2994</v>
      </c>
      <c r="C31" s="153">
        <v>676.43529200000012</v>
      </c>
      <c r="D31" s="154">
        <v>43465</v>
      </c>
    </row>
    <row r="32" spans="2:4" s="135" customFormat="1">
      <c r="B32" s="152" t="s">
        <v>2246</v>
      </c>
      <c r="C32" s="153">
        <v>42831.94</v>
      </c>
      <c r="D32" s="154">
        <v>46631</v>
      </c>
    </row>
    <row r="33" spans="2:4" s="135" customFormat="1">
      <c r="B33" s="152" t="s">
        <v>2937</v>
      </c>
      <c r="C33" s="153">
        <v>51.82</v>
      </c>
      <c r="D33" s="154">
        <v>44927</v>
      </c>
    </row>
    <row r="34" spans="2:4" s="135" customFormat="1">
      <c r="B34" s="152" t="s">
        <v>2938</v>
      </c>
      <c r="C34" s="153">
        <v>3819.99</v>
      </c>
      <c r="D34" s="154">
        <v>45231</v>
      </c>
    </row>
    <row r="35" spans="2:4" s="135" customFormat="1">
      <c r="B35" s="152" t="s">
        <v>2985</v>
      </c>
      <c r="C35" s="153">
        <v>38672.239999999998</v>
      </c>
      <c r="D35" s="154">
        <v>48214</v>
      </c>
    </row>
    <row r="36" spans="2:4" s="135" customFormat="1">
      <c r="B36" s="152" t="s">
        <v>2260</v>
      </c>
      <c r="C36" s="153">
        <v>31110.65</v>
      </c>
      <c r="D36" s="154">
        <v>47150</v>
      </c>
    </row>
    <row r="37" spans="2:4" s="135" customFormat="1">
      <c r="B37" s="158" t="s">
        <v>3063</v>
      </c>
      <c r="C37" s="153">
        <v>27970.115824990327</v>
      </c>
      <c r="D37" s="154">
        <v>43830</v>
      </c>
    </row>
    <row r="38" spans="2:4" s="135" customFormat="1">
      <c r="B38" s="156" t="s">
        <v>3064</v>
      </c>
      <c r="C38" s="153">
        <v>42741.371530000004</v>
      </c>
      <c r="D38" s="154">
        <v>44246</v>
      </c>
    </row>
    <row r="39" spans="2:4" s="135" customFormat="1">
      <c r="B39" s="156" t="s">
        <v>3065</v>
      </c>
      <c r="C39" s="153">
        <v>107748.17850000001</v>
      </c>
      <c r="D39" s="154">
        <v>46100</v>
      </c>
    </row>
    <row r="40" spans="2:4" s="135" customFormat="1">
      <c r="B40" s="156" t="s">
        <v>3067</v>
      </c>
      <c r="C40" s="153">
        <v>1590.1808999999998</v>
      </c>
      <c r="D40" s="154">
        <v>43948</v>
      </c>
    </row>
    <row r="41" spans="2:4" s="135" customFormat="1">
      <c r="B41" s="156" t="s">
        <v>3068</v>
      </c>
      <c r="C41" s="153">
        <v>20587.379639999999</v>
      </c>
      <c r="D41" s="154">
        <v>43908</v>
      </c>
    </row>
    <row r="42" spans="2:4" s="135" customFormat="1">
      <c r="B42" s="156" t="s">
        <v>3069</v>
      </c>
      <c r="C42" s="153">
        <v>8271.6747699999996</v>
      </c>
      <c r="D42" s="154">
        <v>44926</v>
      </c>
    </row>
    <row r="43" spans="2:4" s="135" customFormat="1">
      <c r="B43" s="156" t="s">
        <v>3070</v>
      </c>
      <c r="C43" s="153">
        <v>26434.445</v>
      </c>
      <c r="D43" s="154">
        <v>43800</v>
      </c>
    </row>
    <row r="44" spans="2:4" s="135" customFormat="1">
      <c r="B44" s="156" t="s">
        <v>3071</v>
      </c>
      <c r="C44" s="153">
        <v>49125.938670000003</v>
      </c>
      <c r="D44" s="154">
        <v>44739</v>
      </c>
    </row>
    <row r="45" spans="2:4" s="135" customFormat="1">
      <c r="B45" s="159"/>
      <c r="C45" s="136"/>
      <c r="D45" s="136"/>
    </row>
    <row r="46" spans="2:4" s="135" customFormat="1">
      <c r="B46" s="157"/>
      <c r="C46" s="153"/>
      <c r="D46" s="154"/>
    </row>
    <row r="47" spans="2:4" s="135" customFormat="1">
      <c r="B47" s="122" t="s">
        <v>2992</v>
      </c>
      <c r="C47" s="126">
        <f>SUM(C48:C147)</f>
        <v>3532207.9808700001</v>
      </c>
      <c r="D47" s="101"/>
    </row>
    <row r="48" spans="2:4" s="135" customFormat="1">
      <c r="B48" s="155" t="s">
        <v>2968</v>
      </c>
      <c r="C48" s="153">
        <v>97181.23</v>
      </c>
      <c r="D48" s="154">
        <v>45778</v>
      </c>
    </row>
    <row r="49" spans="2:4" s="135" customFormat="1">
      <c r="B49" s="155" t="s">
        <v>2980</v>
      </c>
      <c r="C49" s="153">
        <v>112749.72</v>
      </c>
      <c r="D49" s="154">
        <v>46296</v>
      </c>
    </row>
    <row r="50" spans="2:4" s="135" customFormat="1">
      <c r="B50" s="155" t="s">
        <v>2981</v>
      </c>
      <c r="C50" s="153">
        <v>59950.39</v>
      </c>
      <c r="D50" s="154">
        <v>46296</v>
      </c>
    </row>
    <row r="51" spans="2:4" s="135" customFormat="1">
      <c r="B51" s="155" t="s">
        <v>2944</v>
      </c>
      <c r="C51" s="153">
        <v>13557.16</v>
      </c>
      <c r="D51" s="154">
        <v>46054</v>
      </c>
    </row>
    <row r="52" spans="2:4" s="135" customFormat="1">
      <c r="B52" s="160" t="s">
        <v>3073</v>
      </c>
      <c r="C52" s="153">
        <v>4864.6544999999996</v>
      </c>
      <c r="D52" s="154">
        <v>43525</v>
      </c>
    </row>
    <row r="53" spans="2:4" s="135" customFormat="1">
      <c r="B53" s="155" t="s">
        <v>2961</v>
      </c>
      <c r="C53" s="153">
        <v>89799.98</v>
      </c>
      <c r="D53" s="154">
        <v>46600</v>
      </c>
    </row>
    <row r="54" spans="2:4" s="135" customFormat="1">
      <c r="B54" s="155" t="s">
        <v>2976</v>
      </c>
      <c r="C54" s="153">
        <v>40066.400000000001</v>
      </c>
      <c r="D54" s="154">
        <v>44409</v>
      </c>
    </row>
    <row r="55" spans="2:4" s="135" customFormat="1">
      <c r="B55" s="155" t="s">
        <v>2955</v>
      </c>
      <c r="C55" s="153">
        <v>68612.7</v>
      </c>
      <c r="D55" s="154">
        <v>45352</v>
      </c>
    </row>
    <row r="56" spans="2:4" s="135" customFormat="1">
      <c r="B56" s="155" t="s">
        <v>2913</v>
      </c>
      <c r="C56" s="153">
        <v>6459.18</v>
      </c>
      <c r="D56" s="154">
        <v>44621</v>
      </c>
    </row>
    <row r="57" spans="2:4" s="135" customFormat="1">
      <c r="B57" s="155" t="s">
        <v>2914</v>
      </c>
      <c r="C57" s="153">
        <v>5.23</v>
      </c>
      <c r="D57" s="154">
        <v>43800</v>
      </c>
    </row>
    <row r="58" spans="2:4" s="135" customFormat="1">
      <c r="B58" s="155" t="s">
        <v>2990</v>
      </c>
      <c r="C58" s="153">
        <v>101893.92</v>
      </c>
      <c r="D58" s="154">
        <v>47119</v>
      </c>
    </row>
    <row r="59" spans="2:4" s="135" customFormat="1">
      <c r="B59" s="155" t="s">
        <v>2915</v>
      </c>
      <c r="C59" s="153">
        <v>45.69</v>
      </c>
      <c r="D59" s="154">
        <v>43556</v>
      </c>
    </row>
    <row r="60" spans="2:4" s="135" customFormat="1">
      <c r="B60" s="155" t="s">
        <v>2917</v>
      </c>
      <c r="C60" s="153">
        <v>23185.54</v>
      </c>
      <c r="D60" s="154">
        <v>45748</v>
      </c>
    </row>
    <row r="61" spans="2:4" s="135" customFormat="1">
      <c r="B61" s="155" t="s">
        <v>2989</v>
      </c>
      <c r="C61" s="153">
        <v>86292.75</v>
      </c>
      <c r="D61" s="154">
        <v>47119</v>
      </c>
    </row>
    <row r="62" spans="2:4" s="135" customFormat="1">
      <c r="B62" s="155" t="s">
        <v>2948</v>
      </c>
      <c r="C62" s="153">
        <v>49049.34</v>
      </c>
      <c r="D62" s="154">
        <v>44713</v>
      </c>
    </row>
    <row r="63" spans="2:4" s="135" customFormat="1">
      <c r="B63" s="155" t="s">
        <v>2916</v>
      </c>
      <c r="C63" s="153">
        <v>14352.11</v>
      </c>
      <c r="D63" s="154">
        <v>46082</v>
      </c>
    </row>
    <row r="64" spans="2:4" s="135" customFormat="1">
      <c r="B64" s="155" t="s">
        <v>2290</v>
      </c>
      <c r="C64" s="153">
        <v>14962.39</v>
      </c>
      <c r="D64" s="154">
        <v>44713</v>
      </c>
    </row>
    <row r="65" spans="2:4" s="135" customFormat="1">
      <c r="B65" s="155" t="s">
        <v>2988</v>
      </c>
      <c r="C65" s="153">
        <v>148965.51999999999</v>
      </c>
      <c r="D65" s="154">
        <v>47119</v>
      </c>
    </row>
    <row r="66" spans="2:4" s="135" customFormat="1">
      <c r="B66" s="155" t="s">
        <v>2969</v>
      </c>
      <c r="C66" s="153">
        <v>101491.66</v>
      </c>
      <c r="D66" s="154">
        <v>46722</v>
      </c>
    </row>
    <row r="67" spans="2:4" s="135" customFormat="1">
      <c r="B67" s="155" t="s">
        <v>2291</v>
      </c>
      <c r="C67" s="153">
        <v>112561.08</v>
      </c>
      <c r="D67" s="154">
        <v>45536</v>
      </c>
    </row>
    <row r="68" spans="2:4" s="135" customFormat="1">
      <c r="B68" s="155" t="s">
        <v>2292</v>
      </c>
      <c r="C68" s="153">
        <v>251.13</v>
      </c>
      <c r="D68" s="154">
        <v>44166</v>
      </c>
    </row>
    <row r="69" spans="2:4" s="135" customFormat="1">
      <c r="B69" s="155" t="s">
        <v>2295</v>
      </c>
      <c r="C69" s="153">
        <v>159431.76</v>
      </c>
      <c r="D69" s="154">
        <v>50041</v>
      </c>
    </row>
    <row r="70" spans="2:4" s="135" customFormat="1">
      <c r="B70" s="155" t="s">
        <v>2972</v>
      </c>
      <c r="C70" s="153">
        <v>82019.37</v>
      </c>
      <c r="D70" s="154">
        <v>46966</v>
      </c>
    </row>
    <row r="71" spans="2:4" s="135" customFormat="1">
      <c r="B71" s="156" t="s">
        <v>3074</v>
      </c>
      <c r="C71" s="153">
        <v>2708.9656500000001</v>
      </c>
      <c r="D71" s="154">
        <v>44075</v>
      </c>
    </row>
    <row r="72" spans="2:4" s="135" customFormat="1">
      <c r="B72" s="155" t="s">
        <v>2954</v>
      </c>
      <c r="C72" s="153">
        <v>62109.59</v>
      </c>
      <c r="D72" s="154">
        <v>45992</v>
      </c>
    </row>
    <row r="73" spans="2:4" s="135" customFormat="1">
      <c r="B73" s="155" t="s">
        <v>2300</v>
      </c>
      <c r="C73" s="153">
        <v>12.26</v>
      </c>
      <c r="D73" s="154">
        <v>43800</v>
      </c>
    </row>
    <row r="74" spans="2:4" s="135" customFormat="1">
      <c r="B74" s="155" t="s">
        <v>2217</v>
      </c>
      <c r="C74" s="153">
        <v>749.6</v>
      </c>
      <c r="D74" s="154">
        <v>43617</v>
      </c>
    </row>
    <row r="75" spans="2:4" s="135" customFormat="1">
      <c r="B75" s="155" t="s">
        <v>2918</v>
      </c>
      <c r="C75" s="153">
        <v>1124.4000000000001</v>
      </c>
      <c r="D75" s="154">
        <v>43739</v>
      </c>
    </row>
    <row r="76" spans="2:4" s="135" customFormat="1">
      <c r="B76" s="155" t="s">
        <v>2920</v>
      </c>
      <c r="C76" s="153">
        <v>787.08</v>
      </c>
      <c r="D76" s="154">
        <v>44713</v>
      </c>
    </row>
    <row r="77" spans="2:4" s="135" customFormat="1">
      <c r="B77" s="155" t="s">
        <v>2922</v>
      </c>
      <c r="C77" s="153">
        <v>749.6</v>
      </c>
      <c r="D77" s="154">
        <v>44013</v>
      </c>
    </row>
    <row r="78" spans="2:4" s="135" customFormat="1">
      <c r="B78" s="155" t="s">
        <v>2923</v>
      </c>
      <c r="C78" s="153">
        <v>1545.99</v>
      </c>
      <c r="D78" s="154">
        <v>44378</v>
      </c>
    </row>
    <row r="79" spans="2:4" s="135" customFormat="1">
      <c r="B79" s="155" t="s">
        <v>2921</v>
      </c>
      <c r="C79" s="153">
        <v>207.93</v>
      </c>
      <c r="D79" s="154">
        <v>44713</v>
      </c>
    </row>
    <row r="80" spans="2:4" s="135" customFormat="1">
      <c r="B80" s="155" t="s">
        <v>2304</v>
      </c>
      <c r="C80" s="153">
        <v>4075.67</v>
      </c>
      <c r="D80" s="154">
        <v>46174</v>
      </c>
    </row>
    <row r="81" spans="2:4" s="135" customFormat="1">
      <c r="B81" s="155" t="s">
        <v>2983</v>
      </c>
      <c r="C81" s="153">
        <v>5931.22</v>
      </c>
      <c r="D81" s="154">
        <v>46997</v>
      </c>
    </row>
    <row r="82" spans="2:4" s="135" customFormat="1">
      <c r="B82" s="155" t="s">
        <v>2956</v>
      </c>
      <c r="C82" s="153">
        <v>1469.3</v>
      </c>
      <c r="D82" s="154">
        <v>46935</v>
      </c>
    </row>
    <row r="83" spans="2:4" s="135" customFormat="1">
      <c r="B83" s="155" t="s">
        <v>2950</v>
      </c>
      <c r="C83" s="153">
        <v>31261.82</v>
      </c>
      <c r="D83" s="154">
        <v>46997</v>
      </c>
    </row>
    <row r="84" spans="2:4" s="135" customFormat="1">
      <c r="B84" s="155" t="s">
        <v>2309</v>
      </c>
      <c r="C84" s="153">
        <v>515.39</v>
      </c>
      <c r="D84" s="154">
        <v>43983</v>
      </c>
    </row>
    <row r="85" spans="2:4" s="135" customFormat="1">
      <c r="B85" s="155" t="s">
        <v>2958</v>
      </c>
      <c r="C85" s="153">
        <v>12064.75</v>
      </c>
      <c r="D85" s="154">
        <v>46174</v>
      </c>
    </row>
    <row r="86" spans="2:4" s="135" customFormat="1">
      <c r="B86" s="155" t="s">
        <v>2311</v>
      </c>
      <c r="C86" s="153">
        <v>146.51</v>
      </c>
      <c r="D86" s="154">
        <v>46935</v>
      </c>
    </row>
    <row r="87" spans="2:4" s="135" customFormat="1">
      <c r="B87" s="155" t="s">
        <v>2949</v>
      </c>
      <c r="C87" s="153">
        <v>6764.13</v>
      </c>
      <c r="D87" s="154">
        <v>46935</v>
      </c>
    </row>
    <row r="88" spans="2:4" s="135" customFormat="1">
      <c r="B88" s="155" t="s">
        <v>2312</v>
      </c>
      <c r="C88" s="153">
        <v>1869.3</v>
      </c>
      <c r="D88" s="154">
        <v>43800</v>
      </c>
    </row>
    <row r="89" spans="2:4" s="135" customFormat="1">
      <c r="B89" s="155" t="s">
        <v>2313</v>
      </c>
      <c r="C89" s="153">
        <v>14809.55</v>
      </c>
      <c r="D89" s="154">
        <v>46174</v>
      </c>
    </row>
    <row r="90" spans="2:4" s="135" customFormat="1">
      <c r="B90" s="155" t="s">
        <v>2252</v>
      </c>
      <c r="C90" s="153">
        <v>42695.68</v>
      </c>
      <c r="D90" s="154">
        <v>47239</v>
      </c>
    </row>
    <row r="91" spans="2:4" s="135" customFormat="1">
      <c r="B91" s="156" t="s">
        <v>3078</v>
      </c>
      <c r="C91" s="153">
        <v>10425.902900000001</v>
      </c>
      <c r="D91" s="154">
        <v>44031</v>
      </c>
    </row>
    <row r="92" spans="2:4" s="135" customFormat="1">
      <c r="B92" s="155" t="s">
        <v>2962</v>
      </c>
      <c r="C92" s="153">
        <v>78643.820000000007</v>
      </c>
      <c r="D92" s="154">
        <v>45474</v>
      </c>
    </row>
    <row r="93" spans="2:4" s="135" customFormat="1">
      <c r="B93" s="155" t="s">
        <v>2315</v>
      </c>
      <c r="C93" s="153">
        <v>103860.03</v>
      </c>
      <c r="D93" s="154">
        <v>45748</v>
      </c>
    </row>
    <row r="94" spans="2:4" s="135" customFormat="1">
      <c r="B94" s="155" t="s">
        <v>2982</v>
      </c>
      <c r="C94" s="153">
        <v>308571.43</v>
      </c>
      <c r="D94" s="154">
        <v>72686</v>
      </c>
    </row>
    <row r="95" spans="2:4" s="135" customFormat="1">
      <c r="B95" s="155" t="s">
        <v>2316</v>
      </c>
      <c r="C95" s="153">
        <v>9732.9599999999991</v>
      </c>
      <c r="D95" s="154">
        <v>46722</v>
      </c>
    </row>
    <row r="96" spans="2:4" s="135" customFormat="1">
      <c r="B96" s="155" t="s">
        <v>2978</v>
      </c>
      <c r="C96" s="153">
        <v>3444.77</v>
      </c>
      <c r="D96" s="154">
        <v>46661</v>
      </c>
    </row>
    <row r="97" spans="2:4" s="135" customFormat="1">
      <c r="B97" s="155" t="s">
        <v>2318</v>
      </c>
      <c r="C97" s="153">
        <v>75854</v>
      </c>
      <c r="D97" s="154">
        <v>47178</v>
      </c>
    </row>
    <row r="98" spans="2:4" s="135" customFormat="1">
      <c r="B98" s="155" t="s">
        <v>2319</v>
      </c>
      <c r="C98" s="153">
        <v>9503.27</v>
      </c>
      <c r="D98" s="154">
        <v>46174</v>
      </c>
    </row>
    <row r="99" spans="2:4" s="135" customFormat="1">
      <c r="B99" s="155" t="s">
        <v>2926</v>
      </c>
      <c r="C99" s="153">
        <v>796.45</v>
      </c>
      <c r="D99" s="154">
        <v>44287</v>
      </c>
    </row>
    <row r="100" spans="2:4" s="135" customFormat="1">
      <c r="B100" s="155" t="s">
        <v>2320</v>
      </c>
      <c r="C100" s="153">
        <v>49744.61</v>
      </c>
      <c r="D100" s="154">
        <v>45689</v>
      </c>
    </row>
    <row r="101" spans="2:4" s="135" customFormat="1">
      <c r="B101" s="155" t="s">
        <v>2984</v>
      </c>
      <c r="C101" s="153">
        <v>16022.98</v>
      </c>
      <c r="D101" s="154">
        <v>46722</v>
      </c>
    </row>
    <row r="102" spans="2:4" s="135" customFormat="1">
      <c r="B102" s="155" t="s">
        <v>2924</v>
      </c>
      <c r="C102" s="153">
        <v>101.21</v>
      </c>
      <c r="D102" s="154">
        <v>43525</v>
      </c>
    </row>
    <row r="103" spans="2:4" s="135" customFormat="1">
      <c r="B103" s="155" t="s">
        <v>2925</v>
      </c>
      <c r="C103" s="153">
        <v>24627.63</v>
      </c>
      <c r="D103" s="154">
        <v>44835</v>
      </c>
    </row>
    <row r="104" spans="2:4" s="135" customFormat="1">
      <c r="B104" s="155" t="s">
        <v>2927</v>
      </c>
      <c r="C104" s="153">
        <v>3579.34</v>
      </c>
      <c r="D104" s="154">
        <v>44986</v>
      </c>
    </row>
    <row r="105" spans="2:4" s="135" customFormat="1">
      <c r="B105" s="156" t="s">
        <v>3075</v>
      </c>
      <c r="C105" s="153">
        <v>16849.867480000001</v>
      </c>
      <c r="D105" s="154">
        <v>44159</v>
      </c>
    </row>
    <row r="106" spans="2:4" s="135" customFormat="1">
      <c r="B106" s="155" t="s">
        <v>2324</v>
      </c>
      <c r="C106" s="153">
        <v>101160.83</v>
      </c>
      <c r="D106" s="154">
        <v>46844</v>
      </c>
    </row>
    <row r="107" spans="2:4" s="135" customFormat="1">
      <c r="B107" s="155" t="s">
        <v>2325</v>
      </c>
      <c r="C107" s="153">
        <v>105.69</v>
      </c>
      <c r="D107" s="154">
        <v>46997</v>
      </c>
    </row>
    <row r="108" spans="2:4" s="135" customFormat="1">
      <c r="B108" s="155" t="s">
        <v>2945</v>
      </c>
      <c r="C108" s="153">
        <v>76225.52</v>
      </c>
      <c r="D108" s="154">
        <v>51592</v>
      </c>
    </row>
    <row r="109" spans="2:4" s="135" customFormat="1">
      <c r="B109" s="155" t="s">
        <v>2330</v>
      </c>
      <c r="C109" s="153">
        <v>45.75</v>
      </c>
      <c r="D109" s="154">
        <v>46935</v>
      </c>
    </row>
    <row r="110" spans="2:4" s="135" customFormat="1">
      <c r="B110" s="155" t="s">
        <v>2331</v>
      </c>
      <c r="C110" s="153">
        <v>2.12</v>
      </c>
      <c r="D110" s="154">
        <v>46935</v>
      </c>
    </row>
    <row r="111" spans="2:4" s="135" customFormat="1">
      <c r="B111" s="155" t="s">
        <v>2965</v>
      </c>
      <c r="C111" s="153">
        <v>2362.81</v>
      </c>
      <c r="D111" s="154">
        <v>46935</v>
      </c>
    </row>
    <row r="112" spans="2:4" s="135" customFormat="1">
      <c r="B112" s="155" t="s">
        <v>2957</v>
      </c>
      <c r="C112" s="153">
        <v>34659.71</v>
      </c>
      <c r="D112" s="154">
        <v>46174</v>
      </c>
    </row>
    <row r="113" spans="2:4" s="135" customFormat="1">
      <c r="B113" s="155" t="s">
        <v>2971</v>
      </c>
      <c r="C113" s="153">
        <v>46.71</v>
      </c>
      <c r="D113" s="154">
        <v>46935</v>
      </c>
    </row>
    <row r="114" spans="2:4" s="135" customFormat="1">
      <c r="B114" s="155" t="s">
        <v>2928</v>
      </c>
      <c r="C114" s="153">
        <v>298.06</v>
      </c>
      <c r="D114" s="154">
        <v>43800</v>
      </c>
    </row>
    <row r="115" spans="2:4" s="135" customFormat="1">
      <c r="B115" s="155" t="s">
        <v>2256</v>
      </c>
      <c r="C115" s="153">
        <v>34.549999999999997</v>
      </c>
      <c r="D115" s="154">
        <v>43800</v>
      </c>
    </row>
    <row r="116" spans="2:4" s="135" customFormat="1">
      <c r="B116" s="155" t="s">
        <v>2963</v>
      </c>
      <c r="C116" s="153">
        <v>40816.74</v>
      </c>
      <c r="D116" s="154">
        <v>44256</v>
      </c>
    </row>
    <row r="117" spans="2:4" s="135" customFormat="1">
      <c r="B117" s="155" t="s">
        <v>2336</v>
      </c>
      <c r="C117" s="153">
        <v>3986.65</v>
      </c>
      <c r="D117" s="154">
        <v>46935</v>
      </c>
    </row>
    <row r="118" spans="2:4" s="135" customFormat="1">
      <c r="B118" s="155" t="s">
        <v>2337</v>
      </c>
      <c r="C118" s="153">
        <v>90186.89</v>
      </c>
      <c r="D118" s="154">
        <v>47969</v>
      </c>
    </row>
    <row r="119" spans="2:4" s="135" customFormat="1">
      <c r="B119" s="155" t="s">
        <v>2964</v>
      </c>
      <c r="C119" s="153">
        <v>76031.64</v>
      </c>
      <c r="D119" s="154">
        <v>44044</v>
      </c>
    </row>
    <row r="120" spans="2:4" s="135" customFormat="1">
      <c r="B120" s="155" t="s">
        <v>2952</v>
      </c>
      <c r="C120" s="153">
        <v>14801.23</v>
      </c>
      <c r="D120" s="154">
        <v>46722</v>
      </c>
    </row>
    <row r="121" spans="2:4" s="135" customFormat="1">
      <c r="B121" s="155" t="s">
        <v>2973</v>
      </c>
      <c r="C121" s="153">
        <v>38989.440000000002</v>
      </c>
      <c r="D121" s="154">
        <v>48183</v>
      </c>
    </row>
    <row r="122" spans="2:4" s="135" customFormat="1">
      <c r="B122" s="155" t="s">
        <v>2276</v>
      </c>
      <c r="C122" s="153">
        <v>4093.61</v>
      </c>
      <c r="D122" s="154">
        <v>45931</v>
      </c>
    </row>
    <row r="123" spans="2:4" s="135" customFormat="1">
      <c r="B123" s="156" t="s">
        <v>3077</v>
      </c>
      <c r="C123" s="153">
        <v>34893.385409999995</v>
      </c>
      <c r="D123" s="154">
        <v>44013</v>
      </c>
    </row>
    <row r="124" spans="2:4" s="135" customFormat="1">
      <c r="B124" s="155" t="s">
        <v>2340</v>
      </c>
      <c r="C124" s="153">
        <v>280.31</v>
      </c>
      <c r="D124" s="154">
        <v>46935</v>
      </c>
    </row>
    <row r="125" spans="2:4" s="135" customFormat="1">
      <c r="B125" s="155" t="s">
        <v>2931</v>
      </c>
      <c r="C125" s="153">
        <v>21658.18</v>
      </c>
      <c r="D125" s="154">
        <v>45809</v>
      </c>
    </row>
    <row r="126" spans="2:4" s="135" customFormat="1">
      <c r="B126" s="155" t="s">
        <v>2932</v>
      </c>
      <c r="C126" s="153">
        <v>3862.44</v>
      </c>
      <c r="D126" s="154">
        <v>43800</v>
      </c>
    </row>
    <row r="127" spans="2:4" s="135" customFormat="1">
      <c r="B127" s="155" t="s">
        <v>2933</v>
      </c>
      <c r="C127" s="153">
        <v>407.92</v>
      </c>
      <c r="D127" s="154">
        <v>43800</v>
      </c>
    </row>
    <row r="128" spans="2:4" s="135" customFormat="1">
      <c r="B128" s="155" t="s">
        <v>2934</v>
      </c>
      <c r="C128" s="153">
        <v>14634.47</v>
      </c>
      <c r="D128" s="154">
        <v>45778</v>
      </c>
    </row>
    <row r="129" spans="2:4" s="135" customFormat="1">
      <c r="B129" s="156" t="s">
        <v>3076</v>
      </c>
      <c r="C129" s="153">
        <v>18892.581010000002</v>
      </c>
      <c r="D129" s="154">
        <v>44335</v>
      </c>
    </row>
    <row r="130" spans="2:4" s="135" customFormat="1">
      <c r="B130" s="155" t="s">
        <v>2977</v>
      </c>
      <c r="C130" s="153">
        <v>27877.34</v>
      </c>
      <c r="D130" s="154">
        <v>47027</v>
      </c>
    </row>
    <row r="131" spans="2:4" s="135" customFormat="1">
      <c r="B131" s="155" t="s">
        <v>2970</v>
      </c>
      <c r="C131" s="153">
        <v>46760.04</v>
      </c>
      <c r="D131" s="154">
        <v>48700</v>
      </c>
    </row>
    <row r="132" spans="2:4" s="135" customFormat="1">
      <c r="B132" s="155" t="s">
        <v>2986</v>
      </c>
      <c r="C132" s="153">
        <v>70352.66</v>
      </c>
      <c r="D132" s="154">
        <v>45839</v>
      </c>
    </row>
    <row r="133" spans="2:4" s="135" customFormat="1">
      <c r="B133" s="155" t="s">
        <v>2936</v>
      </c>
      <c r="C133" s="153">
        <v>427.27</v>
      </c>
      <c r="D133" s="154">
        <v>43678</v>
      </c>
    </row>
    <row r="134" spans="2:4" s="135" customFormat="1">
      <c r="B134" s="155" t="s">
        <v>2939</v>
      </c>
      <c r="C134" s="153">
        <v>6788.52</v>
      </c>
      <c r="D134" s="154">
        <v>46054</v>
      </c>
    </row>
    <row r="135" spans="2:4" s="135" customFormat="1">
      <c r="B135" s="155" t="s">
        <v>2987</v>
      </c>
      <c r="C135" s="153">
        <v>108762.41</v>
      </c>
      <c r="D135" s="154">
        <v>47088</v>
      </c>
    </row>
    <row r="136" spans="2:4" s="135" customFormat="1">
      <c r="B136" s="155" t="s">
        <v>2349</v>
      </c>
      <c r="C136" s="153">
        <v>11122.5</v>
      </c>
      <c r="D136" s="154">
        <v>46722</v>
      </c>
    </row>
    <row r="137" spans="2:4" s="135" customFormat="1">
      <c r="B137" s="155" t="s">
        <v>2974</v>
      </c>
      <c r="C137" s="153">
        <v>69162.559999999998</v>
      </c>
      <c r="D137" s="154">
        <v>46631</v>
      </c>
    </row>
    <row r="138" spans="2:4" s="135" customFormat="1">
      <c r="B138" s="155" t="s">
        <v>2940</v>
      </c>
      <c r="C138" s="153">
        <v>10565.01</v>
      </c>
      <c r="D138" s="154">
        <v>45383</v>
      </c>
    </row>
    <row r="139" spans="2:4" s="135" customFormat="1">
      <c r="B139" s="155" t="s">
        <v>2941</v>
      </c>
      <c r="C139" s="153">
        <v>1788.02</v>
      </c>
      <c r="D139" s="154">
        <v>44621</v>
      </c>
    </row>
    <row r="140" spans="2:4" s="135" customFormat="1">
      <c r="B140" s="155" t="s">
        <v>2979</v>
      </c>
      <c r="C140" s="153">
        <v>56630.49</v>
      </c>
      <c r="D140" s="154">
        <v>48061</v>
      </c>
    </row>
    <row r="141" spans="2:4" s="135" customFormat="1">
      <c r="B141" s="155" t="s">
        <v>2960</v>
      </c>
      <c r="C141" s="153">
        <v>10700.01</v>
      </c>
      <c r="D141" s="154">
        <v>46478</v>
      </c>
    </row>
    <row r="142" spans="2:4" s="135" customFormat="1">
      <c r="B142" s="155" t="s">
        <v>2942</v>
      </c>
      <c r="C142" s="153">
        <v>4427.83</v>
      </c>
      <c r="D142" s="154">
        <v>45536</v>
      </c>
    </row>
    <row r="143" spans="2:4" s="135" customFormat="1">
      <c r="B143" s="155" t="s">
        <v>2951</v>
      </c>
      <c r="C143" s="153">
        <v>15715.9</v>
      </c>
      <c r="D143" s="154">
        <v>47088</v>
      </c>
    </row>
    <row r="144" spans="2:4" s="135" customFormat="1">
      <c r="B144" s="155" t="s">
        <v>2959</v>
      </c>
      <c r="C144" s="153">
        <v>44934.879999999997</v>
      </c>
      <c r="D144" s="154">
        <v>46478</v>
      </c>
    </row>
    <row r="145" spans="2:4" s="135" customFormat="1">
      <c r="B145" s="155" t="s">
        <v>2355</v>
      </c>
      <c r="C145" s="153">
        <v>4165.41</v>
      </c>
      <c r="D145" s="154">
        <v>46997</v>
      </c>
    </row>
    <row r="146" spans="2:4" s="135" customFormat="1">
      <c r="B146" s="155" t="s">
        <v>2356</v>
      </c>
      <c r="C146" s="153">
        <v>5822.27</v>
      </c>
      <c r="D146" s="154">
        <v>46905</v>
      </c>
    </row>
    <row r="147" spans="2:4" s="135" customFormat="1">
      <c r="B147" s="161" t="s">
        <v>3066</v>
      </c>
      <c r="C147" s="153">
        <v>166621.71391999998</v>
      </c>
      <c r="D147" s="154">
        <v>44502</v>
      </c>
    </row>
    <row r="148" spans="2:4" s="135" customFormat="1">
      <c r="B148" s="141"/>
    </row>
    <row r="149" spans="2:4" s="135" customFormat="1">
      <c r="B149" s="141"/>
    </row>
    <row r="150" spans="2:4" s="135" customFormat="1">
      <c r="B150" s="141"/>
    </row>
    <row r="151" spans="2:4" s="135" customFormat="1">
      <c r="B151" s="141"/>
    </row>
    <row r="152" spans="2:4" s="135" customFormat="1">
      <c r="B152" s="141"/>
    </row>
    <row r="153" spans="2:4" s="135" customFormat="1">
      <c r="B153" s="141"/>
    </row>
    <row r="154" spans="2:4" s="135" customFormat="1">
      <c r="B154" s="141"/>
    </row>
    <row r="155" spans="2:4" s="135" customFormat="1">
      <c r="B155" s="141"/>
    </row>
    <row r="156" spans="2:4" s="135" customFormat="1">
      <c r="B156" s="141"/>
    </row>
    <row r="157" spans="2:4" s="135" customFormat="1">
      <c r="B157" s="141"/>
    </row>
    <row r="158" spans="2:4" s="135" customFormat="1">
      <c r="B158" s="141"/>
    </row>
    <row r="159" spans="2:4" s="135" customFormat="1">
      <c r="B159" s="141"/>
    </row>
    <row r="160" spans="2:4" s="135" customFormat="1">
      <c r="B160" s="141"/>
    </row>
    <row r="161" spans="2:2" s="135" customFormat="1">
      <c r="B161" s="141"/>
    </row>
    <row r="162" spans="2:2" s="135" customFormat="1">
      <c r="B162" s="141"/>
    </row>
    <row r="163" spans="2:2" s="135" customFormat="1">
      <c r="B163" s="141"/>
    </row>
    <row r="164" spans="2:2" s="135" customFormat="1">
      <c r="B164" s="141"/>
    </row>
    <row r="165" spans="2:2" s="135" customFormat="1">
      <c r="B165" s="141"/>
    </row>
    <row r="166" spans="2:2" s="135" customFormat="1">
      <c r="B166" s="141"/>
    </row>
    <row r="167" spans="2:2" s="135" customFormat="1">
      <c r="B167" s="141"/>
    </row>
    <row r="168" spans="2:2" s="135" customFormat="1">
      <c r="B168" s="141"/>
    </row>
    <row r="169" spans="2:2" s="135" customFormat="1">
      <c r="B169" s="141"/>
    </row>
    <row r="170" spans="2:2" s="135" customFormat="1">
      <c r="B170" s="141"/>
    </row>
    <row r="171" spans="2:2" s="135" customFormat="1">
      <c r="B171" s="141"/>
    </row>
    <row r="172" spans="2:2" s="135" customFormat="1">
      <c r="B172" s="141"/>
    </row>
    <row r="173" spans="2:2" s="135" customFormat="1">
      <c r="B173" s="141"/>
    </row>
    <row r="174" spans="2:2" s="135" customFormat="1">
      <c r="B174" s="141"/>
    </row>
    <row r="175" spans="2:2" s="135" customFormat="1">
      <c r="B175" s="141"/>
    </row>
    <row r="176" spans="2:2" s="135" customFormat="1">
      <c r="B176" s="141"/>
    </row>
    <row r="177" spans="2:2" s="135" customFormat="1">
      <c r="B177" s="141"/>
    </row>
  </sheetData>
  <sheetProtection sheet="1" objects="1" scenarios="1"/>
  <mergeCells count="1">
    <mergeCell ref="B6:D6"/>
  </mergeCells>
  <phoneticPr fontId="7" type="noConversion"/>
  <conditionalFormatting sqref="B38">
    <cfRule type="cellIs" dxfId="11" priority="16" operator="equal">
      <formula>"NR3"</formula>
    </cfRule>
  </conditionalFormatting>
  <conditionalFormatting sqref="B39">
    <cfRule type="cellIs" dxfId="10" priority="11" operator="equal">
      <formula>"NR3"</formula>
    </cfRule>
  </conditionalFormatting>
  <conditionalFormatting sqref="B40">
    <cfRule type="cellIs" dxfId="9" priority="10" operator="equal">
      <formula>"NR3"</formula>
    </cfRule>
  </conditionalFormatting>
  <conditionalFormatting sqref="B41">
    <cfRule type="cellIs" dxfId="8" priority="9" operator="equal">
      <formula>"NR3"</formula>
    </cfRule>
  </conditionalFormatting>
  <conditionalFormatting sqref="B42">
    <cfRule type="cellIs" dxfId="7" priority="8" operator="equal">
      <formula>"NR3"</formula>
    </cfRule>
  </conditionalFormatting>
  <conditionalFormatting sqref="B43">
    <cfRule type="cellIs" dxfId="6" priority="7" operator="equal">
      <formula>"NR3"</formula>
    </cfRule>
  </conditionalFormatting>
  <conditionalFormatting sqref="B22">
    <cfRule type="cellIs" dxfId="5" priority="6" operator="equal">
      <formula>"NR3"</formula>
    </cfRule>
  </conditionalFormatting>
  <conditionalFormatting sqref="B71">
    <cfRule type="cellIs" dxfId="4" priority="5" operator="equal">
      <formula>"NR3"</formula>
    </cfRule>
  </conditionalFormatting>
  <conditionalFormatting sqref="B105">
    <cfRule type="cellIs" dxfId="3" priority="4" operator="equal">
      <formula>"NR3"</formula>
    </cfRule>
  </conditionalFormatting>
  <conditionalFormatting sqref="B129">
    <cfRule type="cellIs" dxfId="2" priority="3" operator="equal">
      <formula>"NR3"</formula>
    </cfRule>
  </conditionalFormatting>
  <conditionalFormatting sqref="B123">
    <cfRule type="cellIs" dxfId="1" priority="2" operator="equal">
      <formula>"NR3"</formula>
    </cfRule>
  </conditionalFormatting>
  <conditionalFormatting sqref="B91">
    <cfRule type="cellIs" dxfId="0" priority="1" operator="equal">
      <formula>"NR3"</formula>
    </cfRule>
  </conditionalFormatting>
  <dataValidations count="1">
    <dataValidation allowBlank="1" showInputMessage="1" showErrorMessage="1" sqref="C5:C9 D1:D9 A1:B9 A10:A1048576 C10:D1048576 B10:B38 B40:B1048576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8" t="s" vm="1">
        <v>275</v>
      </c>
    </row>
    <row r="2" spans="2:18">
      <c r="B2" s="57" t="s">
        <v>194</v>
      </c>
      <c r="C2" s="78" t="s">
        <v>276</v>
      </c>
    </row>
    <row r="3" spans="2:18">
      <c r="B3" s="57" t="s">
        <v>196</v>
      </c>
      <c r="C3" s="78" t="s">
        <v>277</v>
      </c>
    </row>
    <row r="4" spans="2:18">
      <c r="B4" s="57" t="s">
        <v>197</v>
      </c>
      <c r="C4" s="78">
        <v>2102</v>
      </c>
    </row>
    <row r="6" spans="2:18" ht="26.25" customHeight="1">
      <c r="B6" s="193" t="s">
        <v>235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8" s="3" customFormat="1" ht="78.75">
      <c r="B7" s="23" t="s">
        <v>134</v>
      </c>
      <c r="C7" s="31" t="s">
        <v>50</v>
      </c>
      <c r="D7" s="31" t="s">
        <v>74</v>
      </c>
      <c r="E7" s="31" t="s">
        <v>15</v>
      </c>
      <c r="F7" s="31" t="s">
        <v>75</v>
      </c>
      <c r="G7" s="31" t="s">
        <v>120</v>
      </c>
      <c r="H7" s="31" t="s">
        <v>18</v>
      </c>
      <c r="I7" s="31" t="s">
        <v>119</v>
      </c>
      <c r="J7" s="31" t="s">
        <v>17</v>
      </c>
      <c r="K7" s="31" t="s">
        <v>233</v>
      </c>
      <c r="L7" s="31" t="s">
        <v>263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274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264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Y513"/>
  <sheetViews>
    <sheetView rightToLeft="1" topLeftCell="A3" workbookViewId="0">
      <selection activeCell="Q43" sqref="Q4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28515625" style="1" customWidth="1"/>
    <col min="15" max="21" width="5.7109375" style="1" customWidth="1"/>
    <col min="22" max="22" width="3.42578125" style="1" customWidth="1"/>
    <col min="23" max="23" width="5.7109375" style="1" hidden="1" customWidth="1"/>
    <col min="24" max="24" width="10.140625" style="1" customWidth="1"/>
    <col min="25" max="25" width="13.85546875" style="1" customWidth="1"/>
    <col min="26" max="26" width="5.7109375" style="1" customWidth="1"/>
    <col min="27" max="16384" width="9.140625" style="1"/>
  </cols>
  <sheetData>
    <row r="1" spans="2:25">
      <c r="B1" s="57" t="s">
        <v>195</v>
      </c>
      <c r="C1" s="78" t="s" vm="1">
        <v>275</v>
      </c>
    </row>
    <row r="2" spans="2:25">
      <c r="B2" s="57" t="s">
        <v>194</v>
      </c>
      <c r="C2" s="78" t="s">
        <v>276</v>
      </c>
    </row>
    <row r="3" spans="2:25">
      <c r="B3" s="57" t="s">
        <v>196</v>
      </c>
      <c r="C3" s="78" t="s">
        <v>277</v>
      </c>
    </row>
    <row r="4" spans="2:25">
      <c r="B4" s="57" t="s">
        <v>197</v>
      </c>
      <c r="C4" s="78">
        <v>2102</v>
      </c>
    </row>
    <row r="6" spans="2:25" ht="26.25" customHeight="1">
      <c r="B6" s="182" t="s">
        <v>224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</row>
    <row r="7" spans="2:25" s="3" customFormat="1" ht="63">
      <c r="B7" s="13" t="s">
        <v>133</v>
      </c>
      <c r="C7" s="14" t="s">
        <v>50</v>
      </c>
      <c r="D7" s="14" t="s">
        <v>135</v>
      </c>
      <c r="E7" s="14" t="s">
        <v>15</v>
      </c>
      <c r="F7" s="14" t="s">
        <v>75</v>
      </c>
      <c r="G7" s="14" t="s">
        <v>119</v>
      </c>
      <c r="H7" s="14" t="s">
        <v>17</v>
      </c>
      <c r="I7" s="14" t="s">
        <v>19</v>
      </c>
      <c r="J7" s="14" t="s">
        <v>71</v>
      </c>
      <c r="K7" s="14" t="s">
        <v>198</v>
      </c>
      <c r="L7" s="14" t="s">
        <v>199</v>
      </c>
    </row>
    <row r="8" spans="2:2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261</v>
      </c>
      <c r="K8" s="17" t="s">
        <v>20</v>
      </c>
      <c r="L8" s="17" t="s">
        <v>20</v>
      </c>
    </row>
    <row r="9" spans="2:2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25" s="138" customFormat="1" ht="18" customHeight="1">
      <c r="B10" s="79" t="s">
        <v>49</v>
      </c>
      <c r="C10" s="80"/>
      <c r="D10" s="80"/>
      <c r="E10" s="80"/>
      <c r="F10" s="80"/>
      <c r="G10" s="80"/>
      <c r="H10" s="80"/>
      <c r="I10" s="80"/>
      <c r="J10" s="88">
        <f>J11+J49</f>
        <v>3971870.3940006141</v>
      </c>
      <c r="K10" s="89">
        <f>J10/$J$10</f>
        <v>1</v>
      </c>
      <c r="L10" s="89">
        <f>J10/'סכום נכסי הקרן'!$C$42</f>
        <v>7.5814788576549483E-2</v>
      </c>
    </row>
    <row r="11" spans="2:25" s="135" customFormat="1">
      <c r="B11" s="81" t="s">
        <v>252</v>
      </c>
      <c r="C11" s="82"/>
      <c r="D11" s="82"/>
      <c r="E11" s="82"/>
      <c r="F11" s="82"/>
      <c r="G11" s="82"/>
      <c r="H11" s="82"/>
      <c r="I11" s="82"/>
      <c r="J11" s="91">
        <f>J12+J21+J46</f>
        <v>2982833.4099006141</v>
      </c>
      <c r="K11" s="92">
        <f t="shared" ref="K11:K19" si="0">J11/$J$10</f>
        <v>0.75098961295567213</v>
      </c>
      <c r="L11" s="92">
        <f>J11/'סכום נכסי הקרן'!$C$42</f>
        <v>5.6936118729419005E-2</v>
      </c>
    </row>
    <row r="12" spans="2:25" s="135" customFormat="1">
      <c r="B12" s="102" t="s">
        <v>46</v>
      </c>
      <c r="C12" s="82"/>
      <c r="D12" s="82"/>
      <c r="E12" s="82"/>
      <c r="F12" s="82"/>
      <c r="G12" s="82"/>
      <c r="H12" s="82"/>
      <c r="I12" s="82"/>
      <c r="J12" s="91">
        <f>SUM(J13:J19)</f>
        <v>1986131.4706306141</v>
      </c>
      <c r="K12" s="92">
        <f t="shared" si="0"/>
        <v>0.50004941592016783</v>
      </c>
      <c r="L12" s="92">
        <f>J12/'סכום נכסי הקרן'!$C$42</f>
        <v>3.791114074581458E-2</v>
      </c>
    </row>
    <row r="13" spans="2:25" s="135" customFormat="1">
      <c r="B13" s="87" t="s">
        <v>2557</v>
      </c>
      <c r="C13" s="84" t="s">
        <v>2558</v>
      </c>
      <c r="D13" s="84">
        <v>12</v>
      </c>
      <c r="E13" s="84" t="s">
        <v>338</v>
      </c>
      <c r="F13" s="84" t="s">
        <v>387</v>
      </c>
      <c r="G13" s="97" t="s">
        <v>180</v>
      </c>
      <c r="H13" s="98">
        <v>0</v>
      </c>
      <c r="I13" s="98">
        <v>0</v>
      </c>
      <c r="J13" s="94">
        <v>51033.031923150993</v>
      </c>
      <c r="K13" s="95">
        <f t="shared" si="0"/>
        <v>1.2848614597353123E-2</v>
      </c>
      <c r="L13" s="95">
        <f>J13/'סכום נכסי הקרן'!$C$42</f>
        <v>9.7411499919989447E-4</v>
      </c>
    </row>
    <row r="14" spans="2:25" s="135" customFormat="1">
      <c r="B14" s="87" t="s">
        <v>2557</v>
      </c>
      <c r="C14" s="84" t="s">
        <v>2559</v>
      </c>
      <c r="D14" s="84">
        <v>12</v>
      </c>
      <c r="E14" s="84" t="s">
        <v>338</v>
      </c>
      <c r="F14" s="84" t="s">
        <v>387</v>
      </c>
      <c r="G14" s="97" t="s">
        <v>180</v>
      </c>
      <c r="H14" s="98">
        <v>0</v>
      </c>
      <c r="I14" s="98">
        <v>0</v>
      </c>
      <c r="J14" s="94">
        <v>1153401.8453899999</v>
      </c>
      <c r="K14" s="95">
        <f t="shared" si="0"/>
        <v>0.2903926188357448</v>
      </c>
      <c r="L14" s="95">
        <f>J14/'סכום נכסי הקרן'!$C$42</f>
        <v>2.2016055001222515E-2</v>
      </c>
    </row>
    <row r="15" spans="2:25" s="135" customFormat="1">
      <c r="B15" s="87" t="s">
        <v>2560</v>
      </c>
      <c r="C15" s="84" t="s">
        <v>2561</v>
      </c>
      <c r="D15" s="84">
        <v>10</v>
      </c>
      <c r="E15" s="84" t="s">
        <v>338</v>
      </c>
      <c r="F15" s="84" t="s">
        <v>387</v>
      </c>
      <c r="G15" s="97" t="s">
        <v>180</v>
      </c>
      <c r="H15" s="98">
        <v>0</v>
      </c>
      <c r="I15" s="98">
        <v>0</v>
      </c>
      <c r="J15" s="94">
        <v>170404.754107463</v>
      </c>
      <c r="K15" s="95">
        <f t="shared" si="0"/>
        <v>4.2902898937703014E-2</v>
      </c>
      <c r="L15" s="95">
        <f>J15/'סכום נכסי הקרן'!$C$42</f>
        <v>3.2526742122830233E-3</v>
      </c>
      <c r="Y15" s="162"/>
    </row>
    <row r="16" spans="2:25" s="135" customFormat="1">
      <c r="B16" s="87" t="s">
        <v>2560</v>
      </c>
      <c r="C16" s="84" t="s">
        <v>2562</v>
      </c>
      <c r="D16" s="84">
        <v>10</v>
      </c>
      <c r="E16" s="84" t="s">
        <v>338</v>
      </c>
      <c r="F16" s="84" t="s">
        <v>387</v>
      </c>
      <c r="G16" s="97" t="s">
        <v>180</v>
      </c>
      <c r="H16" s="98">
        <v>0</v>
      </c>
      <c r="I16" s="98">
        <v>0</v>
      </c>
      <c r="J16" s="94">
        <v>597225.85871000006</v>
      </c>
      <c r="K16" s="95">
        <f t="shared" si="0"/>
        <v>0.15036388388002062</v>
      </c>
      <c r="L16" s="95">
        <f>J16/'סכום נכסי הקרן'!$C$42</f>
        <v>1.13998060659126E-2</v>
      </c>
      <c r="Y16" s="162"/>
    </row>
    <row r="17" spans="2:12" s="135" customFormat="1">
      <c r="B17" s="87" t="s">
        <v>2563</v>
      </c>
      <c r="C17" s="84" t="s">
        <v>2564</v>
      </c>
      <c r="D17" s="84">
        <v>20</v>
      </c>
      <c r="E17" s="84" t="s">
        <v>338</v>
      </c>
      <c r="F17" s="84" t="s">
        <v>387</v>
      </c>
      <c r="G17" s="97" t="s">
        <v>180</v>
      </c>
      <c r="H17" s="98">
        <v>0</v>
      </c>
      <c r="I17" s="98">
        <v>0</v>
      </c>
      <c r="J17" s="94">
        <v>12574.51</v>
      </c>
      <c r="K17" s="95">
        <f t="shared" si="0"/>
        <v>3.1658913188590959E-3</v>
      </c>
      <c r="L17" s="95">
        <f>J17/'סכום נכסי הקרן'!$C$42</f>
        <v>2.4002138099563574E-4</v>
      </c>
    </row>
    <row r="18" spans="2:12" s="135" customFormat="1">
      <c r="B18" s="87" t="s">
        <v>2556</v>
      </c>
      <c r="C18" s="84" t="s">
        <v>2565</v>
      </c>
      <c r="D18" s="84">
        <v>11</v>
      </c>
      <c r="E18" s="84" t="s">
        <v>372</v>
      </c>
      <c r="F18" s="84" t="s">
        <v>387</v>
      </c>
      <c r="G18" s="97" t="s">
        <v>180</v>
      </c>
      <c r="H18" s="98">
        <v>0</v>
      </c>
      <c r="I18" s="98">
        <v>0</v>
      </c>
      <c r="J18" s="94">
        <v>1436.6</v>
      </c>
      <c r="K18" s="95">
        <f t="shared" si="0"/>
        <v>3.6169357443534392E-4</v>
      </c>
      <c r="L18" s="95">
        <f>J18/'סכום נכסי הקרן'!$C$42</f>
        <v>2.7421721875312063E-5</v>
      </c>
    </row>
    <row r="19" spans="2:12" s="135" customFormat="1">
      <c r="B19" s="87" t="s">
        <v>2566</v>
      </c>
      <c r="C19" s="84" t="s">
        <v>2567</v>
      </c>
      <c r="D19" s="84">
        <v>26</v>
      </c>
      <c r="E19" s="84" t="s">
        <v>372</v>
      </c>
      <c r="F19" s="84" t="s">
        <v>387</v>
      </c>
      <c r="G19" s="97" t="s">
        <v>180</v>
      </c>
      <c r="H19" s="98">
        <v>0</v>
      </c>
      <c r="I19" s="98">
        <v>0</v>
      </c>
      <c r="J19" s="94">
        <v>54.8705</v>
      </c>
      <c r="K19" s="95">
        <f t="shared" si="0"/>
        <v>1.3814776051826912E-5</v>
      </c>
      <c r="L19" s="95">
        <f>J19/'סכום נכסי הקרן'!$C$42</f>
        <v>1.0473643256016363E-6</v>
      </c>
    </row>
    <row r="20" spans="2:12" s="135" customFormat="1">
      <c r="B20" s="83"/>
      <c r="C20" s="84"/>
      <c r="D20" s="84"/>
      <c r="E20" s="84"/>
      <c r="F20" s="84"/>
      <c r="G20" s="84"/>
      <c r="H20" s="84"/>
      <c r="I20" s="84"/>
      <c r="J20" s="84"/>
      <c r="K20" s="95"/>
      <c r="L20" s="84"/>
    </row>
    <row r="21" spans="2:12" s="135" customFormat="1">
      <c r="B21" s="102" t="s">
        <v>47</v>
      </c>
      <c r="C21" s="82"/>
      <c r="D21" s="82"/>
      <c r="E21" s="82"/>
      <c r="F21" s="82"/>
      <c r="G21" s="82"/>
      <c r="H21" s="82"/>
      <c r="I21" s="82"/>
      <c r="J21" s="91">
        <f>SUM(J22:J44)</f>
        <v>996679.54926999996</v>
      </c>
      <c r="K21" s="92">
        <f t="shared" ref="K21:K44" si="1">J21/$J$10</f>
        <v>0.25093455989285379</v>
      </c>
      <c r="L21" s="92">
        <f>J21/'סכום נכסי הקרן'!$C$42</f>
        <v>1.9024550604826204E-2</v>
      </c>
    </row>
    <row r="22" spans="2:12" s="135" customFormat="1">
      <c r="B22" s="87" t="s">
        <v>2555</v>
      </c>
      <c r="C22" s="84" t="s">
        <v>2568</v>
      </c>
      <c r="D22" s="84">
        <v>95</v>
      </c>
      <c r="E22" s="84" t="s">
        <v>1807</v>
      </c>
      <c r="F22" s="84"/>
      <c r="G22" s="97" t="s">
        <v>181</v>
      </c>
      <c r="H22" s="98">
        <v>0</v>
      </c>
      <c r="I22" s="98">
        <v>0</v>
      </c>
      <c r="J22" s="94">
        <v>7.7000000000000007E-4</v>
      </c>
      <c r="K22" s="95">
        <f t="shared" si="1"/>
        <v>1.9386332473563614E-10</v>
      </c>
      <c r="L22" s="95">
        <f>J22/'סכום נכסי הקרן'!$C$42</f>
        <v>1.4697706977579208E-11</v>
      </c>
    </row>
    <row r="23" spans="2:12" s="135" customFormat="1">
      <c r="B23" s="87" t="s">
        <v>2555</v>
      </c>
      <c r="C23" s="84" t="s">
        <v>2569</v>
      </c>
      <c r="D23" s="84">
        <v>95</v>
      </c>
      <c r="E23" s="84" t="s">
        <v>1807</v>
      </c>
      <c r="F23" s="84"/>
      <c r="G23" s="97" t="s">
        <v>179</v>
      </c>
      <c r="H23" s="98">
        <v>0</v>
      </c>
      <c r="I23" s="98">
        <v>0</v>
      </c>
      <c r="J23" s="94">
        <v>7.4999999999999997E-3</v>
      </c>
      <c r="K23" s="95">
        <f t="shared" si="1"/>
        <v>1.8882791370354164E-9</v>
      </c>
      <c r="L23" s="95">
        <f>J23/'סכום נכסי הקרן'!$C$42</f>
        <v>1.4315948354784942E-10</v>
      </c>
    </row>
    <row r="24" spans="2:12" s="135" customFormat="1">
      <c r="B24" s="87" t="s">
        <v>2557</v>
      </c>
      <c r="C24" s="84" t="s">
        <v>2570</v>
      </c>
      <c r="D24" s="84">
        <v>12</v>
      </c>
      <c r="E24" s="84" t="s">
        <v>338</v>
      </c>
      <c r="F24" s="84" t="s">
        <v>387</v>
      </c>
      <c r="G24" s="97" t="s">
        <v>182</v>
      </c>
      <c r="H24" s="98">
        <v>0</v>
      </c>
      <c r="I24" s="98">
        <v>0</v>
      </c>
      <c r="J24" s="94">
        <v>69050.672849999988</v>
      </c>
      <c r="K24" s="95">
        <f t="shared" si="1"/>
        <v>1.7384925992121714E-2</v>
      </c>
      <c r="L24" s="95">
        <f>J24/'סכום נכסי הקרן'!$C$42</f>
        <v>1.3180344885116674E-3</v>
      </c>
    </row>
    <row r="25" spans="2:12" s="135" customFormat="1">
      <c r="B25" s="87" t="s">
        <v>2557</v>
      </c>
      <c r="C25" s="84" t="s">
        <v>2571</v>
      </c>
      <c r="D25" s="84">
        <v>12</v>
      </c>
      <c r="E25" s="84" t="s">
        <v>338</v>
      </c>
      <c r="F25" s="84" t="s">
        <v>387</v>
      </c>
      <c r="G25" s="97" t="s">
        <v>188</v>
      </c>
      <c r="H25" s="98">
        <v>0</v>
      </c>
      <c r="I25" s="98">
        <v>0</v>
      </c>
      <c r="J25" s="94">
        <v>1455.5911799999999</v>
      </c>
      <c r="K25" s="95">
        <f t="shared" si="1"/>
        <v>3.664749942995685E-4</v>
      </c>
      <c r="L25" s="95">
        <f>J25/'סכום נכסי הקרן'!$C$42</f>
        <v>2.7784224211413962E-5</v>
      </c>
    </row>
    <row r="26" spans="2:12" s="135" customFormat="1">
      <c r="B26" s="87" t="s">
        <v>2557</v>
      </c>
      <c r="C26" s="84" t="s">
        <v>2572</v>
      </c>
      <c r="D26" s="84">
        <v>12</v>
      </c>
      <c r="E26" s="84" t="s">
        <v>338</v>
      </c>
      <c r="F26" s="84" t="s">
        <v>387</v>
      </c>
      <c r="G26" s="97" t="s">
        <v>181</v>
      </c>
      <c r="H26" s="98">
        <v>0</v>
      </c>
      <c r="I26" s="98">
        <v>0</v>
      </c>
      <c r="J26" s="94">
        <v>1935.08</v>
      </c>
      <c r="K26" s="95">
        <f t="shared" si="1"/>
        <v>4.8719615899926586E-4</v>
      </c>
      <c r="L26" s="95">
        <f>J26/'סכום נכסי הקרן'!$C$42</f>
        <v>3.6936673789836324E-5</v>
      </c>
    </row>
    <row r="27" spans="2:12" s="135" customFormat="1">
      <c r="B27" s="87" t="s">
        <v>2557</v>
      </c>
      <c r="C27" s="84" t="s">
        <v>2573</v>
      </c>
      <c r="D27" s="84">
        <v>12</v>
      </c>
      <c r="E27" s="84" t="s">
        <v>338</v>
      </c>
      <c r="F27" s="84" t="s">
        <v>387</v>
      </c>
      <c r="G27" s="97" t="s">
        <v>179</v>
      </c>
      <c r="H27" s="98">
        <v>0</v>
      </c>
      <c r="I27" s="98">
        <v>0</v>
      </c>
      <c r="J27" s="94">
        <v>125856.2</v>
      </c>
      <c r="K27" s="95">
        <f t="shared" si="1"/>
        <v>3.168688489687424E-2</v>
      </c>
      <c r="L27" s="95">
        <f>J27/'סכום נכסי הקרן'!$C$42</f>
        <v>2.4023344791059796E-3</v>
      </c>
    </row>
    <row r="28" spans="2:12" s="135" customFormat="1">
      <c r="B28" s="87" t="s">
        <v>2557</v>
      </c>
      <c r="C28" s="84" t="s">
        <v>2574</v>
      </c>
      <c r="D28" s="84">
        <v>12</v>
      </c>
      <c r="E28" s="84" t="s">
        <v>338</v>
      </c>
      <c r="F28" s="84" t="s">
        <v>387</v>
      </c>
      <c r="G28" s="97" t="s">
        <v>187</v>
      </c>
      <c r="H28" s="98">
        <v>0</v>
      </c>
      <c r="I28" s="98">
        <v>0</v>
      </c>
      <c r="J28" s="94">
        <v>0.17732000000000001</v>
      </c>
      <c r="K28" s="95">
        <f t="shared" si="1"/>
        <v>4.4643954210549347E-8</v>
      </c>
      <c r="L28" s="95">
        <f>J28/'סכום נכסי הקרן'!$C$42</f>
        <v>3.3846719496939546E-9</v>
      </c>
    </row>
    <row r="29" spans="2:12" s="135" customFormat="1">
      <c r="B29" s="87" t="s">
        <v>2560</v>
      </c>
      <c r="C29" s="84" t="s">
        <v>2575</v>
      </c>
      <c r="D29" s="84">
        <v>10</v>
      </c>
      <c r="E29" s="84" t="s">
        <v>338</v>
      </c>
      <c r="F29" s="84" t="s">
        <v>387</v>
      </c>
      <c r="G29" s="97" t="s">
        <v>181</v>
      </c>
      <c r="H29" s="98">
        <v>0</v>
      </c>
      <c r="I29" s="98">
        <v>0</v>
      </c>
      <c r="J29" s="94">
        <v>289.48</v>
      </c>
      <c r="K29" s="95">
        <f t="shared" si="1"/>
        <v>7.2882539278534993E-5</v>
      </c>
      <c r="L29" s="95">
        <f>J29/'סכום נכסי הקרן'!$C$42</f>
        <v>5.5255743063241941E-6</v>
      </c>
    </row>
    <row r="30" spans="2:12" s="135" customFormat="1">
      <c r="B30" s="87" t="s">
        <v>2560</v>
      </c>
      <c r="C30" s="84" t="s">
        <v>2576</v>
      </c>
      <c r="D30" s="84">
        <v>10</v>
      </c>
      <c r="E30" s="84" t="s">
        <v>338</v>
      </c>
      <c r="F30" s="84" t="s">
        <v>387</v>
      </c>
      <c r="G30" s="97" t="s">
        <v>182</v>
      </c>
      <c r="H30" s="98">
        <v>0</v>
      </c>
      <c r="I30" s="98">
        <v>0</v>
      </c>
      <c r="J30" s="94">
        <v>2337.65</v>
      </c>
      <c r="K30" s="95">
        <f t="shared" si="1"/>
        <v>5.8855142995877896E-4</v>
      </c>
      <c r="L30" s="95">
        <f>J30/'סכום נכסי הקרן'!$C$42</f>
        <v>4.4620902228750697E-5</v>
      </c>
    </row>
    <row r="31" spans="2:12" s="135" customFormat="1">
      <c r="B31" s="87" t="s">
        <v>2560</v>
      </c>
      <c r="C31" s="84" t="s">
        <v>2577</v>
      </c>
      <c r="D31" s="84">
        <v>10</v>
      </c>
      <c r="E31" s="84" t="s">
        <v>338</v>
      </c>
      <c r="F31" s="84" t="s">
        <v>387</v>
      </c>
      <c r="G31" s="97" t="s">
        <v>179</v>
      </c>
      <c r="H31" s="98">
        <v>0</v>
      </c>
      <c r="I31" s="98">
        <v>0</v>
      </c>
      <c r="J31" s="94">
        <v>789176.19</v>
      </c>
      <c r="K31" s="95">
        <f t="shared" si="1"/>
        <v>0.19869132466961306</v>
      </c>
      <c r="L31" s="95">
        <f>J31/'סכום נכסי הקרן'!$C$42</f>
        <v>1.5063740771821264E-2</v>
      </c>
    </row>
    <row r="32" spans="2:12" s="135" customFormat="1">
      <c r="B32" s="87" t="s">
        <v>2560</v>
      </c>
      <c r="C32" s="84" t="s">
        <v>2578</v>
      </c>
      <c r="D32" s="84">
        <v>10</v>
      </c>
      <c r="E32" s="84" t="s">
        <v>338</v>
      </c>
      <c r="F32" s="84" t="s">
        <v>387</v>
      </c>
      <c r="G32" s="97" t="s">
        <v>189</v>
      </c>
      <c r="H32" s="98">
        <v>0</v>
      </c>
      <c r="I32" s="98">
        <v>0</v>
      </c>
      <c r="J32" s="94">
        <v>-12.45</v>
      </c>
      <c r="K32" s="95">
        <f t="shared" si="1"/>
        <v>-3.1345433674787914E-6</v>
      </c>
      <c r="L32" s="95">
        <f>J32/'סכום נכסי הקרן'!$C$42</f>
        <v>-2.3764474268943003E-7</v>
      </c>
    </row>
    <row r="33" spans="2:12" s="135" customFormat="1">
      <c r="B33" s="87" t="s">
        <v>2560</v>
      </c>
      <c r="C33" s="84" t="s">
        <v>2579</v>
      </c>
      <c r="D33" s="84">
        <v>10</v>
      </c>
      <c r="E33" s="84" t="s">
        <v>338</v>
      </c>
      <c r="F33" s="84" t="s">
        <v>387</v>
      </c>
      <c r="G33" s="97" t="s">
        <v>188</v>
      </c>
      <c r="H33" s="98">
        <v>0</v>
      </c>
      <c r="I33" s="98">
        <v>0</v>
      </c>
      <c r="J33" s="94">
        <v>392.22179999999997</v>
      </c>
      <c r="K33" s="95">
        <f t="shared" si="1"/>
        <v>9.8749898937397027E-5</v>
      </c>
      <c r="L33" s="95">
        <f>J33/'סכום נכסי הקרן'!$C$42</f>
        <v>7.486702709894384E-6</v>
      </c>
    </row>
    <row r="34" spans="2:12" s="135" customFormat="1">
      <c r="B34" s="87" t="s">
        <v>2560</v>
      </c>
      <c r="C34" s="84" t="s">
        <v>2580</v>
      </c>
      <c r="D34" s="84">
        <v>10</v>
      </c>
      <c r="E34" s="84" t="s">
        <v>338</v>
      </c>
      <c r="F34" s="84" t="s">
        <v>387</v>
      </c>
      <c r="G34" s="97" t="s">
        <v>183</v>
      </c>
      <c r="H34" s="98">
        <v>0</v>
      </c>
      <c r="I34" s="98">
        <v>0</v>
      </c>
      <c r="J34" s="94">
        <v>520.14495999999997</v>
      </c>
      <c r="K34" s="95">
        <f t="shared" si="1"/>
        <v>1.3095718349361618E-4</v>
      </c>
      <c r="L34" s="95">
        <f>J34/'סכום נכסי הקרן'!$C$42</f>
        <v>9.9284911791489052E-6</v>
      </c>
    </row>
    <row r="35" spans="2:12" s="135" customFormat="1">
      <c r="B35" s="87" t="s">
        <v>2563</v>
      </c>
      <c r="C35" s="84" t="s">
        <v>2581</v>
      </c>
      <c r="D35" s="84">
        <v>20</v>
      </c>
      <c r="E35" s="84" t="s">
        <v>338</v>
      </c>
      <c r="F35" s="84" t="s">
        <v>387</v>
      </c>
      <c r="G35" s="97" t="s">
        <v>189</v>
      </c>
      <c r="H35" s="98">
        <v>0</v>
      </c>
      <c r="I35" s="98">
        <v>0</v>
      </c>
      <c r="J35" s="94">
        <v>973.76738999999998</v>
      </c>
      <c r="K35" s="95">
        <f t="shared" si="1"/>
        <v>2.4516595291499066E-4</v>
      </c>
      <c r="L35" s="95">
        <f>J35/'סכום נכסי הקרן'!$C$42</f>
        <v>1.8587204886418304E-5</v>
      </c>
    </row>
    <row r="36" spans="2:12" s="135" customFormat="1">
      <c r="B36" s="87" t="s">
        <v>2563</v>
      </c>
      <c r="C36" s="84" t="s">
        <v>2582</v>
      </c>
      <c r="D36" s="84">
        <v>20</v>
      </c>
      <c r="E36" s="84" t="s">
        <v>338</v>
      </c>
      <c r="F36" s="84" t="s">
        <v>387</v>
      </c>
      <c r="G36" s="97" t="s">
        <v>181</v>
      </c>
      <c r="H36" s="98">
        <v>0</v>
      </c>
      <c r="I36" s="98">
        <v>0</v>
      </c>
      <c r="J36" s="94">
        <v>3.9626900000000003</v>
      </c>
      <c r="K36" s="95">
        <f t="shared" si="1"/>
        <v>9.9768864713851678E-7</v>
      </c>
      <c r="L36" s="95">
        <f>J36/'סכום נכסי הקרן'!$C$42</f>
        <v>7.5639553848030329E-8</v>
      </c>
    </row>
    <row r="37" spans="2:12" s="135" customFormat="1">
      <c r="B37" s="87" t="s">
        <v>2563</v>
      </c>
      <c r="C37" s="84" t="s">
        <v>2583</v>
      </c>
      <c r="D37" s="84">
        <v>20</v>
      </c>
      <c r="E37" s="84" t="s">
        <v>338</v>
      </c>
      <c r="F37" s="84" t="s">
        <v>387</v>
      </c>
      <c r="G37" s="97" t="s">
        <v>179</v>
      </c>
      <c r="H37" s="98">
        <v>0</v>
      </c>
      <c r="I37" s="98">
        <v>0</v>
      </c>
      <c r="J37" s="94">
        <v>3915.9685299999996</v>
      </c>
      <c r="K37" s="95">
        <f t="shared" si="1"/>
        <v>9.8592555686483323E-4</v>
      </c>
      <c r="L37" s="95">
        <f>J37/'סכום נכסי הקרן'!$C$42</f>
        <v>7.4747737645924141E-5</v>
      </c>
    </row>
    <row r="38" spans="2:12" s="135" customFormat="1">
      <c r="B38" s="87" t="s">
        <v>2563</v>
      </c>
      <c r="C38" s="84" t="s">
        <v>2584</v>
      </c>
      <c r="D38" s="84">
        <v>20</v>
      </c>
      <c r="E38" s="84" t="s">
        <v>338</v>
      </c>
      <c r="F38" s="84" t="s">
        <v>387</v>
      </c>
      <c r="G38" s="97" t="s">
        <v>188</v>
      </c>
      <c r="H38" s="98">
        <v>0</v>
      </c>
      <c r="I38" s="98">
        <v>0</v>
      </c>
      <c r="J38" s="94">
        <v>0.22013999999999997</v>
      </c>
      <c r="K38" s="95">
        <f t="shared" si="1"/>
        <v>5.5424769230263542E-8</v>
      </c>
      <c r="L38" s="95">
        <f>J38/'סכום נכסי הקרן'!$C$42</f>
        <v>4.2020171610964756E-9</v>
      </c>
    </row>
    <row r="39" spans="2:12" s="135" customFormat="1">
      <c r="B39" s="87" t="s">
        <v>2556</v>
      </c>
      <c r="C39" s="84" t="s">
        <v>2585</v>
      </c>
      <c r="D39" s="84">
        <v>11</v>
      </c>
      <c r="E39" s="84" t="s">
        <v>372</v>
      </c>
      <c r="F39" s="84" t="s">
        <v>387</v>
      </c>
      <c r="G39" s="97" t="s">
        <v>179</v>
      </c>
      <c r="H39" s="98">
        <v>0</v>
      </c>
      <c r="I39" s="98">
        <v>0</v>
      </c>
      <c r="J39" s="94">
        <v>81.900000000000006</v>
      </c>
      <c r="K39" s="95">
        <f t="shared" si="1"/>
        <v>2.0620008176426752E-5</v>
      </c>
      <c r="L39" s="95">
        <f>J39/'סכום נכסי הקרן'!$C$42</f>
        <v>1.5633015603425158E-6</v>
      </c>
    </row>
    <row r="40" spans="2:12" s="135" customFormat="1">
      <c r="B40" s="87" t="s">
        <v>2556</v>
      </c>
      <c r="C40" s="84" t="s">
        <v>2586</v>
      </c>
      <c r="D40" s="84">
        <v>11</v>
      </c>
      <c r="E40" s="84" t="s">
        <v>372</v>
      </c>
      <c r="F40" s="84" t="s">
        <v>387</v>
      </c>
      <c r="G40" s="97" t="s">
        <v>188</v>
      </c>
      <c r="H40" s="98">
        <v>0</v>
      </c>
      <c r="I40" s="98">
        <v>0</v>
      </c>
      <c r="J40" s="94">
        <v>580.88387</v>
      </c>
      <c r="K40" s="95">
        <f t="shared" si="1"/>
        <v>1.4624945236818576E-4</v>
      </c>
      <c r="L40" s="95">
        <f>J40/'סכום נכסי הקרן'!$C$42</f>
        <v>1.1087871310730147E-5</v>
      </c>
    </row>
    <row r="41" spans="2:12" s="135" customFormat="1">
      <c r="B41" s="87" t="s">
        <v>2556</v>
      </c>
      <c r="C41" s="84" t="s">
        <v>2587</v>
      </c>
      <c r="D41" s="84">
        <v>11</v>
      </c>
      <c r="E41" s="84" t="s">
        <v>372</v>
      </c>
      <c r="F41" s="84" t="s">
        <v>387</v>
      </c>
      <c r="G41" s="97" t="s">
        <v>181</v>
      </c>
      <c r="H41" s="98">
        <v>0</v>
      </c>
      <c r="I41" s="98">
        <v>0</v>
      </c>
      <c r="J41" s="94">
        <v>18.262779999999999</v>
      </c>
      <c r="K41" s="95">
        <f t="shared" si="1"/>
        <v>4.5980301944356891E-6</v>
      </c>
      <c r="L41" s="95">
        <f>J41/'סכום נכסי הקרן'!$C$42</f>
        <v>3.4859868705973243E-7</v>
      </c>
    </row>
    <row r="42" spans="2:12" s="135" customFormat="1">
      <c r="B42" s="87" t="s">
        <v>2566</v>
      </c>
      <c r="C42" s="84" t="s">
        <v>2588</v>
      </c>
      <c r="D42" s="84">
        <v>26</v>
      </c>
      <c r="E42" s="84" t="s">
        <v>372</v>
      </c>
      <c r="F42" s="84" t="s">
        <v>387</v>
      </c>
      <c r="G42" s="97" t="s">
        <v>179</v>
      </c>
      <c r="H42" s="98">
        <v>0</v>
      </c>
      <c r="I42" s="98">
        <v>0</v>
      </c>
      <c r="J42" s="94">
        <v>14.19731</v>
      </c>
      <c r="K42" s="95">
        <f t="shared" si="1"/>
        <v>3.5744645700032389E-6</v>
      </c>
      <c r="L42" s="95">
        <f>J42/'סכום נכסי הקרן'!$C$42</f>
        <v>2.7099727564916239E-7</v>
      </c>
    </row>
    <row r="43" spans="2:12" s="135" customFormat="1">
      <c r="B43" s="87" t="s">
        <v>2566</v>
      </c>
      <c r="C43" s="84" t="s">
        <v>2589</v>
      </c>
      <c r="D43" s="84">
        <v>26</v>
      </c>
      <c r="E43" s="84" t="s">
        <v>372</v>
      </c>
      <c r="F43" s="84" t="s">
        <v>387</v>
      </c>
      <c r="G43" s="97" t="s">
        <v>182</v>
      </c>
      <c r="H43" s="98">
        <v>0</v>
      </c>
      <c r="I43" s="98">
        <v>0</v>
      </c>
      <c r="J43" s="94">
        <v>89.414550000000006</v>
      </c>
      <c r="K43" s="95">
        <f t="shared" si="1"/>
        <v>2.2511950574988018E-5</v>
      </c>
      <c r="L43" s="95">
        <f>J43/'סכום נכסי הקרן'!$C$42</f>
        <v>1.706738773288448E-6</v>
      </c>
    </row>
    <row r="44" spans="2:12" s="135" customFormat="1">
      <c r="B44" s="87" t="s">
        <v>2566</v>
      </c>
      <c r="C44" s="84" t="s">
        <v>2590</v>
      </c>
      <c r="D44" s="84">
        <v>26</v>
      </c>
      <c r="E44" s="84" t="s">
        <v>372</v>
      </c>
      <c r="F44" s="84" t="s">
        <v>387</v>
      </c>
      <c r="G44" s="97" t="s">
        <v>189</v>
      </c>
      <c r="H44" s="98">
        <v>0</v>
      </c>
      <c r="I44" s="98">
        <v>0</v>
      </c>
      <c r="J44" s="94">
        <v>5.6299999999999996E-3</v>
      </c>
      <c r="K44" s="95">
        <f t="shared" si="1"/>
        <v>1.417468205534586E-9</v>
      </c>
      <c r="L44" s="95">
        <f>J44/'סכום נכסי הקרן'!$C$42</f>
        <v>1.0746505231658563E-10</v>
      </c>
    </row>
    <row r="45" spans="2:12" s="135" customFormat="1">
      <c r="B45" s="83"/>
      <c r="C45" s="84"/>
      <c r="D45" s="84"/>
      <c r="E45" s="84"/>
      <c r="F45" s="84"/>
      <c r="G45" s="84"/>
      <c r="H45" s="84"/>
      <c r="I45" s="84"/>
      <c r="J45" s="84"/>
      <c r="K45" s="95"/>
      <c r="L45" s="84"/>
    </row>
    <row r="46" spans="2:12" s="135" customFormat="1">
      <c r="B46" s="172" t="s">
        <v>3080</v>
      </c>
      <c r="C46" s="163"/>
      <c r="D46" s="163"/>
      <c r="E46" s="163"/>
      <c r="F46" s="163"/>
      <c r="G46" s="163"/>
      <c r="H46" s="163"/>
      <c r="I46" s="163"/>
      <c r="J46" s="166">
        <f>J47</f>
        <v>22.39</v>
      </c>
      <c r="K46" s="167">
        <v>6.3302850006004921E-6</v>
      </c>
      <c r="L46" s="167">
        <v>3.3109600892357039E-7</v>
      </c>
    </row>
    <row r="47" spans="2:12" s="135" customFormat="1">
      <c r="B47" s="165" t="s">
        <v>2555</v>
      </c>
      <c r="C47" s="164" t="s">
        <v>3081</v>
      </c>
      <c r="D47" s="170">
        <v>95</v>
      </c>
      <c r="E47" s="164" t="s">
        <v>1807</v>
      </c>
      <c r="F47" s="164"/>
      <c r="G47" s="170" t="s">
        <v>180</v>
      </c>
      <c r="H47" s="171">
        <v>0</v>
      </c>
      <c r="I47" s="171">
        <v>0</v>
      </c>
      <c r="J47" s="168">
        <v>22.39</v>
      </c>
      <c r="K47" s="169">
        <v>6.3302850006004921E-6</v>
      </c>
      <c r="L47" s="169">
        <v>3.3109600892357039E-7</v>
      </c>
    </row>
    <row r="48" spans="2:12" s="135" customFormat="1">
      <c r="B48" s="165"/>
      <c r="C48" s="164"/>
      <c r="D48" s="170"/>
      <c r="E48" s="164"/>
      <c r="F48" s="164"/>
      <c r="G48" s="170"/>
      <c r="H48" s="171"/>
      <c r="I48" s="171"/>
      <c r="J48" s="168"/>
      <c r="K48" s="169"/>
      <c r="L48" s="169"/>
    </row>
    <row r="49" spans="2:12" s="135" customFormat="1">
      <c r="B49" s="81" t="s">
        <v>251</v>
      </c>
      <c r="C49" s="82"/>
      <c r="D49" s="82"/>
      <c r="E49" s="82"/>
      <c r="F49" s="82"/>
      <c r="G49" s="82"/>
      <c r="H49" s="82"/>
      <c r="I49" s="82"/>
      <c r="J49" s="91">
        <f>J50+J65</f>
        <v>989036.9841</v>
      </c>
      <c r="K49" s="92">
        <f t="shared" ref="K49:K63" si="2">J49/$J$10</f>
        <v>0.24901038704432787</v>
      </c>
      <c r="L49" s="92">
        <f>J49/'סכום נכסי הקרן'!$C$42</f>
        <v>1.8878669847130474E-2</v>
      </c>
    </row>
    <row r="50" spans="2:12" s="135" customFormat="1">
      <c r="B50" s="102" t="s">
        <v>47</v>
      </c>
      <c r="C50" s="82"/>
      <c r="D50" s="82"/>
      <c r="E50" s="82"/>
      <c r="F50" s="82"/>
      <c r="G50" s="82"/>
      <c r="H50" s="82"/>
      <c r="I50" s="82"/>
      <c r="J50" s="91">
        <f>SUM(J51:J63)</f>
        <v>222230.22635999997</v>
      </c>
      <c r="K50" s="92">
        <f t="shared" si="2"/>
        <v>5.5951026673899472E-2</v>
      </c>
      <c r="L50" s="92">
        <f>J50/'סכום נכסי הקרן'!$C$42</f>
        <v>4.2419152579225693E-3</v>
      </c>
    </row>
    <row r="51" spans="2:12" s="135" customFormat="1">
      <c r="B51" s="87" t="s">
        <v>2591</v>
      </c>
      <c r="C51" s="84" t="s">
        <v>2592</v>
      </c>
      <c r="D51" s="84">
        <v>91</v>
      </c>
      <c r="E51" s="84" t="s">
        <v>2593</v>
      </c>
      <c r="F51" s="84" t="s">
        <v>2594</v>
      </c>
      <c r="G51" s="97" t="s">
        <v>187</v>
      </c>
      <c r="H51" s="98">
        <v>0</v>
      </c>
      <c r="I51" s="98">
        <v>0</v>
      </c>
      <c r="J51" s="94">
        <v>32.77158</v>
      </c>
      <c r="K51" s="95">
        <f t="shared" si="2"/>
        <v>8.2509187735582823E-6</v>
      </c>
      <c r="L51" s="95">
        <f>J51/'סכום נכסי הקרן'!$C$42</f>
        <v>6.2554166237960419E-7</v>
      </c>
    </row>
    <row r="52" spans="2:12" s="135" customFormat="1">
      <c r="B52" s="87" t="s">
        <v>2591</v>
      </c>
      <c r="C52" s="84" t="s">
        <v>2595</v>
      </c>
      <c r="D52" s="84">
        <v>91</v>
      </c>
      <c r="E52" s="84" t="s">
        <v>2593</v>
      </c>
      <c r="F52" s="84" t="s">
        <v>2594</v>
      </c>
      <c r="G52" s="97" t="s">
        <v>188</v>
      </c>
      <c r="H52" s="98">
        <v>0</v>
      </c>
      <c r="I52" s="98">
        <v>0</v>
      </c>
      <c r="J52" s="94">
        <v>42.19</v>
      </c>
      <c r="K52" s="95">
        <f t="shared" si="2"/>
        <v>1.062219957220323E-5</v>
      </c>
      <c r="L52" s="95">
        <f>J52/'סכום נכסי הקרן'!$C$42</f>
        <v>8.0531981478450225E-7</v>
      </c>
    </row>
    <row r="53" spans="2:12" s="135" customFormat="1">
      <c r="B53" s="87" t="s">
        <v>2591</v>
      </c>
      <c r="C53" s="84" t="s">
        <v>2596</v>
      </c>
      <c r="D53" s="84">
        <v>91</v>
      </c>
      <c r="E53" s="84" t="s">
        <v>2593</v>
      </c>
      <c r="F53" s="84" t="s">
        <v>2594</v>
      </c>
      <c r="G53" s="97" t="s">
        <v>1496</v>
      </c>
      <c r="H53" s="98">
        <v>0</v>
      </c>
      <c r="I53" s="98">
        <v>0</v>
      </c>
      <c r="J53" s="94">
        <v>25.04654</v>
      </c>
      <c r="K53" s="95">
        <f t="shared" si="2"/>
        <v>6.3059811915897394E-6</v>
      </c>
      <c r="L53" s="95">
        <f>J53/'סכום נכסי הקרן'!$C$42</f>
        <v>4.7808663080807369E-7</v>
      </c>
    </row>
    <row r="54" spans="2:12" s="135" customFormat="1">
      <c r="B54" s="87" t="s">
        <v>2591</v>
      </c>
      <c r="C54" s="84" t="s">
        <v>2597</v>
      </c>
      <c r="D54" s="84">
        <v>91</v>
      </c>
      <c r="E54" s="84" t="s">
        <v>2593</v>
      </c>
      <c r="F54" s="84" t="s">
        <v>2594</v>
      </c>
      <c r="G54" s="97" t="s">
        <v>190</v>
      </c>
      <c r="H54" s="98">
        <v>0</v>
      </c>
      <c r="I54" s="98">
        <v>0</v>
      </c>
      <c r="J54" s="94">
        <v>2.73</v>
      </c>
      <c r="K54" s="95">
        <f t="shared" si="2"/>
        <v>6.8733360588089172E-7</v>
      </c>
      <c r="L54" s="95">
        <f>J54/'סכום נכסי הקרן'!$C$42</f>
        <v>5.2110052011417188E-8</v>
      </c>
    </row>
    <row r="55" spans="2:12" s="135" customFormat="1">
      <c r="B55" s="87" t="s">
        <v>2591</v>
      </c>
      <c r="C55" s="84" t="s">
        <v>2598</v>
      </c>
      <c r="D55" s="84">
        <v>91</v>
      </c>
      <c r="E55" s="84" t="s">
        <v>2593</v>
      </c>
      <c r="F55" s="84" t="s">
        <v>2594</v>
      </c>
      <c r="G55" s="97" t="s">
        <v>183</v>
      </c>
      <c r="H55" s="98">
        <v>0</v>
      </c>
      <c r="I55" s="98">
        <v>0</v>
      </c>
      <c r="J55" s="94">
        <v>552.55264999999997</v>
      </c>
      <c r="K55" s="95">
        <f t="shared" si="2"/>
        <v>1.3911648548115102E-4</v>
      </c>
      <c r="L55" s="95">
        <f>J55/'סכום נכסי הקרן'!$C$42</f>
        <v>1.054708693426608E-5</v>
      </c>
    </row>
    <row r="56" spans="2:12" s="135" customFormat="1">
      <c r="B56" s="87" t="s">
        <v>2591</v>
      </c>
      <c r="C56" s="84" t="s">
        <v>2599</v>
      </c>
      <c r="D56" s="84">
        <v>91</v>
      </c>
      <c r="E56" s="84" t="s">
        <v>2593</v>
      </c>
      <c r="F56" s="84" t="s">
        <v>2594</v>
      </c>
      <c r="G56" s="97" t="s">
        <v>3079</v>
      </c>
      <c r="H56" s="98">
        <v>0</v>
      </c>
      <c r="I56" s="98">
        <v>0</v>
      </c>
      <c r="J56" s="94">
        <v>6.2377500000000001</v>
      </c>
      <c r="K56" s="95">
        <f t="shared" si="2"/>
        <v>1.5704817582723562E-6</v>
      </c>
      <c r="L56" s="95">
        <f>J56/'סכום נכסי הקרן'!$C$42</f>
        <v>1.1906574246674637E-7</v>
      </c>
    </row>
    <row r="57" spans="2:12" s="135" customFormat="1">
      <c r="B57" s="87" t="s">
        <v>2591</v>
      </c>
      <c r="C57" s="84" t="s">
        <v>2600</v>
      </c>
      <c r="D57" s="84">
        <v>91</v>
      </c>
      <c r="E57" s="84" t="s">
        <v>2593</v>
      </c>
      <c r="F57" s="84" t="s">
        <v>2594</v>
      </c>
      <c r="G57" s="97" t="s">
        <v>181</v>
      </c>
      <c r="H57" s="98">
        <v>0</v>
      </c>
      <c r="I57" s="98">
        <v>0</v>
      </c>
      <c r="J57" s="94">
        <v>21360.540400000002</v>
      </c>
      <c r="K57" s="95">
        <f t="shared" si="2"/>
        <v>5.3779550390829541E-3</v>
      </c>
      <c r="L57" s="95">
        <f>J57/'סכום נכסי הקרן'!$C$42</f>
        <v>4.077285242622631E-4</v>
      </c>
    </row>
    <row r="58" spans="2:12" s="135" customFormat="1">
      <c r="B58" s="87" t="s">
        <v>2591</v>
      </c>
      <c r="C58" s="84" t="s">
        <v>2601</v>
      </c>
      <c r="D58" s="84">
        <v>91</v>
      </c>
      <c r="E58" s="84" t="s">
        <v>2593</v>
      </c>
      <c r="F58" s="84" t="s">
        <v>2594</v>
      </c>
      <c r="G58" s="97" t="s">
        <v>179</v>
      </c>
      <c r="H58" s="98">
        <v>0</v>
      </c>
      <c r="I58" s="98">
        <v>0</v>
      </c>
      <c r="J58" s="94">
        <v>153448.99</v>
      </c>
      <c r="K58" s="95">
        <f t="shared" si="2"/>
        <v>3.8633936855487501E-2</v>
      </c>
      <c r="L58" s="95">
        <f>J58/'סכום נכסי הקרן'!$C$42</f>
        <v>2.9290237545785479E-3</v>
      </c>
    </row>
    <row r="59" spans="2:12" s="135" customFormat="1">
      <c r="B59" s="87" t="s">
        <v>2591</v>
      </c>
      <c r="C59" s="84" t="s">
        <v>2602</v>
      </c>
      <c r="D59" s="84">
        <v>91</v>
      </c>
      <c r="E59" s="84" t="s">
        <v>2593</v>
      </c>
      <c r="F59" s="84" t="s">
        <v>2594</v>
      </c>
      <c r="G59" s="97" t="s">
        <v>2603</v>
      </c>
      <c r="H59" s="98">
        <v>0</v>
      </c>
      <c r="I59" s="98">
        <v>0</v>
      </c>
      <c r="J59" s="94">
        <v>19.495439999999999</v>
      </c>
      <c r="K59" s="95">
        <f t="shared" si="2"/>
        <v>4.9083776825767655E-6</v>
      </c>
      <c r="L59" s="95">
        <f>J59/'סכום נכסי הקרן'!$C$42</f>
        <v>3.7212761625841135E-7</v>
      </c>
    </row>
    <row r="60" spans="2:12" s="135" customFormat="1">
      <c r="B60" s="87" t="s">
        <v>2591</v>
      </c>
      <c r="C60" s="84" t="s">
        <v>2604</v>
      </c>
      <c r="D60" s="84">
        <v>91</v>
      </c>
      <c r="E60" s="84" t="s">
        <v>2593</v>
      </c>
      <c r="F60" s="84" t="s">
        <v>2594</v>
      </c>
      <c r="G60" s="97" t="s">
        <v>186</v>
      </c>
      <c r="H60" s="98">
        <v>0</v>
      </c>
      <c r="I60" s="98">
        <v>0</v>
      </c>
      <c r="J60" s="94">
        <v>33.950000000000003</v>
      </c>
      <c r="K60" s="95">
        <f t="shared" si="2"/>
        <v>8.5476102269803201E-6</v>
      </c>
      <c r="L60" s="95">
        <f>J60/'סכום נכסי הקרן'!$C$42</f>
        <v>6.4803526219326506E-7</v>
      </c>
    </row>
    <row r="61" spans="2:12" s="135" customFormat="1">
      <c r="B61" s="87" t="s">
        <v>2591</v>
      </c>
      <c r="C61" s="84" t="s">
        <v>2605</v>
      </c>
      <c r="D61" s="84">
        <v>91</v>
      </c>
      <c r="E61" s="84" t="s">
        <v>2593</v>
      </c>
      <c r="F61" s="84" t="s">
        <v>2594</v>
      </c>
      <c r="G61" s="97" t="s">
        <v>189</v>
      </c>
      <c r="H61" s="98">
        <v>0</v>
      </c>
      <c r="I61" s="98">
        <v>0</v>
      </c>
      <c r="J61" s="94">
        <v>37221.832000000002</v>
      </c>
      <c r="K61" s="95">
        <f t="shared" si="2"/>
        <v>9.3713611743783017E-3</v>
      </c>
      <c r="L61" s="95">
        <f>J61/'סכום נכסי הקרן'!$C$42</f>
        <v>7.1048776610997536E-4</v>
      </c>
    </row>
    <row r="62" spans="2:12" s="135" customFormat="1">
      <c r="B62" s="87" t="s">
        <v>2591</v>
      </c>
      <c r="C62" s="84" t="s">
        <v>2606</v>
      </c>
      <c r="D62" s="84">
        <v>91</v>
      </c>
      <c r="E62" s="84" t="s">
        <v>2593</v>
      </c>
      <c r="F62" s="84" t="s">
        <v>2594</v>
      </c>
      <c r="G62" s="97" t="s">
        <v>184</v>
      </c>
      <c r="H62" s="98">
        <v>0</v>
      </c>
      <c r="I62" s="98">
        <v>0</v>
      </c>
      <c r="J62" s="94">
        <v>167.55</v>
      </c>
      <c r="K62" s="95">
        <f t="shared" si="2"/>
        <v>4.2184155921371214E-5</v>
      </c>
      <c r="L62" s="95">
        <f>J62/'סכום נכסי הקרן'!$C$42</f>
        <v>3.1981828624589564E-6</v>
      </c>
    </row>
    <row r="63" spans="2:12" s="135" customFormat="1">
      <c r="B63" s="87" t="s">
        <v>2591</v>
      </c>
      <c r="C63" s="84" t="s">
        <v>2607</v>
      </c>
      <c r="D63" s="84">
        <v>91</v>
      </c>
      <c r="E63" s="84" t="s">
        <v>2593</v>
      </c>
      <c r="F63" s="84" t="s">
        <v>2594</v>
      </c>
      <c r="G63" s="97" t="s">
        <v>182</v>
      </c>
      <c r="H63" s="98">
        <v>0</v>
      </c>
      <c r="I63" s="98">
        <v>0</v>
      </c>
      <c r="J63" s="94">
        <v>9316.34</v>
      </c>
      <c r="K63" s="95">
        <f t="shared" si="2"/>
        <v>2.3455800607371379E-3</v>
      </c>
      <c r="L63" s="95">
        <f>J63/'סכום נכסי הקרן'!$C$42</f>
        <v>1.7782965639415619E-4</v>
      </c>
    </row>
    <row r="64" spans="2:12" s="135" customFormat="1">
      <c r="B64" s="83"/>
      <c r="C64" s="84"/>
      <c r="D64" s="84"/>
      <c r="E64" s="84"/>
      <c r="F64" s="84"/>
      <c r="G64" s="84"/>
      <c r="H64" s="84"/>
      <c r="I64" s="84"/>
      <c r="J64" s="84"/>
      <c r="K64" s="95"/>
      <c r="L64" s="84"/>
    </row>
    <row r="65" spans="2:12" s="140" customFormat="1">
      <c r="B65" s="124" t="s">
        <v>48</v>
      </c>
      <c r="C65" s="125"/>
      <c r="D65" s="125"/>
      <c r="E65" s="125"/>
      <c r="F65" s="125"/>
      <c r="G65" s="125"/>
      <c r="H65" s="125"/>
      <c r="I65" s="125"/>
      <c r="J65" s="126">
        <f>SUM(J66:J67)</f>
        <v>766806.75774000003</v>
      </c>
      <c r="K65" s="127">
        <f t="shared" ref="K65:K67" si="3">J65/$J$10</f>
        <v>0.19305936037042842</v>
      </c>
      <c r="L65" s="127">
        <f>J65/'סכום נכסי הקרן'!$C$42</f>
        <v>1.4636754589207905E-2</v>
      </c>
    </row>
    <row r="66" spans="2:12" s="135" customFormat="1">
      <c r="B66" s="87" t="s">
        <v>2609</v>
      </c>
      <c r="C66" s="84" t="s">
        <v>2610</v>
      </c>
      <c r="D66" s="84"/>
      <c r="E66" s="84" t="s">
        <v>280</v>
      </c>
      <c r="F66" s="84" t="s">
        <v>2608</v>
      </c>
      <c r="G66" s="97"/>
      <c r="H66" s="98">
        <v>0</v>
      </c>
      <c r="I66" s="98">
        <v>0</v>
      </c>
      <c r="J66" s="94">
        <v>664561.31773999997</v>
      </c>
      <c r="K66" s="137">
        <f t="shared" ref="K66" si="4">J66/$J$10</f>
        <v>0.16731696954256087</v>
      </c>
      <c r="L66" s="137">
        <f>J66/'סכום נכסי הקרן'!$C$42</f>
        <v>1.2685100671138221E-2</v>
      </c>
    </row>
    <row r="67" spans="2:12" s="135" customFormat="1">
      <c r="B67" s="87" t="s">
        <v>2611</v>
      </c>
      <c r="C67" s="84" t="s">
        <v>2612</v>
      </c>
      <c r="D67" s="84"/>
      <c r="E67" s="84" t="s">
        <v>280</v>
      </c>
      <c r="F67" s="84" t="s">
        <v>2608</v>
      </c>
      <c r="G67" s="97"/>
      <c r="H67" s="98">
        <v>0</v>
      </c>
      <c r="I67" s="98">
        <v>0</v>
      </c>
      <c r="J67" s="94">
        <v>102245.44</v>
      </c>
      <c r="K67" s="95">
        <f t="shared" si="3"/>
        <v>2.5742390827867532E-2</v>
      </c>
      <c r="L67" s="95">
        <f>J67/'סכום נכסי הקרן'!$C$42</f>
        <v>1.9516539180696835E-3</v>
      </c>
    </row>
    <row r="68" spans="2:12" s="135" customFormat="1">
      <c r="B68" s="141"/>
      <c r="C68" s="141"/>
    </row>
    <row r="69" spans="2:12" s="135" customFormat="1">
      <c r="B69" s="141"/>
      <c r="C69" s="141"/>
    </row>
    <row r="70" spans="2:12" s="135" customFormat="1">
      <c r="B70" s="141"/>
      <c r="C70" s="141"/>
    </row>
    <row r="71" spans="2:12" s="135" customFormat="1">
      <c r="B71" s="142" t="s">
        <v>274</v>
      </c>
      <c r="C71" s="141"/>
    </row>
    <row r="72" spans="2:12" s="135" customFormat="1">
      <c r="B72" s="143"/>
      <c r="C72" s="141"/>
    </row>
    <row r="73" spans="2:12" s="135" customFormat="1">
      <c r="B73" s="141"/>
      <c r="C73" s="141"/>
    </row>
    <row r="74" spans="2:12" s="135" customFormat="1">
      <c r="B74" s="141"/>
      <c r="C74" s="141"/>
    </row>
    <row r="75" spans="2:12" s="135" customFormat="1">
      <c r="B75" s="141"/>
      <c r="C75" s="141"/>
    </row>
    <row r="76" spans="2:12" s="135" customFormat="1">
      <c r="B76" s="141"/>
      <c r="C76" s="141"/>
    </row>
    <row r="77" spans="2:12" s="135" customFormat="1">
      <c r="B77" s="141"/>
      <c r="C77" s="141"/>
    </row>
    <row r="78" spans="2:12" s="135" customFormat="1">
      <c r="B78" s="141"/>
      <c r="C78" s="141"/>
    </row>
    <row r="79" spans="2:12" s="135" customFormat="1">
      <c r="B79" s="141"/>
      <c r="C79" s="141"/>
    </row>
    <row r="80" spans="2:12" s="135" customFormat="1">
      <c r="B80" s="141"/>
      <c r="C80" s="141"/>
    </row>
    <row r="81" spans="2:3" s="135" customFormat="1">
      <c r="B81" s="141"/>
      <c r="C81" s="141"/>
    </row>
    <row r="82" spans="2:3" s="135" customFormat="1">
      <c r="B82" s="141"/>
      <c r="C82" s="141"/>
    </row>
    <row r="83" spans="2:3" s="135" customFormat="1">
      <c r="B83" s="141"/>
      <c r="C83" s="141"/>
    </row>
    <row r="84" spans="2:3" s="135" customFormat="1">
      <c r="B84" s="141"/>
      <c r="C84" s="141"/>
    </row>
    <row r="85" spans="2:3" s="135" customFormat="1">
      <c r="B85" s="141"/>
      <c r="C85" s="141"/>
    </row>
    <row r="86" spans="2:3" s="135" customFormat="1">
      <c r="B86" s="141"/>
      <c r="C86" s="141"/>
    </row>
    <row r="87" spans="2:3" s="135" customFormat="1">
      <c r="B87" s="141"/>
      <c r="C87" s="141"/>
    </row>
    <row r="88" spans="2:3" s="135" customFormat="1">
      <c r="B88" s="141"/>
      <c r="C88" s="141"/>
    </row>
    <row r="89" spans="2:3" s="135" customFormat="1">
      <c r="B89" s="141"/>
      <c r="C89" s="141"/>
    </row>
    <row r="90" spans="2:3" s="135" customFormat="1">
      <c r="B90" s="141"/>
      <c r="C90" s="141"/>
    </row>
    <row r="91" spans="2:3" s="135" customFormat="1">
      <c r="B91" s="141"/>
      <c r="C91" s="141"/>
    </row>
    <row r="92" spans="2:3" s="135" customFormat="1">
      <c r="B92" s="141"/>
      <c r="C92" s="141"/>
    </row>
    <row r="93" spans="2:3" s="135" customFormat="1">
      <c r="B93" s="141"/>
      <c r="C93" s="141"/>
    </row>
    <row r="94" spans="2:3" s="135" customFormat="1">
      <c r="B94" s="141"/>
      <c r="C94" s="141"/>
    </row>
    <row r="95" spans="2:3" s="135" customFormat="1">
      <c r="B95" s="141"/>
      <c r="C95" s="141"/>
    </row>
    <row r="96" spans="2:3" s="135" customFormat="1">
      <c r="B96" s="141"/>
      <c r="C96" s="141"/>
    </row>
    <row r="97" spans="2:3" s="135" customFormat="1">
      <c r="B97" s="141"/>
      <c r="C97" s="141"/>
    </row>
    <row r="98" spans="2:3" s="135" customFormat="1">
      <c r="B98" s="141"/>
      <c r="C98" s="141"/>
    </row>
    <row r="99" spans="2:3" s="135" customFormat="1">
      <c r="B99" s="141"/>
      <c r="C99" s="141"/>
    </row>
    <row r="100" spans="2:3" s="135" customFormat="1">
      <c r="B100" s="141"/>
      <c r="C100" s="141"/>
    </row>
    <row r="101" spans="2:3" s="135" customFormat="1">
      <c r="B101" s="141"/>
      <c r="C101" s="141"/>
    </row>
    <row r="102" spans="2:3" s="135" customFormat="1">
      <c r="B102" s="141"/>
      <c r="C102" s="141"/>
    </row>
    <row r="103" spans="2:3" s="135" customFormat="1">
      <c r="B103" s="141"/>
      <c r="C103" s="141"/>
    </row>
    <row r="104" spans="2:3" s="135" customFormat="1">
      <c r="B104" s="141"/>
      <c r="C104" s="141"/>
    </row>
    <row r="105" spans="2:3" s="135" customFormat="1">
      <c r="B105" s="141"/>
      <c r="C105" s="141"/>
    </row>
    <row r="106" spans="2:3" s="135" customFormat="1">
      <c r="B106" s="141"/>
      <c r="C106" s="141"/>
    </row>
    <row r="107" spans="2:3" s="135" customFormat="1">
      <c r="B107" s="141"/>
      <c r="C107" s="141"/>
    </row>
    <row r="108" spans="2:3" s="135" customFormat="1">
      <c r="B108" s="141"/>
      <c r="C108" s="141"/>
    </row>
    <row r="109" spans="2:3" s="135" customFormat="1">
      <c r="B109" s="141"/>
      <c r="C109" s="141"/>
    </row>
    <row r="110" spans="2:3" s="135" customFormat="1">
      <c r="B110" s="141"/>
      <c r="C110" s="141"/>
    </row>
    <row r="111" spans="2:3" s="135" customFormat="1">
      <c r="B111" s="141"/>
      <c r="C111" s="141"/>
    </row>
    <row r="112" spans="2:3" s="135" customFormat="1">
      <c r="B112" s="141"/>
      <c r="C112" s="141"/>
    </row>
    <row r="113" spans="2:3" s="135" customFormat="1">
      <c r="B113" s="141"/>
      <c r="C113" s="141"/>
    </row>
    <row r="114" spans="2:3" s="135" customFormat="1">
      <c r="B114" s="141"/>
      <c r="C114" s="141"/>
    </row>
    <row r="115" spans="2:3" s="135" customFormat="1">
      <c r="B115" s="141"/>
      <c r="C115" s="141"/>
    </row>
    <row r="116" spans="2:3" s="135" customFormat="1">
      <c r="B116" s="141"/>
      <c r="C116" s="141"/>
    </row>
    <row r="117" spans="2:3" s="135" customFormat="1">
      <c r="B117" s="141"/>
      <c r="C117" s="141"/>
    </row>
    <row r="118" spans="2:3" s="135" customFormat="1">
      <c r="B118" s="141"/>
      <c r="C118" s="141"/>
    </row>
    <row r="119" spans="2:3" s="135" customFormat="1">
      <c r="B119" s="141"/>
      <c r="C119" s="141"/>
    </row>
    <row r="120" spans="2:3" s="135" customFormat="1">
      <c r="B120" s="141"/>
      <c r="C120" s="141"/>
    </row>
    <row r="121" spans="2:3" s="135" customFormat="1">
      <c r="B121" s="141"/>
      <c r="C121" s="141"/>
    </row>
    <row r="122" spans="2:3" s="135" customFormat="1">
      <c r="B122" s="141"/>
      <c r="C122" s="141"/>
    </row>
    <row r="123" spans="2:3" s="135" customFormat="1">
      <c r="B123" s="141"/>
      <c r="C123" s="141"/>
    </row>
    <row r="124" spans="2:3" s="135" customFormat="1">
      <c r="B124" s="141"/>
      <c r="C124" s="141"/>
    </row>
    <row r="125" spans="2:3" s="135" customFormat="1">
      <c r="B125" s="141"/>
      <c r="C125" s="141"/>
    </row>
    <row r="126" spans="2:3" s="135" customFormat="1">
      <c r="B126" s="141"/>
      <c r="C126" s="141"/>
    </row>
    <row r="127" spans="2:3" s="135" customFormat="1">
      <c r="B127" s="141"/>
      <c r="C127" s="141"/>
    </row>
    <row r="128" spans="2:3" s="135" customFormat="1">
      <c r="B128" s="141"/>
      <c r="C128" s="141"/>
    </row>
    <row r="129" spans="2:3" s="135" customFormat="1">
      <c r="B129" s="141"/>
      <c r="C129" s="141"/>
    </row>
    <row r="130" spans="2:3" s="135" customFormat="1">
      <c r="B130" s="141"/>
      <c r="C130" s="141"/>
    </row>
    <row r="131" spans="2:3" s="135" customFormat="1">
      <c r="B131" s="141"/>
      <c r="C131" s="141"/>
    </row>
    <row r="132" spans="2:3" s="135" customFormat="1">
      <c r="B132" s="141"/>
      <c r="C132" s="141"/>
    </row>
    <row r="133" spans="2:3" s="135" customFormat="1">
      <c r="B133" s="141"/>
      <c r="C133" s="141"/>
    </row>
    <row r="134" spans="2:3" s="135" customFormat="1">
      <c r="B134" s="141"/>
      <c r="C134" s="141"/>
    </row>
    <row r="135" spans="2:3" s="135" customFormat="1">
      <c r="B135" s="141"/>
      <c r="C135" s="141"/>
    </row>
    <row r="136" spans="2:3" s="135" customFormat="1">
      <c r="B136" s="141"/>
      <c r="C136" s="141"/>
    </row>
    <row r="137" spans="2:3" s="135" customFormat="1">
      <c r="B137" s="141"/>
      <c r="C137" s="141"/>
    </row>
    <row r="138" spans="2:3" s="135" customFormat="1">
      <c r="B138" s="141"/>
      <c r="C138" s="141"/>
    </row>
    <row r="139" spans="2:3" s="135" customFormat="1">
      <c r="B139" s="141"/>
      <c r="C139" s="141"/>
    </row>
    <row r="140" spans="2:3" s="135" customFormat="1">
      <c r="B140" s="141"/>
      <c r="C140" s="141"/>
    </row>
    <row r="141" spans="2:3" s="135" customFormat="1">
      <c r="B141" s="141"/>
      <c r="C141" s="141"/>
    </row>
    <row r="142" spans="2:3" s="135" customFormat="1">
      <c r="B142" s="141"/>
      <c r="C142" s="141"/>
    </row>
    <row r="143" spans="2:3" s="135" customFormat="1">
      <c r="B143" s="141"/>
      <c r="C143" s="141"/>
    </row>
    <row r="144" spans="2:3" s="135" customFormat="1">
      <c r="B144" s="141"/>
      <c r="C144" s="141"/>
    </row>
    <row r="145" spans="2:3" s="135" customFormat="1">
      <c r="B145" s="141"/>
      <c r="C145" s="141"/>
    </row>
    <row r="146" spans="2:3" s="135" customFormat="1">
      <c r="B146" s="141"/>
      <c r="C146" s="141"/>
    </row>
    <row r="147" spans="2:3" s="135" customFormat="1">
      <c r="B147" s="141"/>
      <c r="C147" s="141"/>
    </row>
    <row r="148" spans="2:3" s="135" customFormat="1">
      <c r="B148" s="141"/>
      <c r="C148" s="141"/>
    </row>
    <row r="149" spans="2:3" s="135" customFormat="1">
      <c r="B149" s="141"/>
      <c r="C149" s="141"/>
    </row>
    <row r="150" spans="2:3" s="135" customFormat="1">
      <c r="B150" s="141"/>
      <c r="C150" s="141"/>
    </row>
    <row r="151" spans="2:3" s="135" customFormat="1">
      <c r="B151" s="141"/>
      <c r="C151" s="141"/>
    </row>
    <row r="152" spans="2:3" s="135" customFormat="1">
      <c r="B152" s="141"/>
      <c r="C152" s="141"/>
    </row>
    <row r="153" spans="2:3" s="135" customFormat="1">
      <c r="B153" s="141"/>
      <c r="C153" s="141"/>
    </row>
    <row r="154" spans="2:3" s="135" customFormat="1">
      <c r="B154" s="141"/>
      <c r="C154" s="141"/>
    </row>
    <row r="155" spans="2:3" s="135" customFormat="1">
      <c r="B155" s="141"/>
      <c r="C155" s="141"/>
    </row>
    <row r="156" spans="2:3" s="135" customFormat="1">
      <c r="B156" s="141"/>
      <c r="C156" s="141"/>
    </row>
    <row r="157" spans="2:3" s="135" customFormat="1">
      <c r="B157" s="141"/>
      <c r="C157" s="141"/>
    </row>
    <row r="158" spans="2:3" s="135" customFormat="1">
      <c r="B158" s="141"/>
      <c r="C158" s="141"/>
    </row>
    <row r="159" spans="2:3" s="135" customFormat="1">
      <c r="B159" s="141"/>
      <c r="C159" s="141"/>
    </row>
    <row r="160" spans="2:3" s="135" customFormat="1">
      <c r="B160" s="141"/>
      <c r="C160" s="141"/>
    </row>
    <row r="161" spans="2:3" s="135" customFormat="1">
      <c r="B161" s="141"/>
      <c r="C161" s="141"/>
    </row>
    <row r="162" spans="2:3" s="135" customFormat="1">
      <c r="B162" s="141"/>
      <c r="C162" s="141"/>
    </row>
    <row r="163" spans="2:3" s="135" customFormat="1">
      <c r="B163" s="141"/>
      <c r="C163" s="141"/>
    </row>
    <row r="164" spans="2:3" s="135" customFormat="1">
      <c r="B164" s="141"/>
      <c r="C164" s="141"/>
    </row>
    <row r="165" spans="2:3" s="135" customFormat="1">
      <c r="B165" s="141"/>
      <c r="C165" s="141"/>
    </row>
    <row r="166" spans="2:3" s="135" customFormat="1">
      <c r="B166" s="141"/>
      <c r="C166" s="141"/>
    </row>
    <row r="167" spans="2:3" s="135" customFormat="1">
      <c r="B167" s="141"/>
      <c r="C167" s="141"/>
    </row>
    <row r="168" spans="2:3" s="135" customFormat="1">
      <c r="B168" s="141"/>
      <c r="C168" s="141"/>
    </row>
    <row r="169" spans="2:3" s="135" customFormat="1">
      <c r="B169" s="141"/>
      <c r="C169" s="141"/>
    </row>
    <row r="170" spans="2:3" s="135" customFormat="1">
      <c r="B170" s="141"/>
      <c r="C170" s="141"/>
    </row>
    <row r="171" spans="2:3" s="135" customFormat="1">
      <c r="B171" s="141"/>
      <c r="C171" s="141"/>
    </row>
    <row r="172" spans="2:3" s="135" customFormat="1">
      <c r="B172" s="141"/>
      <c r="C172" s="141"/>
    </row>
    <row r="173" spans="2:3" s="135" customFormat="1">
      <c r="B173" s="141"/>
      <c r="C173" s="141"/>
    </row>
    <row r="174" spans="2:3" s="135" customFormat="1">
      <c r="B174" s="141"/>
      <c r="C174" s="141"/>
    </row>
    <row r="175" spans="2:3" s="135" customFormat="1">
      <c r="B175" s="141"/>
      <c r="C175" s="141"/>
    </row>
    <row r="176" spans="2:3" s="135" customFormat="1">
      <c r="B176" s="141"/>
      <c r="C176" s="141"/>
    </row>
    <row r="177" spans="2:3" s="135" customFormat="1">
      <c r="B177" s="141"/>
      <c r="C177" s="141"/>
    </row>
    <row r="178" spans="2:3" s="135" customFormat="1">
      <c r="B178" s="141"/>
      <c r="C178" s="141"/>
    </row>
    <row r="179" spans="2:3" s="135" customFormat="1">
      <c r="B179" s="141"/>
      <c r="C179" s="141"/>
    </row>
    <row r="180" spans="2:3" s="135" customFormat="1">
      <c r="B180" s="141"/>
      <c r="C180" s="141"/>
    </row>
    <row r="181" spans="2:3" s="135" customFormat="1">
      <c r="B181" s="141"/>
      <c r="C181" s="141"/>
    </row>
    <row r="182" spans="2:3" s="135" customFormat="1">
      <c r="B182" s="141"/>
      <c r="C182" s="141"/>
    </row>
    <row r="183" spans="2:3" s="135" customFormat="1">
      <c r="B183" s="141"/>
      <c r="C183" s="141"/>
    </row>
    <row r="184" spans="2:3" s="135" customFormat="1">
      <c r="B184" s="141"/>
      <c r="C184" s="141"/>
    </row>
    <row r="185" spans="2:3" s="135" customFormat="1">
      <c r="B185" s="141"/>
      <c r="C185" s="141"/>
    </row>
    <row r="186" spans="2:3" s="135" customFormat="1">
      <c r="B186" s="141"/>
      <c r="C186" s="141"/>
    </row>
    <row r="187" spans="2:3" s="135" customFormat="1">
      <c r="B187" s="141"/>
      <c r="C187" s="141"/>
    </row>
    <row r="188" spans="2:3" s="135" customFormat="1">
      <c r="B188" s="141"/>
      <c r="C188" s="141"/>
    </row>
    <row r="189" spans="2:3" s="135" customFormat="1">
      <c r="B189" s="141"/>
      <c r="C189" s="141"/>
    </row>
    <row r="190" spans="2:3" s="135" customFormat="1">
      <c r="B190" s="141"/>
      <c r="C190" s="141"/>
    </row>
    <row r="191" spans="2:3" s="135" customFormat="1">
      <c r="B191" s="141"/>
      <c r="C191" s="141"/>
    </row>
    <row r="192" spans="2:3" s="135" customFormat="1">
      <c r="B192" s="141"/>
      <c r="C192" s="141"/>
    </row>
    <row r="193" spans="2:3" s="135" customFormat="1">
      <c r="B193" s="141"/>
      <c r="C193" s="141"/>
    </row>
    <row r="194" spans="2:3" s="135" customFormat="1">
      <c r="B194" s="141"/>
      <c r="C194" s="141"/>
    </row>
    <row r="195" spans="2:3" s="135" customFormat="1">
      <c r="B195" s="141"/>
      <c r="C195" s="141"/>
    </row>
    <row r="196" spans="2:3" s="135" customFormat="1">
      <c r="B196" s="141"/>
      <c r="C196" s="141"/>
    </row>
    <row r="197" spans="2:3" s="135" customFormat="1">
      <c r="B197" s="141"/>
      <c r="C197" s="141"/>
    </row>
    <row r="198" spans="2:3" s="135" customFormat="1">
      <c r="B198" s="141"/>
      <c r="C198" s="141"/>
    </row>
    <row r="199" spans="2:3" s="135" customFormat="1">
      <c r="B199" s="141"/>
      <c r="C199" s="141"/>
    </row>
    <row r="200" spans="2:3" s="135" customFormat="1">
      <c r="B200" s="141"/>
      <c r="C200" s="141"/>
    </row>
    <row r="201" spans="2:3" s="135" customFormat="1">
      <c r="B201" s="141"/>
      <c r="C201" s="141"/>
    </row>
    <row r="202" spans="2:3" s="135" customFormat="1">
      <c r="B202" s="141"/>
      <c r="C202" s="141"/>
    </row>
    <row r="203" spans="2:3" s="135" customFormat="1">
      <c r="B203" s="141"/>
      <c r="C203" s="141"/>
    </row>
    <row r="204" spans="2:3" s="135" customFormat="1">
      <c r="B204" s="141"/>
      <c r="C204" s="141"/>
    </row>
    <row r="205" spans="2:3" s="135" customFormat="1">
      <c r="B205" s="141"/>
      <c r="C205" s="141"/>
    </row>
    <row r="206" spans="2:3" s="135" customFormat="1">
      <c r="B206" s="141"/>
      <c r="C206" s="141"/>
    </row>
    <row r="207" spans="2:3" s="135" customFormat="1">
      <c r="B207" s="141"/>
      <c r="C207" s="141"/>
    </row>
    <row r="208" spans="2:3" s="135" customFormat="1">
      <c r="B208" s="141"/>
      <c r="C208" s="141"/>
    </row>
    <row r="209" spans="2:3" s="135" customFormat="1">
      <c r="B209" s="141"/>
      <c r="C209" s="141"/>
    </row>
    <row r="210" spans="2:3" s="135" customFormat="1">
      <c r="B210" s="141"/>
      <c r="C210" s="141"/>
    </row>
    <row r="211" spans="2:3" s="135" customFormat="1">
      <c r="B211" s="141"/>
      <c r="C211" s="141"/>
    </row>
    <row r="212" spans="2:3" s="135" customFormat="1">
      <c r="B212" s="141"/>
      <c r="C212" s="141"/>
    </row>
    <row r="213" spans="2:3" s="135" customFormat="1">
      <c r="B213" s="141"/>
      <c r="C213" s="141"/>
    </row>
    <row r="214" spans="2:3" s="135" customFormat="1">
      <c r="B214" s="141"/>
      <c r="C214" s="141"/>
    </row>
    <row r="215" spans="2:3" s="135" customFormat="1">
      <c r="B215" s="141"/>
      <c r="C215" s="141"/>
    </row>
    <row r="216" spans="2:3" s="135" customFormat="1">
      <c r="B216" s="141"/>
      <c r="C216" s="141"/>
    </row>
    <row r="217" spans="2:3" s="135" customFormat="1">
      <c r="B217" s="141"/>
      <c r="C217" s="141"/>
    </row>
    <row r="218" spans="2:3" s="135" customFormat="1">
      <c r="B218" s="141"/>
      <c r="C218" s="141"/>
    </row>
    <row r="219" spans="2:3" s="135" customFormat="1">
      <c r="B219" s="141"/>
      <c r="C219" s="141"/>
    </row>
    <row r="220" spans="2:3" s="135" customFormat="1">
      <c r="B220" s="141"/>
      <c r="C220" s="141"/>
    </row>
    <row r="221" spans="2:3" s="135" customFormat="1">
      <c r="B221" s="141"/>
      <c r="C221" s="141"/>
    </row>
    <row r="222" spans="2:3" s="135" customFormat="1">
      <c r="B222" s="141"/>
      <c r="C222" s="141"/>
    </row>
    <row r="223" spans="2:3" s="135" customFormat="1">
      <c r="B223" s="141"/>
      <c r="C223" s="141"/>
    </row>
    <row r="224" spans="2:3" s="135" customFormat="1">
      <c r="B224" s="141"/>
      <c r="C224" s="141"/>
    </row>
    <row r="225" spans="2:3" s="135" customFormat="1">
      <c r="B225" s="141"/>
      <c r="C225" s="141"/>
    </row>
    <row r="226" spans="2:3" s="135" customFormat="1">
      <c r="B226" s="141"/>
      <c r="C226" s="141"/>
    </row>
    <row r="227" spans="2:3" s="135" customFormat="1">
      <c r="B227" s="141"/>
      <c r="C227" s="141"/>
    </row>
    <row r="228" spans="2:3" s="135" customFormat="1">
      <c r="B228" s="141"/>
      <c r="C228" s="141"/>
    </row>
    <row r="229" spans="2:3" s="135" customFormat="1">
      <c r="B229" s="141"/>
      <c r="C229" s="141"/>
    </row>
    <row r="230" spans="2:3" s="135" customFormat="1">
      <c r="B230" s="141"/>
      <c r="C230" s="141"/>
    </row>
    <row r="231" spans="2:3" s="135" customFormat="1">
      <c r="B231" s="141"/>
      <c r="C231" s="141"/>
    </row>
    <row r="232" spans="2:3" s="135" customFormat="1">
      <c r="B232" s="141"/>
      <c r="C232" s="141"/>
    </row>
    <row r="233" spans="2:3" s="135" customFormat="1">
      <c r="B233" s="141"/>
      <c r="C233" s="141"/>
    </row>
    <row r="234" spans="2:3" s="135" customFormat="1">
      <c r="B234" s="141"/>
      <c r="C234" s="141"/>
    </row>
    <row r="235" spans="2:3" s="135" customFormat="1">
      <c r="B235" s="141"/>
      <c r="C235" s="141"/>
    </row>
    <row r="236" spans="2:3" s="135" customFormat="1">
      <c r="B236" s="141"/>
      <c r="C236" s="141"/>
    </row>
    <row r="237" spans="2:3" s="135" customFormat="1">
      <c r="B237" s="141"/>
      <c r="C237" s="141"/>
    </row>
    <row r="238" spans="2:3" s="135" customFormat="1">
      <c r="B238" s="141"/>
      <c r="C238" s="141"/>
    </row>
    <row r="239" spans="2:3" s="135" customFormat="1">
      <c r="B239" s="141"/>
      <c r="C239" s="141"/>
    </row>
    <row r="240" spans="2:3" s="135" customFormat="1">
      <c r="B240" s="141"/>
      <c r="C240" s="141"/>
    </row>
    <row r="241" spans="2:3" s="135" customFormat="1">
      <c r="B241" s="141"/>
      <c r="C241" s="141"/>
    </row>
    <row r="242" spans="2:3" s="135" customFormat="1">
      <c r="B242" s="141"/>
      <c r="C242" s="141"/>
    </row>
    <row r="243" spans="2:3" s="135" customFormat="1">
      <c r="B243" s="141"/>
      <c r="C243" s="141"/>
    </row>
    <row r="244" spans="2:3" s="135" customFormat="1">
      <c r="B244" s="141"/>
      <c r="C244" s="141"/>
    </row>
    <row r="245" spans="2:3" s="135" customFormat="1">
      <c r="B245" s="141"/>
      <c r="C245" s="141"/>
    </row>
    <row r="246" spans="2:3" s="135" customFormat="1">
      <c r="B246" s="141"/>
      <c r="C246" s="141"/>
    </row>
    <row r="247" spans="2:3" s="135" customFormat="1">
      <c r="B247" s="141"/>
      <c r="C247" s="141"/>
    </row>
    <row r="248" spans="2:3" s="135" customFormat="1">
      <c r="B248" s="141"/>
      <c r="C248" s="141"/>
    </row>
    <row r="249" spans="2:3" s="135" customFormat="1">
      <c r="B249" s="141"/>
      <c r="C249" s="141"/>
    </row>
    <row r="250" spans="2:3" s="135" customFormat="1">
      <c r="B250" s="141"/>
      <c r="C250" s="141"/>
    </row>
    <row r="251" spans="2:3" s="135" customFormat="1">
      <c r="B251" s="141"/>
      <c r="C251" s="141"/>
    </row>
    <row r="252" spans="2:3" s="135" customFormat="1">
      <c r="B252" s="141"/>
      <c r="C252" s="141"/>
    </row>
    <row r="253" spans="2:3" s="135" customFormat="1">
      <c r="B253" s="141"/>
      <c r="C253" s="141"/>
    </row>
    <row r="254" spans="2:3" s="135" customFormat="1">
      <c r="B254" s="141"/>
      <c r="C254" s="141"/>
    </row>
    <row r="255" spans="2:3" s="135" customFormat="1">
      <c r="B255" s="141"/>
      <c r="C255" s="141"/>
    </row>
    <row r="256" spans="2:3" s="135" customFormat="1">
      <c r="B256" s="141"/>
      <c r="C256" s="141"/>
    </row>
    <row r="257" spans="2:3" s="135" customFormat="1">
      <c r="B257" s="141"/>
      <c r="C257" s="141"/>
    </row>
    <row r="258" spans="2:3" s="135" customFormat="1">
      <c r="B258" s="141"/>
      <c r="C258" s="141"/>
    </row>
    <row r="259" spans="2:3" s="135" customFormat="1">
      <c r="B259" s="141"/>
      <c r="C259" s="141"/>
    </row>
    <row r="260" spans="2:3" s="135" customFormat="1">
      <c r="B260" s="141"/>
      <c r="C260" s="141"/>
    </row>
    <row r="261" spans="2:3" s="135" customFormat="1">
      <c r="B261" s="141"/>
      <c r="C261" s="141"/>
    </row>
    <row r="262" spans="2:3" s="135" customFormat="1">
      <c r="B262" s="141"/>
      <c r="C262" s="141"/>
    </row>
    <row r="263" spans="2:3" s="135" customFormat="1">
      <c r="B263" s="141"/>
      <c r="C263" s="141"/>
    </row>
    <row r="264" spans="2:3" s="135" customFormat="1">
      <c r="B264" s="141"/>
      <c r="C264" s="141"/>
    </row>
    <row r="265" spans="2:3" s="135" customFormat="1">
      <c r="B265" s="141"/>
      <c r="C265" s="141"/>
    </row>
    <row r="266" spans="2:3" s="135" customFormat="1">
      <c r="B266" s="141"/>
      <c r="C266" s="141"/>
    </row>
    <row r="267" spans="2:3" s="135" customFormat="1">
      <c r="B267" s="141"/>
      <c r="C267" s="141"/>
    </row>
    <row r="268" spans="2:3" s="135" customFormat="1">
      <c r="B268" s="141"/>
      <c r="C268" s="141"/>
    </row>
    <row r="269" spans="2:3" s="135" customFormat="1">
      <c r="B269" s="141"/>
      <c r="C269" s="141"/>
    </row>
    <row r="270" spans="2:3" s="135" customFormat="1">
      <c r="B270" s="141"/>
      <c r="C270" s="141"/>
    </row>
    <row r="271" spans="2:3" s="135" customFormat="1">
      <c r="B271" s="141"/>
      <c r="C271" s="141"/>
    </row>
    <row r="272" spans="2:3" s="135" customFormat="1">
      <c r="B272" s="141"/>
      <c r="C272" s="141"/>
    </row>
    <row r="273" spans="2:3" s="135" customFormat="1">
      <c r="B273" s="141"/>
      <c r="C273" s="141"/>
    </row>
    <row r="274" spans="2:3" s="135" customFormat="1">
      <c r="B274" s="141"/>
      <c r="C274" s="141"/>
    </row>
    <row r="275" spans="2:3" s="135" customFormat="1">
      <c r="B275" s="141"/>
      <c r="C275" s="141"/>
    </row>
    <row r="276" spans="2:3" s="135" customFormat="1">
      <c r="B276" s="141"/>
      <c r="C276" s="141"/>
    </row>
    <row r="277" spans="2:3" s="135" customFormat="1">
      <c r="B277" s="141"/>
      <c r="C277" s="141"/>
    </row>
    <row r="278" spans="2:3" s="135" customFormat="1">
      <c r="B278" s="141"/>
      <c r="C278" s="141"/>
    </row>
    <row r="279" spans="2:3" s="135" customFormat="1">
      <c r="B279" s="141"/>
      <c r="C279" s="141"/>
    </row>
    <row r="280" spans="2:3" s="135" customFormat="1">
      <c r="B280" s="141"/>
      <c r="C280" s="141"/>
    </row>
    <row r="281" spans="2:3" s="135" customFormat="1">
      <c r="B281" s="141"/>
      <c r="C281" s="141"/>
    </row>
    <row r="282" spans="2:3" s="135" customFormat="1">
      <c r="B282" s="141"/>
      <c r="C282" s="141"/>
    </row>
    <row r="283" spans="2:3" s="135" customFormat="1">
      <c r="B283" s="141"/>
      <c r="C283" s="141"/>
    </row>
    <row r="284" spans="2:3" s="135" customFormat="1">
      <c r="B284" s="141"/>
      <c r="C284" s="141"/>
    </row>
    <row r="285" spans="2:3" s="135" customFormat="1">
      <c r="B285" s="141"/>
      <c r="C285" s="141"/>
    </row>
    <row r="286" spans="2:3" s="135" customFormat="1">
      <c r="B286" s="141"/>
      <c r="C286" s="141"/>
    </row>
    <row r="287" spans="2:3" s="135" customFormat="1">
      <c r="B287" s="141"/>
      <c r="C287" s="141"/>
    </row>
    <row r="288" spans="2:3" s="135" customFormat="1">
      <c r="B288" s="141"/>
      <c r="C288" s="141"/>
    </row>
    <row r="289" spans="2:3" s="135" customFormat="1">
      <c r="B289" s="141"/>
      <c r="C289" s="141"/>
    </row>
    <row r="290" spans="2:3" s="135" customFormat="1">
      <c r="B290" s="141"/>
      <c r="C290" s="141"/>
    </row>
    <row r="291" spans="2:3" s="135" customFormat="1">
      <c r="B291" s="141"/>
      <c r="C291" s="141"/>
    </row>
    <row r="292" spans="2:3" s="135" customFormat="1">
      <c r="B292" s="141"/>
      <c r="C292" s="141"/>
    </row>
    <row r="293" spans="2:3" s="135" customFormat="1">
      <c r="B293" s="141"/>
      <c r="C293" s="141"/>
    </row>
    <row r="294" spans="2:3" s="135" customFormat="1">
      <c r="B294" s="141"/>
      <c r="C294" s="141"/>
    </row>
    <row r="295" spans="2:3" s="135" customFormat="1">
      <c r="B295" s="141"/>
      <c r="C295" s="141"/>
    </row>
    <row r="296" spans="2:3" s="135" customFormat="1">
      <c r="B296" s="141"/>
      <c r="C296" s="141"/>
    </row>
    <row r="297" spans="2:3" s="135" customFormat="1">
      <c r="B297" s="141"/>
      <c r="C297" s="141"/>
    </row>
    <row r="298" spans="2:3" s="135" customFormat="1">
      <c r="B298" s="141"/>
      <c r="C298" s="141"/>
    </row>
    <row r="299" spans="2:3" s="135" customFormat="1">
      <c r="B299" s="141"/>
      <c r="C299" s="141"/>
    </row>
    <row r="300" spans="2:3" s="135" customFormat="1">
      <c r="B300" s="141"/>
      <c r="C300" s="141"/>
    </row>
    <row r="301" spans="2:3" s="135" customFormat="1">
      <c r="B301" s="141"/>
      <c r="C301" s="141"/>
    </row>
    <row r="302" spans="2:3" s="135" customFormat="1">
      <c r="B302" s="141"/>
      <c r="C302" s="141"/>
    </row>
    <row r="303" spans="2:3" s="135" customFormat="1">
      <c r="B303" s="141"/>
      <c r="C303" s="141"/>
    </row>
    <row r="304" spans="2:3" s="135" customFormat="1">
      <c r="B304" s="141"/>
      <c r="C304" s="141"/>
    </row>
    <row r="305" spans="2:4" s="135" customFormat="1">
      <c r="B305" s="141"/>
      <c r="C305" s="141"/>
    </row>
    <row r="306" spans="2:4" s="135" customFormat="1">
      <c r="B306" s="141"/>
      <c r="C306" s="141"/>
    </row>
    <row r="307" spans="2:4" s="135" customFormat="1">
      <c r="B307" s="141"/>
      <c r="C307" s="141"/>
    </row>
    <row r="308" spans="2:4" s="135" customFormat="1">
      <c r="B308" s="141"/>
      <c r="C308" s="141"/>
    </row>
    <row r="309" spans="2:4" s="135" customFormat="1">
      <c r="B309" s="141"/>
      <c r="C309" s="141"/>
    </row>
    <row r="310" spans="2:4" s="135" customFormat="1">
      <c r="B310" s="141"/>
      <c r="C310" s="141"/>
    </row>
    <row r="311" spans="2:4" s="135" customFormat="1">
      <c r="B311" s="141"/>
      <c r="C311" s="141"/>
    </row>
    <row r="312" spans="2:4" s="135" customFormat="1">
      <c r="B312" s="141"/>
      <c r="C312" s="141"/>
    </row>
    <row r="313" spans="2:4">
      <c r="D313" s="1"/>
    </row>
    <row r="314" spans="2:4">
      <c r="D314" s="1"/>
    </row>
    <row r="315" spans="2:4">
      <c r="D315" s="1"/>
    </row>
    <row r="316" spans="2:4">
      <c r="D316" s="1"/>
    </row>
    <row r="317" spans="2:4">
      <c r="D317" s="1"/>
    </row>
    <row r="318" spans="2:4">
      <c r="D318" s="1"/>
    </row>
    <row r="319" spans="2:4">
      <c r="D319" s="1"/>
    </row>
    <row r="320" spans="2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sheetProtection sheet="1" objects="1" scenarios="1"/>
  <mergeCells count="1">
    <mergeCell ref="B6:L6"/>
  </mergeCells>
  <phoneticPr fontId="7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G16" sqref="G16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8" t="s" vm="1">
        <v>275</v>
      </c>
    </row>
    <row r="2" spans="2:18">
      <c r="B2" s="57" t="s">
        <v>194</v>
      </c>
      <c r="C2" s="78" t="s">
        <v>276</v>
      </c>
    </row>
    <row r="3" spans="2:18">
      <c r="B3" s="57" t="s">
        <v>196</v>
      </c>
      <c r="C3" s="78" t="s">
        <v>277</v>
      </c>
    </row>
    <row r="4" spans="2:18">
      <c r="B4" s="57" t="s">
        <v>197</v>
      </c>
      <c r="C4" s="78">
        <v>2102</v>
      </c>
    </row>
    <row r="6" spans="2:18" ht="26.25" customHeight="1">
      <c r="B6" s="193" t="s">
        <v>236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8" s="3" customFormat="1" ht="78.75">
      <c r="B7" s="23" t="s">
        <v>134</v>
      </c>
      <c r="C7" s="31" t="s">
        <v>50</v>
      </c>
      <c r="D7" s="31" t="s">
        <v>74</v>
      </c>
      <c r="E7" s="31" t="s">
        <v>15</v>
      </c>
      <c r="F7" s="31" t="s">
        <v>75</v>
      </c>
      <c r="G7" s="31" t="s">
        <v>120</v>
      </c>
      <c r="H7" s="31" t="s">
        <v>18</v>
      </c>
      <c r="I7" s="31" t="s">
        <v>119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2" t="s">
        <v>238</v>
      </c>
      <c r="C10" s="82"/>
      <c r="D10" s="82"/>
      <c r="E10" s="82"/>
      <c r="F10" s="82"/>
      <c r="G10" s="82"/>
      <c r="H10" s="91">
        <v>1.2214466026763606</v>
      </c>
      <c r="I10" s="82"/>
      <c r="J10" s="82"/>
      <c r="K10" s="104">
        <v>7.1830756985649988E-2</v>
      </c>
      <c r="L10" s="91"/>
      <c r="M10" s="91">
        <v>263834.15524999995</v>
      </c>
      <c r="N10" s="82"/>
      <c r="O10" s="92">
        <f>M10/$M$10</f>
        <v>1</v>
      </c>
      <c r="P10" s="92">
        <f>O10/'סכום נכסי הקרן'!$C$42</f>
        <v>1.9087931139713257E-8</v>
      </c>
      <c r="Q10" s="5"/>
    </row>
    <row r="11" spans="2:18" s="100" customFormat="1" ht="20.25" customHeight="1">
      <c r="B11" s="81" t="s">
        <v>252</v>
      </c>
      <c r="C11" s="82"/>
      <c r="D11" s="82"/>
      <c r="E11" s="82"/>
      <c r="F11" s="82"/>
      <c r="G11" s="82"/>
      <c r="H11" s="91">
        <v>1.2214466026763606</v>
      </c>
      <c r="I11" s="82"/>
      <c r="J11" s="82"/>
      <c r="K11" s="104">
        <v>7.1830756985649988E-2</v>
      </c>
      <c r="L11" s="91"/>
      <c r="M11" s="91">
        <v>263834.15524999995</v>
      </c>
      <c r="N11" s="82"/>
      <c r="O11" s="92">
        <f t="shared" ref="O11:O16" si="0">M11/$M$10</f>
        <v>1</v>
      </c>
      <c r="P11" s="92">
        <f>O11/'סכום נכסי הקרן'!$C$42</f>
        <v>1.9087931139713257E-8</v>
      </c>
    </row>
    <row r="12" spans="2:18">
      <c r="B12" s="102" t="s">
        <v>34</v>
      </c>
      <c r="C12" s="82"/>
      <c r="D12" s="82"/>
      <c r="E12" s="82"/>
      <c r="F12" s="82"/>
      <c r="G12" s="82"/>
      <c r="H12" s="91">
        <v>1.2214466026763606</v>
      </c>
      <c r="I12" s="82"/>
      <c r="J12" s="82"/>
      <c r="K12" s="104">
        <v>7.1830756985649988E-2</v>
      </c>
      <c r="L12" s="91"/>
      <c r="M12" s="91">
        <v>263834.15524999995</v>
      </c>
      <c r="N12" s="82"/>
      <c r="O12" s="92">
        <f t="shared" si="0"/>
        <v>1</v>
      </c>
      <c r="P12" s="92">
        <f>O12/'סכום נכסי הקרן'!$C$42</f>
        <v>1.9087931139713257E-8</v>
      </c>
    </row>
    <row r="13" spans="2:18">
      <c r="B13" s="87" t="s">
        <v>2901</v>
      </c>
      <c r="C13" s="84">
        <v>3987</v>
      </c>
      <c r="D13" s="97" t="s">
        <v>337</v>
      </c>
      <c r="E13" s="84" t="s">
        <v>1769</v>
      </c>
      <c r="F13" s="84" t="s">
        <v>2608</v>
      </c>
      <c r="G13" s="107">
        <v>39930</v>
      </c>
      <c r="H13" s="94">
        <v>0.31999999999999995</v>
      </c>
      <c r="I13" s="97" t="s">
        <v>180</v>
      </c>
      <c r="J13" s="98">
        <v>6.2E-2</v>
      </c>
      <c r="K13" s="98">
        <v>6.1999999999999993E-2</v>
      </c>
      <c r="L13" s="94">
        <v>93000000</v>
      </c>
      <c r="M13" s="94">
        <v>109484.51992000001</v>
      </c>
      <c r="N13" s="84"/>
      <c r="O13" s="95">
        <f t="shared" si="0"/>
        <v>0.41497477768280733</v>
      </c>
      <c r="P13" s="95">
        <f>O13/'סכום נכסי הקרן'!$C$42</f>
        <v>7.9210099811272441E-9</v>
      </c>
    </row>
    <row r="14" spans="2:18">
      <c r="B14" s="87" t="s">
        <v>2902</v>
      </c>
      <c r="C14" s="84" t="s">
        <v>2903</v>
      </c>
      <c r="D14" s="97" t="s">
        <v>337</v>
      </c>
      <c r="E14" s="84" t="s">
        <v>2637</v>
      </c>
      <c r="F14" s="84" t="s">
        <v>2608</v>
      </c>
      <c r="G14" s="107">
        <v>40065</v>
      </c>
      <c r="H14" s="94">
        <v>0.69</v>
      </c>
      <c r="I14" s="97" t="s">
        <v>180</v>
      </c>
      <c r="J14" s="98">
        <v>6.25E-2</v>
      </c>
      <c r="K14" s="98">
        <v>6.239999999999999E-2</v>
      </c>
      <c r="L14" s="94">
        <v>55800000</v>
      </c>
      <c r="M14" s="94">
        <v>62185.928740000003</v>
      </c>
      <c r="N14" s="84"/>
      <c r="O14" s="95">
        <f t="shared" si="0"/>
        <v>0.23570082759404221</v>
      </c>
      <c r="P14" s="95">
        <f>O14/'סכום נכסי הקרן'!$C$42</f>
        <v>4.4990411666885039E-9</v>
      </c>
    </row>
    <row r="15" spans="2:18">
      <c r="B15" s="87" t="s">
        <v>2904</v>
      </c>
      <c r="C15" s="84">
        <v>8745</v>
      </c>
      <c r="D15" s="97" t="s">
        <v>337</v>
      </c>
      <c r="E15" s="84" t="s">
        <v>951</v>
      </c>
      <c r="F15" s="84" t="s">
        <v>2608</v>
      </c>
      <c r="G15" s="107">
        <v>39902</v>
      </c>
      <c r="H15" s="94">
        <v>2.67</v>
      </c>
      <c r="I15" s="97" t="s">
        <v>180</v>
      </c>
      <c r="J15" s="98">
        <v>8.6999999999999994E-2</v>
      </c>
      <c r="K15" s="98">
        <v>8.9900000000000008E-2</v>
      </c>
      <c r="L15" s="94">
        <v>80000000</v>
      </c>
      <c r="M15" s="94">
        <v>90887.546300000002</v>
      </c>
      <c r="N15" s="84"/>
      <c r="O15" s="95">
        <f t="shared" si="0"/>
        <v>0.34448741564138335</v>
      </c>
      <c r="P15" s="95">
        <f>O15/'סכום נכסי הקרן'!$C$42</f>
        <v>6.575552068260505E-9</v>
      </c>
    </row>
    <row r="16" spans="2:18">
      <c r="B16" s="87" t="s">
        <v>2905</v>
      </c>
      <c r="C16" s="84" t="s">
        <v>2906</v>
      </c>
      <c r="D16" s="97" t="s">
        <v>602</v>
      </c>
      <c r="E16" s="84" t="s">
        <v>652</v>
      </c>
      <c r="F16" s="84" t="s">
        <v>178</v>
      </c>
      <c r="G16" s="107">
        <v>40174</v>
      </c>
      <c r="H16" s="94">
        <v>1.29</v>
      </c>
      <c r="I16" s="97" t="s">
        <v>180</v>
      </c>
      <c r="J16" s="98">
        <v>7.0900000000000005E-2</v>
      </c>
      <c r="K16" s="98">
        <v>8.7900000000000006E-2</v>
      </c>
      <c r="L16" s="94">
        <v>1045442.95</v>
      </c>
      <c r="M16" s="94">
        <v>1276.16029</v>
      </c>
      <c r="N16" s="95">
        <v>9.2376347621790263E-3</v>
      </c>
      <c r="O16" s="95">
        <f t="shared" si="0"/>
        <v>4.8369790817673151E-3</v>
      </c>
      <c r="P16" s="95">
        <f>O16/'סכום נכסי הקרן'!$C$42</f>
        <v>9.2327923637007966E-11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99" t="s">
        <v>274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99" t="s">
        <v>130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99" t="s">
        <v>264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H31:XFD33 B1:B23 Q1:XFD30 Q34:XFD1048576 Q31:AF33 D1:P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V409"/>
  <sheetViews>
    <sheetView rightToLeft="1" workbookViewId="0">
      <selection activeCell="B13" sqref="B12:G13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41.710937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17">
      <c r="B1" s="57" t="s">
        <v>195</v>
      </c>
      <c r="C1" s="78" t="s" vm="1">
        <v>275</v>
      </c>
    </row>
    <row r="2" spans="2:17">
      <c r="B2" s="57" t="s">
        <v>194</v>
      </c>
      <c r="C2" s="78" t="s">
        <v>276</v>
      </c>
    </row>
    <row r="3" spans="2:17">
      <c r="B3" s="57" t="s">
        <v>196</v>
      </c>
      <c r="C3" s="78" t="s">
        <v>277</v>
      </c>
    </row>
    <row r="4" spans="2:17">
      <c r="B4" s="57" t="s">
        <v>197</v>
      </c>
      <c r="C4" s="78">
        <v>2102</v>
      </c>
    </row>
    <row r="6" spans="2:17" ht="26.25" customHeight="1">
      <c r="B6" s="193" t="s">
        <v>240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5"/>
    </row>
    <row r="7" spans="2:17" s="3" customFormat="1" ht="78.75">
      <c r="B7" s="23" t="s">
        <v>134</v>
      </c>
      <c r="C7" s="31" t="s">
        <v>50</v>
      </c>
      <c r="D7" s="31" t="s">
        <v>74</v>
      </c>
      <c r="E7" s="31" t="s">
        <v>15</v>
      </c>
      <c r="F7" s="31" t="s">
        <v>75</v>
      </c>
      <c r="G7" s="31" t="s">
        <v>120</v>
      </c>
      <c r="H7" s="31" t="s">
        <v>18</v>
      </c>
      <c r="I7" s="31" t="s">
        <v>119</v>
      </c>
      <c r="J7" s="31" t="s">
        <v>17</v>
      </c>
      <c r="K7" s="31" t="s">
        <v>233</v>
      </c>
      <c r="L7" s="31" t="s">
        <v>258</v>
      </c>
      <c r="M7" s="31" t="s">
        <v>234</v>
      </c>
      <c r="N7" s="31" t="s">
        <v>66</v>
      </c>
      <c r="O7" s="31" t="s">
        <v>198</v>
      </c>
      <c r="P7" s="32" t="s">
        <v>200</v>
      </c>
      <c r="Q7" s="1"/>
    </row>
    <row r="8" spans="2:17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265</v>
      </c>
      <c r="M8" s="33" t="s">
        <v>261</v>
      </c>
      <c r="N8" s="33" t="s">
        <v>20</v>
      </c>
      <c r="O8" s="33" t="s">
        <v>20</v>
      </c>
      <c r="P8" s="34" t="s">
        <v>20</v>
      </c>
    </row>
    <row r="9" spans="2:17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</row>
    <row r="10" spans="2:17" s="4" customFormat="1" ht="18" customHeight="1">
      <c r="B10" s="122" t="s">
        <v>239</v>
      </c>
      <c r="C10" s="82"/>
      <c r="D10" s="82"/>
      <c r="E10" s="82"/>
      <c r="F10" s="82"/>
      <c r="G10" s="82"/>
      <c r="H10" s="91">
        <v>3.6300000000000003</v>
      </c>
      <c r="I10" s="82"/>
      <c r="J10" s="82"/>
      <c r="K10" s="104">
        <v>8.840000000000002E-2</v>
      </c>
      <c r="L10" s="91"/>
      <c r="M10" s="91">
        <v>16057.7207</v>
      </c>
      <c r="N10" s="82"/>
      <c r="O10" s="92">
        <f>M10/$M$10</f>
        <v>1</v>
      </c>
      <c r="P10" s="92">
        <f>M10/'סכום נכסי הקרן'!$C$42</f>
        <v>3.0650866698234814E-4</v>
      </c>
    </row>
    <row r="11" spans="2:17" s="100" customFormat="1" ht="20.25" customHeight="1">
      <c r="B11" s="81" t="s">
        <v>31</v>
      </c>
      <c r="C11" s="82"/>
      <c r="D11" s="82"/>
      <c r="E11" s="82"/>
      <c r="F11" s="82"/>
      <c r="G11" s="82"/>
      <c r="H11" s="91">
        <v>3.6300000000000003</v>
      </c>
      <c r="I11" s="82"/>
      <c r="J11" s="82"/>
      <c r="K11" s="104">
        <v>8.840000000000002E-2</v>
      </c>
      <c r="L11" s="91"/>
      <c r="M11" s="91">
        <v>16057.7207</v>
      </c>
      <c r="N11" s="82"/>
      <c r="O11" s="92">
        <f t="shared" ref="O11:O13" si="0">M11/$M$10</f>
        <v>1</v>
      </c>
      <c r="P11" s="92">
        <f>M11/'סכום נכסי הקרן'!$C$42</f>
        <v>3.0650866698234814E-4</v>
      </c>
    </row>
    <row r="12" spans="2:17">
      <c r="B12" s="102" t="s">
        <v>34</v>
      </c>
      <c r="C12" s="82"/>
      <c r="D12" s="82"/>
      <c r="E12" s="82"/>
      <c r="F12" s="82"/>
      <c r="G12" s="82"/>
      <c r="H12" s="91">
        <v>3.6300000000000003</v>
      </c>
      <c r="I12" s="82"/>
      <c r="J12" s="82"/>
      <c r="K12" s="104">
        <v>8.840000000000002E-2</v>
      </c>
      <c r="L12" s="91"/>
      <c r="M12" s="91">
        <v>16057.7207</v>
      </c>
      <c r="N12" s="82"/>
      <c r="O12" s="92">
        <f t="shared" si="0"/>
        <v>1</v>
      </c>
      <c r="P12" s="92">
        <f>M12/'סכום נכסי הקרן'!$C$42</f>
        <v>3.0650866698234814E-4</v>
      </c>
    </row>
    <row r="13" spans="2:17">
      <c r="B13" s="133" t="s">
        <v>3062</v>
      </c>
      <c r="C13" s="84" t="s">
        <v>2907</v>
      </c>
      <c r="D13" s="97" t="s">
        <v>602</v>
      </c>
      <c r="E13" s="84" t="s">
        <v>652</v>
      </c>
      <c r="F13" s="84" t="s">
        <v>178</v>
      </c>
      <c r="G13" s="107">
        <v>40618</v>
      </c>
      <c r="H13" s="94">
        <v>3.6300000000000003</v>
      </c>
      <c r="I13" s="97" t="s">
        <v>180</v>
      </c>
      <c r="J13" s="98">
        <v>7.1500000000000008E-2</v>
      </c>
      <c r="K13" s="98">
        <v>8.840000000000002E-2</v>
      </c>
      <c r="L13" s="94">
        <v>15615617.98</v>
      </c>
      <c r="M13" s="94">
        <v>16057.7207</v>
      </c>
      <c r="N13" s="84"/>
      <c r="O13" s="95">
        <f t="shared" si="0"/>
        <v>1</v>
      </c>
      <c r="P13" s="95">
        <f>M13/'סכום נכסי הקרן'!$C$42</f>
        <v>3.0650866698234814E-4</v>
      </c>
    </row>
    <row r="14" spans="2:17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7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2">
      <c r="B17" s="99" t="s">
        <v>274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2">
      <c r="B18" s="99" t="s">
        <v>130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2">
      <c r="B19" s="99" t="s">
        <v>264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AG31:XFD33 D1:P23 B1:B23 Q31:AE33 Q34:XFD1048576 Q1:XFD30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A13" sqref="A13:XFD1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195</v>
      </c>
      <c r="C1" s="78" t="s" vm="1">
        <v>275</v>
      </c>
    </row>
    <row r="2" spans="2:53">
      <c r="B2" s="57" t="s">
        <v>194</v>
      </c>
      <c r="C2" s="78" t="s">
        <v>276</v>
      </c>
    </row>
    <row r="3" spans="2:53">
      <c r="B3" s="57" t="s">
        <v>196</v>
      </c>
      <c r="C3" s="78" t="s">
        <v>277</v>
      </c>
    </row>
    <row r="4" spans="2:53">
      <c r="B4" s="57" t="s">
        <v>197</v>
      </c>
      <c r="C4" s="78">
        <v>2102</v>
      </c>
    </row>
    <row r="6" spans="2:53" ht="21.75" customHeight="1">
      <c r="B6" s="184" t="s">
        <v>225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6"/>
    </row>
    <row r="7" spans="2:53" ht="27.75" customHeight="1">
      <c r="B7" s="187" t="s">
        <v>104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9"/>
      <c r="AU7" s="3"/>
      <c r="AV7" s="3"/>
    </row>
    <row r="8" spans="2:53" s="3" customFormat="1" ht="66" customHeight="1">
      <c r="B8" s="23" t="s">
        <v>133</v>
      </c>
      <c r="C8" s="31" t="s">
        <v>50</v>
      </c>
      <c r="D8" s="31" t="s">
        <v>137</v>
      </c>
      <c r="E8" s="31" t="s">
        <v>15</v>
      </c>
      <c r="F8" s="31" t="s">
        <v>75</v>
      </c>
      <c r="G8" s="31" t="s">
        <v>120</v>
      </c>
      <c r="H8" s="31" t="s">
        <v>18</v>
      </c>
      <c r="I8" s="31" t="s">
        <v>119</v>
      </c>
      <c r="J8" s="31" t="s">
        <v>17</v>
      </c>
      <c r="K8" s="31" t="s">
        <v>19</v>
      </c>
      <c r="L8" s="31" t="s">
        <v>258</v>
      </c>
      <c r="M8" s="31" t="s">
        <v>257</v>
      </c>
      <c r="N8" s="31" t="s">
        <v>273</v>
      </c>
      <c r="O8" s="31" t="s">
        <v>71</v>
      </c>
      <c r="P8" s="31" t="s">
        <v>260</v>
      </c>
      <c r="Q8" s="31" t="s">
        <v>198</v>
      </c>
      <c r="R8" s="72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265</v>
      </c>
      <c r="M9" s="33"/>
      <c r="N9" s="17" t="s">
        <v>261</v>
      </c>
      <c r="O9" s="33" t="s">
        <v>266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131</v>
      </c>
      <c r="R10" s="21" t="s">
        <v>132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27</v>
      </c>
      <c r="C11" s="80"/>
      <c r="D11" s="80"/>
      <c r="E11" s="80"/>
      <c r="F11" s="80"/>
      <c r="G11" s="80"/>
      <c r="H11" s="88">
        <v>7.2212248577875107</v>
      </c>
      <c r="I11" s="80"/>
      <c r="J11" s="80"/>
      <c r="K11" s="89">
        <v>1.2495888064612028E-2</v>
      </c>
      <c r="L11" s="88"/>
      <c r="M11" s="90"/>
      <c r="N11" s="80"/>
      <c r="O11" s="88">
        <v>2547516.6067636334</v>
      </c>
      <c r="P11" s="80"/>
      <c r="Q11" s="89">
        <f>O11/$O$11</f>
        <v>1</v>
      </c>
      <c r="R11" s="89">
        <f>O11/'סכום נכסי הקרן'!$C$42</f>
        <v>4.8626821567180206E-2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252</v>
      </c>
      <c r="C12" s="82"/>
      <c r="D12" s="82"/>
      <c r="E12" s="82"/>
      <c r="F12" s="82"/>
      <c r="G12" s="82"/>
      <c r="H12" s="91">
        <v>7.2212248577875107</v>
      </c>
      <c r="I12" s="82"/>
      <c r="J12" s="82"/>
      <c r="K12" s="92">
        <v>1.2495888064612028E-2</v>
      </c>
      <c r="L12" s="91"/>
      <c r="M12" s="93"/>
      <c r="N12" s="82"/>
      <c r="O12" s="91">
        <v>2547516.6067636334</v>
      </c>
      <c r="P12" s="82"/>
      <c r="Q12" s="92">
        <f t="shared" ref="Q12:Q25" si="0">O12/$O$11</f>
        <v>1</v>
      </c>
      <c r="R12" s="92">
        <f>O12/'סכום נכסי הקרן'!$C$42</f>
        <v>4.8626821567180206E-2</v>
      </c>
      <c r="AW12" s="4"/>
    </row>
    <row r="13" spans="2:53" s="100" customFormat="1">
      <c r="B13" s="124" t="s">
        <v>25</v>
      </c>
      <c r="C13" s="125"/>
      <c r="D13" s="125"/>
      <c r="E13" s="125"/>
      <c r="F13" s="125"/>
      <c r="G13" s="125"/>
      <c r="H13" s="126">
        <v>7.157405471154509</v>
      </c>
      <c r="I13" s="125"/>
      <c r="J13" s="125"/>
      <c r="K13" s="127">
        <v>3.1246038690546855E-3</v>
      </c>
      <c r="L13" s="126"/>
      <c r="M13" s="128"/>
      <c r="N13" s="125"/>
      <c r="O13" s="126">
        <v>1011013.753808247</v>
      </c>
      <c r="P13" s="125"/>
      <c r="Q13" s="127">
        <f t="shared" si="0"/>
        <v>0.39686247819700754</v>
      </c>
      <c r="R13" s="127">
        <f>O13/'סכום נכסי הקרן'!$C$42</f>
        <v>1.9298160913994829E-2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7.157405471154509</v>
      </c>
      <c r="I14" s="82"/>
      <c r="J14" s="82"/>
      <c r="K14" s="92">
        <v>3.1246038690546855E-3</v>
      </c>
      <c r="L14" s="91"/>
      <c r="M14" s="93"/>
      <c r="N14" s="82"/>
      <c r="O14" s="91">
        <v>1011013.753808247</v>
      </c>
      <c r="P14" s="82"/>
      <c r="Q14" s="92">
        <f t="shared" si="0"/>
        <v>0.39686247819700754</v>
      </c>
      <c r="R14" s="92">
        <f>O14/'סכום נכסי הקרן'!$C$42</f>
        <v>1.9298160913994829E-2</v>
      </c>
    </row>
    <row r="15" spans="2:53">
      <c r="B15" s="86" t="s">
        <v>278</v>
      </c>
      <c r="C15" s="84" t="s">
        <v>279</v>
      </c>
      <c r="D15" s="97" t="s">
        <v>138</v>
      </c>
      <c r="E15" s="84" t="s">
        <v>280</v>
      </c>
      <c r="F15" s="84"/>
      <c r="G15" s="84"/>
      <c r="H15" s="94">
        <v>2.4699999999999962</v>
      </c>
      <c r="I15" s="97" t="s">
        <v>180</v>
      </c>
      <c r="J15" s="98">
        <v>0.04</v>
      </c>
      <c r="K15" s="95">
        <v>-3.900000000000028E-3</v>
      </c>
      <c r="L15" s="94">
        <v>83532011.189089999</v>
      </c>
      <c r="M15" s="96">
        <v>148.08000000000001</v>
      </c>
      <c r="N15" s="84"/>
      <c r="O15" s="94">
        <v>123694.201612035</v>
      </c>
      <c r="P15" s="95">
        <v>5.3725912078204981E-3</v>
      </c>
      <c r="Q15" s="95">
        <f t="shared" si="0"/>
        <v>4.8554816594179609E-2</v>
      </c>
      <c r="R15" s="95">
        <f>O15/'סכום נכסי הקרן'!$C$42</f>
        <v>2.3610664027523326E-3</v>
      </c>
    </row>
    <row r="16" spans="2:53" ht="20.25">
      <c r="B16" s="86" t="s">
        <v>281</v>
      </c>
      <c r="C16" s="84" t="s">
        <v>282</v>
      </c>
      <c r="D16" s="97" t="s">
        <v>138</v>
      </c>
      <c r="E16" s="84" t="s">
        <v>280</v>
      </c>
      <c r="F16" s="84"/>
      <c r="G16" s="84"/>
      <c r="H16" s="94">
        <v>5.1000000000000094</v>
      </c>
      <c r="I16" s="97" t="s">
        <v>180</v>
      </c>
      <c r="J16" s="98">
        <v>0.04</v>
      </c>
      <c r="K16" s="95">
        <v>2.2999999999999089E-3</v>
      </c>
      <c r="L16" s="94">
        <v>27486651.375675</v>
      </c>
      <c r="M16" s="96">
        <v>151.94</v>
      </c>
      <c r="N16" s="84"/>
      <c r="O16" s="94">
        <v>41763.217313706002</v>
      </c>
      <c r="P16" s="95">
        <v>2.40638270538339E-3</v>
      </c>
      <c r="Q16" s="95">
        <f t="shared" si="0"/>
        <v>1.6393697769359006E-2</v>
      </c>
      <c r="R16" s="95">
        <f>O16/'סכום נכסי הקרן'!$C$42</f>
        <v>7.9717341625690056E-4</v>
      </c>
      <c r="AU16" s="4"/>
    </row>
    <row r="17" spans="2:48" ht="20.25">
      <c r="B17" s="86" t="s">
        <v>283</v>
      </c>
      <c r="C17" s="84" t="s">
        <v>284</v>
      </c>
      <c r="D17" s="97" t="s">
        <v>138</v>
      </c>
      <c r="E17" s="84" t="s">
        <v>280</v>
      </c>
      <c r="F17" s="84"/>
      <c r="G17" s="84"/>
      <c r="H17" s="94">
        <v>8.1499999999999932</v>
      </c>
      <c r="I17" s="97" t="s">
        <v>180</v>
      </c>
      <c r="J17" s="98">
        <v>7.4999999999999997E-3</v>
      </c>
      <c r="K17" s="95">
        <v>6.4000000000000393E-3</v>
      </c>
      <c r="L17" s="94">
        <v>116207335.45536101</v>
      </c>
      <c r="M17" s="96">
        <v>102.75</v>
      </c>
      <c r="N17" s="84"/>
      <c r="O17" s="94">
        <v>119403.036961693</v>
      </c>
      <c r="P17" s="95">
        <v>8.7774975676733688E-3</v>
      </c>
      <c r="Q17" s="95">
        <f t="shared" si="0"/>
        <v>4.6870366475601777E-2</v>
      </c>
      <c r="R17" s="95">
        <f>O17/'סכום נכסי הקרן'!$C$42</f>
        <v>2.2791569473974327E-3</v>
      </c>
      <c r="AV17" s="4"/>
    </row>
    <row r="18" spans="2:48">
      <c r="B18" s="86" t="s">
        <v>285</v>
      </c>
      <c r="C18" s="84" t="s">
        <v>286</v>
      </c>
      <c r="D18" s="97" t="s">
        <v>138</v>
      </c>
      <c r="E18" s="84" t="s">
        <v>280</v>
      </c>
      <c r="F18" s="84"/>
      <c r="G18" s="84"/>
      <c r="H18" s="94">
        <v>13.479999999999931</v>
      </c>
      <c r="I18" s="97" t="s">
        <v>180</v>
      </c>
      <c r="J18" s="98">
        <v>0.04</v>
      </c>
      <c r="K18" s="95">
        <v>1.2699999999999941E-2</v>
      </c>
      <c r="L18" s="94">
        <v>108368554.08300899</v>
      </c>
      <c r="M18" s="96">
        <v>172.7</v>
      </c>
      <c r="N18" s="84"/>
      <c r="O18" s="94">
        <v>187152.49177447805</v>
      </c>
      <c r="P18" s="95">
        <v>6.6805083371235868E-3</v>
      </c>
      <c r="Q18" s="95">
        <f t="shared" si="0"/>
        <v>7.3464679789560505E-2</v>
      </c>
      <c r="R18" s="95">
        <f>O18/'סכום נכסי הקרן'!$C$42</f>
        <v>3.5723538756169885E-3</v>
      </c>
      <c r="AU18" s="3"/>
    </row>
    <row r="19" spans="2:48">
      <c r="B19" s="86" t="s">
        <v>287</v>
      </c>
      <c r="C19" s="84" t="s">
        <v>288</v>
      </c>
      <c r="D19" s="97" t="s">
        <v>138</v>
      </c>
      <c r="E19" s="84" t="s">
        <v>280</v>
      </c>
      <c r="F19" s="84"/>
      <c r="G19" s="84"/>
      <c r="H19" s="94">
        <v>17.659999999999684</v>
      </c>
      <c r="I19" s="97" t="s">
        <v>180</v>
      </c>
      <c r="J19" s="98">
        <v>2.75E-2</v>
      </c>
      <c r="K19" s="95">
        <v>1.5399999999999837E-2</v>
      </c>
      <c r="L19" s="94">
        <v>28437686.669886004</v>
      </c>
      <c r="M19" s="96">
        <v>133.19999999999999</v>
      </c>
      <c r="N19" s="84"/>
      <c r="O19" s="94">
        <v>37878.998451702995</v>
      </c>
      <c r="P19" s="95">
        <v>1.6089153534685897E-3</v>
      </c>
      <c r="Q19" s="95">
        <f t="shared" si="0"/>
        <v>1.4868989804083946E-2</v>
      </c>
      <c r="R19" s="95">
        <f>O19/'סכום נכסי הקרן'!$C$42</f>
        <v>7.2303171408741177E-4</v>
      </c>
      <c r="AV19" s="3"/>
    </row>
    <row r="20" spans="2:48">
      <c r="B20" s="86" t="s">
        <v>289</v>
      </c>
      <c r="C20" s="84" t="s">
        <v>290</v>
      </c>
      <c r="D20" s="97" t="s">
        <v>138</v>
      </c>
      <c r="E20" s="84" t="s">
        <v>280</v>
      </c>
      <c r="F20" s="84"/>
      <c r="G20" s="84"/>
      <c r="H20" s="94">
        <v>4.5799999999999663</v>
      </c>
      <c r="I20" s="97" t="s">
        <v>180</v>
      </c>
      <c r="J20" s="98">
        <v>1.7500000000000002E-2</v>
      </c>
      <c r="K20" s="95">
        <v>5.9999999999993956E-4</v>
      </c>
      <c r="L20" s="94">
        <v>47902015.963106997</v>
      </c>
      <c r="M20" s="96">
        <v>110.7</v>
      </c>
      <c r="N20" s="84"/>
      <c r="O20" s="94">
        <v>53027.530337122</v>
      </c>
      <c r="P20" s="95">
        <v>3.344860580564245E-3</v>
      </c>
      <c r="Q20" s="95">
        <f t="shared" si="0"/>
        <v>2.0815381613738804E-2</v>
      </c>
      <c r="R20" s="95">
        <f>O20/'סכום נכסי הקרן'!$C$42</f>
        <v>1.0121858475840404E-3</v>
      </c>
    </row>
    <row r="21" spans="2:48">
      <c r="B21" s="86" t="s">
        <v>291</v>
      </c>
      <c r="C21" s="84" t="s">
        <v>292</v>
      </c>
      <c r="D21" s="97" t="s">
        <v>138</v>
      </c>
      <c r="E21" s="84" t="s">
        <v>280</v>
      </c>
      <c r="F21" s="84"/>
      <c r="G21" s="84"/>
      <c r="H21" s="94">
        <v>0.82999999999999863</v>
      </c>
      <c r="I21" s="97" t="s">
        <v>180</v>
      </c>
      <c r="J21" s="98">
        <v>0.03</v>
      </c>
      <c r="K21" s="95">
        <v>-5.199999999999985E-3</v>
      </c>
      <c r="L21" s="94">
        <v>93761190.605461001</v>
      </c>
      <c r="M21" s="96">
        <v>114.34</v>
      </c>
      <c r="N21" s="84"/>
      <c r="O21" s="94">
        <v>107206.540976858</v>
      </c>
      <c r="P21" s="95">
        <v>6.1160865322276029E-3</v>
      </c>
      <c r="Q21" s="95">
        <f t="shared" si="0"/>
        <v>4.2082764325157139E-2</v>
      </c>
      <c r="R21" s="95">
        <f>O21/'סכום נכסי הקרן'!$C$42</f>
        <v>2.0463510718931131E-3</v>
      </c>
    </row>
    <row r="22" spans="2:48">
      <c r="B22" s="86" t="s">
        <v>293</v>
      </c>
      <c r="C22" s="84" t="s">
        <v>294</v>
      </c>
      <c r="D22" s="97" t="s">
        <v>138</v>
      </c>
      <c r="E22" s="84" t="s">
        <v>280</v>
      </c>
      <c r="F22" s="84"/>
      <c r="G22" s="84"/>
      <c r="H22" s="94">
        <v>1.830000000000001</v>
      </c>
      <c r="I22" s="97" t="s">
        <v>180</v>
      </c>
      <c r="J22" s="98">
        <v>1E-3</v>
      </c>
      <c r="K22" s="95">
        <v>-4.6999999999999924E-3</v>
      </c>
      <c r="L22" s="94">
        <v>123220143.735585</v>
      </c>
      <c r="M22" s="96">
        <v>102.28</v>
      </c>
      <c r="N22" s="84"/>
      <c r="O22" s="94">
        <v>126029.55753882999</v>
      </c>
      <c r="P22" s="95">
        <v>8.1304239181448322E-3</v>
      </c>
      <c r="Q22" s="95">
        <f t="shared" si="0"/>
        <v>4.9471535221486944E-2</v>
      </c>
      <c r="R22" s="95">
        <f>O22/'סכום נכסי הקרן'!$C$42</f>
        <v>2.4056435158697166E-3</v>
      </c>
    </row>
    <row r="23" spans="2:48">
      <c r="B23" s="86" t="s">
        <v>295</v>
      </c>
      <c r="C23" s="84" t="s">
        <v>296</v>
      </c>
      <c r="D23" s="97" t="s">
        <v>138</v>
      </c>
      <c r="E23" s="84" t="s">
        <v>280</v>
      </c>
      <c r="F23" s="84"/>
      <c r="G23" s="84"/>
      <c r="H23" s="94">
        <v>6.679999999999974</v>
      </c>
      <c r="I23" s="97" t="s">
        <v>180</v>
      </c>
      <c r="J23" s="98">
        <v>7.4999999999999997E-3</v>
      </c>
      <c r="K23" s="95">
        <v>4.0999999999999951E-3</v>
      </c>
      <c r="L23" s="94">
        <v>36429326.668640003</v>
      </c>
      <c r="M23" s="96">
        <v>103.21</v>
      </c>
      <c r="N23" s="84"/>
      <c r="O23" s="94">
        <v>37598.707498622003</v>
      </c>
      <c r="P23" s="95">
        <v>2.613812858492172E-3</v>
      </c>
      <c r="Q23" s="95">
        <f t="shared" si="0"/>
        <v>1.4758964631986216E-2</v>
      </c>
      <c r="R23" s="95">
        <f>O23/'סכום נכסי הקרן'!$C$42</f>
        <v>7.176815396759172E-4</v>
      </c>
    </row>
    <row r="24" spans="2:48">
      <c r="B24" s="86" t="s">
        <v>297</v>
      </c>
      <c r="C24" s="84" t="s">
        <v>298</v>
      </c>
      <c r="D24" s="97" t="s">
        <v>138</v>
      </c>
      <c r="E24" s="84" t="s">
        <v>280</v>
      </c>
      <c r="F24" s="84"/>
      <c r="G24" s="84"/>
      <c r="H24" s="94">
        <v>22.839999999999929</v>
      </c>
      <c r="I24" s="97" t="s">
        <v>180</v>
      </c>
      <c r="J24" s="98">
        <v>0.01</v>
      </c>
      <c r="K24" s="95">
        <v>1.7699999999999872E-2</v>
      </c>
      <c r="L24" s="94">
        <v>67002834.403173</v>
      </c>
      <c r="M24" s="96">
        <v>85.41</v>
      </c>
      <c r="N24" s="84"/>
      <c r="O24" s="94">
        <v>57227.118630249002</v>
      </c>
      <c r="P24" s="95">
        <v>6.0933731189368838E-3</v>
      </c>
      <c r="Q24" s="95">
        <f t="shared" si="0"/>
        <v>2.246388442701866E-2</v>
      </c>
      <c r="R24" s="95">
        <f>O24/'סכום נכסי הקרן'!$C$42</f>
        <v>1.0923472997383945E-3</v>
      </c>
    </row>
    <row r="25" spans="2:48">
      <c r="B25" s="86" t="s">
        <v>299</v>
      </c>
      <c r="C25" s="84" t="s">
        <v>300</v>
      </c>
      <c r="D25" s="97" t="s">
        <v>138</v>
      </c>
      <c r="E25" s="84" t="s">
        <v>280</v>
      </c>
      <c r="F25" s="84"/>
      <c r="G25" s="84"/>
      <c r="H25" s="94">
        <v>3.5999999999999952</v>
      </c>
      <c r="I25" s="97" t="s">
        <v>180</v>
      </c>
      <c r="J25" s="98">
        <v>2.75E-2</v>
      </c>
      <c r="K25" s="95">
        <v>-1.9000000000000258E-3</v>
      </c>
      <c r="L25" s="94">
        <v>103289180.670405</v>
      </c>
      <c r="M25" s="96">
        <v>116.21</v>
      </c>
      <c r="N25" s="84"/>
      <c r="O25" s="94">
        <v>120032.352712951</v>
      </c>
      <c r="P25" s="95">
        <v>6.2292796359262031E-3</v>
      </c>
      <c r="Q25" s="95">
        <f t="shared" si="0"/>
        <v>4.7117397544834919E-2</v>
      </c>
      <c r="R25" s="95">
        <f>O25/'סכום נכסי הקרן'!$C$42</f>
        <v>2.2911692831225823E-3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00" customFormat="1">
      <c r="B27" s="124" t="s">
        <v>51</v>
      </c>
      <c r="C27" s="125"/>
      <c r="D27" s="125"/>
      <c r="E27" s="125"/>
      <c r="F27" s="125"/>
      <c r="G27" s="125"/>
      <c r="H27" s="126">
        <v>7.2632178013876247</v>
      </c>
      <c r="I27" s="125"/>
      <c r="J27" s="125"/>
      <c r="K27" s="127">
        <v>1.8662161816939016E-2</v>
      </c>
      <c r="L27" s="126"/>
      <c r="M27" s="128"/>
      <c r="N27" s="125"/>
      <c r="O27" s="126">
        <v>1536502.8529553863</v>
      </c>
      <c r="P27" s="125"/>
      <c r="Q27" s="127">
        <f t="shared" ref="Q27:Q44" si="1">O27/$O$11</f>
        <v>0.6031375218029924</v>
      </c>
      <c r="R27" s="127">
        <f>O27/'סכום נכסי הקרן'!$C$42</f>
        <v>2.9328660653185377E-2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7.2632178013876247</v>
      </c>
      <c r="I28" s="82"/>
      <c r="J28" s="82"/>
      <c r="K28" s="92">
        <v>1.8662161816939016E-2</v>
      </c>
      <c r="L28" s="91"/>
      <c r="M28" s="93"/>
      <c r="N28" s="82"/>
      <c r="O28" s="91">
        <v>1536502.8529553863</v>
      </c>
      <c r="P28" s="82"/>
      <c r="Q28" s="92">
        <f t="shared" si="1"/>
        <v>0.6031375218029924</v>
      </c>
      <c r="R28" s="92">
        <f>O28/'סכום נכסי הקרן'!$C$42</f>
        <v>2.9328660653185377E-2</v>
      </c>
    </row>
    <row r="29" spans="2:48">
      <c r="B29" s="86" t="s">
        <v>301</v>
      </c>
      <c r="C29" s="84" t="s">
        <v>302</v>
      </c>
      <c r="D29" s="97" t="s">
        <v>138</v>
      </c>
      <c r="E29" s="84" t="s">
        <v>280</v>
      </c>
      <c r="F29" s="84"/>
      <c r="G29" s="84"/>
      <c r="H29" s="94">
        <v>0.16</v>
      </c>
      <c r="I29" s="97" t="s">
        <v>180</v>
      </c>
      <c r="J29" s="98">
        <v>0.06</v>
      </c>
      <c r="K29" s="95">
        <v>1.2000000000000001E-3</v>
      </c>
      <c r="L29" s="94">
        <v>22733.798401</v>
      </c>
      <c r="M29" s="96">
        <v>105.98</v>
      </c>
      <c r="N29" s="84"/>
      <c r="O29" s="94">
        <v>24.093278949999998</v>
      </c>
      <c r="P29" s="95">
        <v>1.9742889336609744E-6</v>
      </c>
      <c r="Q29" s="95">
        <f t="shared" si="1"/>
        <v>9.4575552073076031E-6</v>
      </c>
      <c r="R29" s="95">
        <f>O29/'סכום נכסי הקרן'!$C$42</f>
        <v>4.5989084952750288E-7</v>
      </c>
    </row>
    <row r="30" spans="2:48">
      <c r="B30" s="86" t="s">
        <v>303</v>
      </c>
      <c r="C30" s="84" t="s">
        <v>304</v>
      </c>
      <c r="D30" s="97" t="s">
        <v>138</v>
      </c>
      <c r="E30" s="84" t="s">
        <v>280</v>
      </c>
      <c r="F30" s="84"/>
      <c r="G30" s="84"/>
      <c r="H30" s="94">
        <v>6.5800000000000489</v>
      </c>
      <c r="I30" s="97" t="s">
        <v>180</v>
      </c>
      <c r="J30" s="98">
        <v>6.25E-2</v>
      </c>
      <c r="K30" s="95">
        <v>1.9700000000000183E-2</v>
      </c>
      <c r="L30" s="94">
        <v>70995197.117972001</v>
      </c>
      <c r="M30" s="96">
        <v>131.86000000000001</v>
      </c>
      <c r="N30" s="84"/>
      <c r="O30" s="94">
        <v>93614.269644722997</v>
      </c>
      <c r="P30" s="95">
        <v>4.1854475264016611E-3</v>
      </c>
      <c r="Q30" s="95">
        <f t="shared" si="1"/>
        <v>3.674726570817162E-2</v>
      </c>
      <c r="R30" s="95">
        <f>O30/'סכום נכסי הקרן'!$C$42</f>
        <v>1.7869027326730216E-3</v>
      </c>
    </row>
    <row r="31" spans="2:48">
      <c r="B31" s="86" t="s">
        <v>305</v>
      </c>
      <c r="C31" s="84" t="s">
        <v>306</v>
      </c>
      <c r="D31" s="97" t="s">
        <v>138</v>
      </c>
      <c r="E31" s="84" t="s">
        <v>280</v>
      </c>
      <c r="F31" s="84"/>
      <c r="G31" s="84"/>
      <c r="H31" s="94">
        <v>4.7699999999999738</v>
      </c>
      <c r="I31" s="97" t="s">
        <v>180</v>
      </c>
      <c r="J31" s="98">
        <v>3.7499999999999999E-2</v>
      </c>
      <c r="K31" s="95">
        <v>1.5699999999999922E-2</v>
      </c>
      <c r="L31" s="94">
        <v>66454183.258446001</v>
      </c>
      <c r="M31" s="96">
        <v>113.72</v>
      </c>
      <c r="N31" s="84"/>
      <c r="O31" s="94">
        <v>75571.694833587011</v>
      </c>
      <c r="P31" s="95">
        <v>4.2308679245302693E-3</v>
      </c>
      <c r="Q31" s="95">
        <f t="shared" si="1"/>
        <v>2.9664848752288739E-2</v>
      </c>
      <c r="R31" s="95">
        <f>O31/'סכום נכסי הקרן'!$C$42</f>
        <v>1.4425073070949328E-3</v>
      </c>
    </row>
    <row r="32" spans="2:48">
      <c r="B32" s="86" t="s">
        <v>307</v>
      </c>
      <c r="C32" s="84" t="s">
        <v>308</v>
      </c>
      <c r="D32" s="97" t="s">
        <v>138</v>
      </c>
      <c r="E32" s="84" t="s">
        <v>280</v>
      </c>
      <c r="F32" s="84"/>
      <c r="G32" s="84"/>
      <c r="H32" s="94">
        <v>17.70999999999998</v>
      </c>
      <c r="I32" s="97" t="s">
        <v>180</v>
      </c>
      <c r="J32" s="98">
        <v>3.7499999999999999E-2</v>
      </c>
      <c r="K32" s="95">
        <v>3.4399999999999979E-2</v>
      </c>
      <c r="L32" s="94">
        <v>134891025.66722</v>
      </c>
      <c r="M32" s="96">
        <v>108.29</v>
      </c>
      <c r="N32" s="84"/>
      <c r="O32" s="94">
        <v>146073.48689844401</v>
      </c>
      <c r="P32" s="95">
        <v>1.4701456725439713E-2</v>
      </c>
      <c r="Q32" s="95">
        <f t="shared" si="1"/>
        <v>5.733956218798348E-2</v>
      </c>
      <c r="R32" s="95">
        <f>O32/'סכום נכסי הקרן'!$C$42</f>
        <v>2.7882406592553057E-3</v>
      </c>
    </row>
    <row r="33" spans="2:18">
      <c r="B33" s="86" t="s">
        <v>309</v>
      </c>
      <c r="C33" s="84" t="s">
        <v>310</v>
      </c>
      <c r="D33" s="97" t="s">
        <v>138</v>
      </c>
      <c r="E33" s="84" t="s">
        <v>280</v>
      </c>
      <c r="F33" s="84"/>
      <c r="G33" s="84"/>
      <c r="H33" s="94">
        <v>0.4100000000000153</v>
      </c>
      <c r="I33" s="97" t="s">
        <v>180</v>
      </c>
      <c r="J33" s="98">
        <v>2.2499999999999999E-2</v>
      </c>
      <c r="K33" s="95">
        <v>2.9000000000000527E-3</v>
      </c>
      <c r="L33" s="94">
        <v>42716546.3992</v>
      </c>
      <c r="M33" s="96">
        <v>102.13</v>
      </c>
      <c r="N33" s="84"/>
      <c r="O33" s="94">
        <v>43626.408018613001</v>
      </c>
      <c r="P33" s="95">
        <v>2.4620743517836502E-3</v>
      </c>
      <c r="Q33" s="95">
        <f t="shared" si="1"/>
        <v>1.712507306244257E-2</v>
      </c>
      <c r="R33" s="95">
        <f>O33/'סכום נכסי הקרן'!$C$42</f>
        <v>8.3273787213231922E-4</v>
      </c>
    </row>
    <row r="34" spans="2:18">
      <c r="B34" s="86" t="s">
        <v>311</v>
      </c>
      <c r="C34" s="84" t="s">
        <v>312</v>
      </c>
      <c r="D34" s="97" t="s">
        <v>138</v>
      </c>
      <c r="E34" s="84" t="s">
        <v>280</v>
      </c>
      <c r="F34" s="84"/>
      <c r="G34" s="84"/>
      <c r="H34" s="94">
        <v>3.8399999999999941</v>
      </c>
      <c r="I34" s="97" t="s">
        <v>180</v>
      </c>
      <c r="J34" s="98">
        <v>1.2500000000000001E-2</v>
      </c>
      <c r="K34" s="95">
        <v>1.2500000000000042E-2</v>
      </c>
      <c r="L34" s="94">
        <v>57753682.811268002</v>
      </c>
      <c r="M34" s="96">
        <v>100.11</v>
      </c>
      <c r="N34" s="84"/>
      <c r="O34" s="94">
        <v>57817.214393923001</v>
      </c>
      <c r="P34" s="95">
        <v>4.9709571187461629E-3</v>
      </c>
      <c r="Q34" s="95">
        <f t="shared" si="1"/>
        <v>2.2695520115715368E-2</v>
      </c>
      <c r="R34" s="95">
        <f>O34/'סכום נכסי הקרן'!$C$42</f>
        <v>1.1036110070412404E-3</v>
      </c>
    </row>
    <row r="35" spans="2:18">
      <c r="B35" s="86" t="s">
        <v>313</v>
      </c>
      <c r="C35" s="84" t="s">
        <v>314</v>
      </c>
      <c r="D35" s="97" t="s">
        <v>138</v>
      </c>
      <c r="E35" s="84" t="s">
        <v>280</v>
      </c>
      <c r="F35" s="84"/>
      <c r="G35" s="84"/>
      <c r="H35" s="94">
        <v>4.7699999999997491</v>
      </c>
      <c r="I35" s="97" t="s">
        <v>180</v>
      </c>
      <c r="J35" s="98">
        <v>1.4999999999999999E-2</v>
      </c>
      <c r="K35" s="95">
        <v>1.5199999999999452E-2</v>
      </c>
      <c r="L35" s="94">
        <v>5102599.75</v>
      </c>
      <c r="M35" s="96">
        <v>100.05</v>
      </c>
      <c r="N35" s="84"/>
      <c r="O35" s="94">
        <v>5105.1509100639996</v>
      </c>
      <c r="P35" s="95">
        <v>1.371367626573884E-3</v>
      </c>
      <c r="Q35" s="95">
        <f t="shared" si="1"/>
        <v>2.003971591984865E-3</v>
      </c>
      <c r="R35" s="95">
        <f>O35/'סכום נכסי הקרן'!$C$42</f>
        <v>9.7446769029146084E-5</v>
      </c>
    </row>
    <row r="36" spans="2:18">
      <c r="B36" s="86" t="s">
        <v>315</v>
      </c>
      <c r="C36" s="84" t="s">
        <v>316</v>
      </c>
      <c r="D36" s="97" t="s">
        <v>138</v>
      </c>
      <c r="E36" s="84" t="s">
        <v>280</v>
      </c>
      <c r="F36" s="84"/>
      <c r="G36" s="84"/>
      <c r="H36" s="94">
        <v>2.0700000000000078</v>
      </c>
      <c r="I36" s="97" t="s">
        <v>180</v>
      </c>
      <c r="J36" s="98">
        <v>5.0000000000000001E-3</v>
      </c>
      <c r="K36" s="95">
        <v>8.1999999999999833E-3</v>
      </c>
      <c r="L36" s="94">
        <v>133273729.487367</v>
      </c>
      <c r="M36" s="96">
        <v>99.79</v>
      </c>
      <c r="N36" s="84"/>
      <c r="O36" s="94">
        <v>132993.86031547099</v>
      </c>
      <c r="P36" s="95">
        <v>1.2598686348127781E-2</v>
      </c>
      <c r="Q36" s="95">
        <f t="shared" si="1"/>
        <v>5.2205296704395762E-2</v>
      </c>
      <c r="R36" s="95">
        <f>O36/'סכום נכסי הקרן'!$C$42</f>
        <v>2.5385776477063536E-3</v>
      </c>
    </row>
    <row r="37" spans="2:18">
      <c r="B37" s="86" t="s">
        <v>317</v>
      </c>
      <c r="C37" s="84" t="s">
        <v>318</v>
      </c>
      <c r="D37" s="97" t="s">
        <v>138</v>
      </c>
      <c r="E37" s="84" t="s">
        <v>280</v>
      </c>
      <c r="F37" s="84"/>
      <c r="G37" s="84"/>
      <c r="H37" s="94">
        <v>2.8099999999999934</v>
      </c>
      <c r="I37" s="97" t="s">
        <v>180</v>
      </c>
      <c r="J37" s="98">
        <v>5.5E-2</v>
      </c>
      <c r="K37" s="95">
        <v>1.0499999999999961E-2</v>
      </c>
      <c r="L37" s="94">
        <v>115613930.648623</v>
      </c>
      <c r="M37" s="96">
        <v>118.47</v>
      </c>
      <c r="N37" s="84"/>
      <c r="O37" s="94">
        <v>136967.819838411</v>
      </c>
      <c r="P37" s="95">
        <v>6.4382677185317611E-3</v>
      </c>
      <c r="Q37" s="95">
        <f t="shared" si="1"/>
        <v>5.376523139231465E-2</v>
      </c>
      <c r="R37" s="95">
        <f>O37/'סכום נכסי הקרן'!$C$42</f>
        <v>2.6144323134322405E-3</v>
      </c>
    </row>
    <row r="38" spans="2:18">
      <c r="B38" s="86" t="s">
        <v>319</v>
      </c>
      <c r="C38" s="84" t="s">
        <v>320</v>
      </c>
      <c r="D38" s="97" t="s">
        <v>138</v>
      </c>
      <c r="E38" s="84" t="s">
        <v>280</v>
      </c>
      <c r="F38" s="84"/>
      <c r="G38" s="84"/>
      <c r="H38" s="94">
        <v>14.529999999999987</v>
      </c>
      <c r="I38" s="97" t="s">
        <v>180</v>
      </c>
      <c r="J38" s="98">
        <v>5.5E-2</v>
      </c>
      <c r="K38" s="95">
        <v>3.1799999999999946E-2</v>
      </c>
      <c r="L38" s="94">
        <v>155565234.63397899</v>
      </c>
      <c r="M38" s="96">
        <v>142.68</v>
      </c>
      <c r="N38" s="84"/>
      <c r="O38" s="94">
        <v>221960.46932822905</v>
      </c>
      <c r="P38" s="95">
        <v>8.5084454601061631E-3</v>
      </c>
      <c r="Q38" s="95">
        <f t="shared" si="1"/>
        <v>8.7128173664864847E-2</v>
      </c>
      <c r="R38" s="95">
        <f>O38/'סכום נכסי הקרן'!$C$42</f>
        <v>4.2367661542756724E-3</v>
      </c>
    </row>
    <row r="39" spans="2:18">
      <c r="B39" s="86" t="s">
        <v>321</v>
      </c>
      <c r="C39" s="84" t="s">
        <v>322</v>
      </c>
      <c r="D39" s="97" t="s">
        <v>138</v>
      </c>
      <c r="E39" s="84" t="s">
        <v>280</v>
      </c>
      <c r="F39" s="84"/>
      <c r="G39" s="84"/>
      <c r="H39" s="94">
        <v>3.8800000000000257</v>
      </c>
      <c r="I39" s="97" t="s">
        <v>180</v>
      </c>
      <c r="J39" s="98">
        <v>4.2500000000000003E-2</v>
      </c>
      <c r="K39" s="95">
        <v>1.329999999999998E-2</v>
      </c>
      <c r="L39" s="94">
        <v>28009850.952693</v>
      </c>
      <c r="M39" s="96">
        <v>115.2</v>
      </c>
      <c r="N39" s="84"/>
      <c r="O39" s="94">
        <v>32267.347423782001</v>
      </c>
      <c r="P39" s="95">
        <v>1.563396064661278E-3</v>
      </c>
      <c r="Q39" s="95">
        <f t="shared" si="1"/>
        <v>1.2666197087042528E-2</v>
      </c>
      <c r="R39" s="95">
        <f>O39/'סכום נכסי הקרן'!$C$42</f>
        <v>6.1591690568635479E-4</v>
      </c>
    </row>
    <row r="40" spans="2:18">
      <c r="B40" s="86" t="s">
        <v>323</v>
      </c>
      <c r="C40" s="84" t="s">
        <v>324</v>
      </c>
      <c r="D40" s="97" t="s">
        <v>138</v>
      </c>
      <c r="E40" s="84" t="s">
        <v>280</v>
      </c>
      <c r="F40" s="84"/>
      <c r="G40" s="84"/>
      <c r="H40" s="94">
        <v>7.5699999999999719</v>
      </c>
      <c r="I40" s="97" t="s">
        <v>180</v>
      </c>
      <c r="J40" s="98">
        <v>0.02</v>
      </c>
      <c r="K40" s="95">
        <v>2.0999999999999928E-2</v>
      </c>
      <c r="L40" s="94">
        <v>182224406.13677996</v>
      </c>
      <c r="M40" s="96">
        <v>100.77</v>
      </c>
      <c r="N40" s="84"/>
      <c r="O40" s="94">
        <v>183627.53182372299</v>
      </c>
      <c r="P40" s="95">
        <v>1.2774883967310562E-2</v>
      </c>
      <c r="Q40" s="95">
        <f t="shared" si="1"/>
        <v>7.2080995011452945E-2</v>
      </c>
      <c r="R40" s="95">
        <f>O40/'סכום נכסי הקרן'!$C$42</f>
        <v>3.5050696828067291E-3</v>
      </c>
    </row>
    <row r="41" spans="2:18">
      <c r="B41" s="86" t="s">
        <v>325</v>
      </c>
      <c r="C41" s="84" t="s">
        <v>326</v>
      </c>
      <c r="D41" s="97" t="s">
        <v>138</v>
      </c>
      <c r="E41" s="84" t="s">
        <v>280</v>
      </c>
      <c r="F41" s="84"/>
      <c r="G41" s="84"/>
      <c r="H41" s="94">
        <v>2.2999999999999958</v>
      </c>
      <c r="I41" s="97" t="s">
        <v>180</v>
      </c>
      <c r="J41" s="98">
        <v>0.01</v>
      </c>
      <c r="K41" s="95">
        <v>8.6999999999999838E-3</v>
      </c>
      <c r="L41" s="94">
        <v>104559914.102705</v>
      </c>
      <c r="M41" s="96">
        <v>100.97</v>
      </c>
      <c r="N41" s="84"/>
      <c r="O41" s="94">
        <v>105574.14991536801</v>
      </c>
      <c r="P41" s="95">
        <v>7.1795361424439406E-3</v>
      </c>
      <c r="Q41" s="95">
        <f t="shared" si="1"/>
        <v>4.1441986927610051E-2</v>
      </c>
      <c r="R41" s="95">
        <f>O41/'סכום נכסי הקרן'!$C$42</f>
        <v>2.0151921037183085E-3</v>
      </c>
    </row>
    <row r="42" spans="2:18">
      <c r="B42" s="86" t="s">
        <v>327</v>
      </c>
      <c r="C42" s="84" t="s">
        <v>328</v>
      </c>
      <c r="D42" s="97" t="s">
        <v>138</v>
      </c>
      <c r="E42" s="84" t="s">
        <v>280</v>
      </c>
      <c r="F42" s="84"/>
      <c r="G42" s="84"/>
      <c r="H42" s="94">
        <v>6.3199999999999976</v>
      </c>
      <c r="I42" s="97" t="s">
        <v>180</v>
      </c>
      <c r="J42" s="98">
        <v>1.7500000000000002E-2</v>
      </c>
      <c r="K42" s="95">
        <v>1.8699999999999967E-2</v>
      </c>
      <c r="L42" s="94">
        <v>112635280.780499</v>
      </c>
      <c r="M42" s="96">
        <v>99.85</v>
      </c>
      <c r="N42" s="84"/>
      <c r="O42" s="94">
        <v>112466.32338531999</v>
      </c>
      <c r="P42" s="95">
        <v>6.1263884232351596E-3</v>
      </c>
      <c r="Q42" s="95">
        <f t="shared" si="1"/>
        <v>4.4147434833878188E-2</v>
      </c>
      <c r="R42" s="95">
        <f>O42/'סכום נכסי הקרן'!$C$42</f>
        <v>2.1467494363157109E-3</v>
      </c>
    </row>
    <row r="43" spans="2:18">
      <c r="B43" s="86" t="s">
        <v>329</v>
      </c>
      <c r="C43" s="84" t="s">
        <v>330</v>
      </c>
      <c r="D43" s="97" t="s">
        <v>138</v>
      </c>
      <c r="E43" s="84" t="s">
        <v>280</v>
      </c>
      <c r="F43" s="84"/>
      <c r="G43" s="84"/>
      <c r="H43" s="94">
        <v>8.8100000000000307</v>
      </c>
      <c r="I43" s="97" t="s">
        <v>180</v>
      </c>
      <c r="J43" s="98">
        <v>2.2499999999999999E-2</v>
      </c>
      <c r="K43" s="95">
        <v>2.2900000000000125E-2</v>
      </c>
      <c r="L43" s="94">
        <v>100374376.93572001</v>
      </c>
      <c r="M43" s="96">
        <v>100.24</v>
      </c>
      <c r="N43" s="84"/>
      <c r="O43" s="94">
        <v>100615.278743806</v>
      </c>
      <c r="P43" s="95">
        <v>1.6386061588420393E-2</v>
      </c>
      <c r="Q43" s="95">
        <f t="shared" si="1"/>
        <v>3.9495435859642034E-2</v>
      </c>
      <c r="R43" s="95">
        <f>O43/'סכום נכסי הקרן'!$C$42</f>
        <v>1.9205375122648238E-3</v>
      </c>
    </row>
    <row r="44" spans="2:18">
      <c r="B44" s="86" t="s">
        <v>331</v>
      </c>
      <c r="C44" s="84" t="s">
        <v>332</v>
      </c>
      <c r="D44" s="97" t="s">
        <v>138</v>
      </c>
      <c r="E44" s="84" t="s">
        <v>280</v>
      </c>
      <c r="F44" s="84"/>
      <c r="G44" s="84"/>
      <c r="H44" s="94">
        <v>1.0400000000000011</v>
      </c>
      <c r="I44" s="97" t="s">
        <v>180</v>
      </c>
      <c r="J44" s="98">
        <v>0.05</v>
      </c>
      <c r="K44" s="95">
        <v>5.5999999999999652E-3</v>
      </c>
      <c r="L44" s="94">
        <v>80641631.355689004</v>
      </c>
      <c r="M44" s="96">
        <v>109.37</v>
      </c>
      <c r="N44" s="84"/>
      <c r="O44" s="94">
        <v>88197.754202971992</v>
      </c>
      <c r="P44" s="95">
        <v>4.3568475169707237E-3</v>
      </c>
      <c r="Q44" s="95">
        <f t="shared" si="1"/>
        <v>3.4621071347997398E-2</v>
      </c>
      <c r="R44" s="95">
        <f>O44/'סכום נכסי הקרן'!$C$42</f>
        <v>1.6835126589036847E-3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99" t="s">
        <v>130</v>
      </c>
      <c r="C48" s="100"/>
      <c r="D48" s="100"/>
    </row>
    <row r="49" spans="2:4">
      <c r="B49" s="99" t="s">
        <v>256</v>
      </c>
      <c r="C49" s="100"/>
      <c r="D49" s="100"/>
    </row>
    <row r="50" spans="2:4">
      <c r="B50" s="190" t="s">
        <v>264</v>
      </c>
      <c r="C50" s="190"/>
      <c r="D50" s="190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7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195</v>
      </c>
      <c r="C1" s="78" t="s" vm="1">
        <v>275</v>
      </c>
    </row>
    <row r="2" spans="2:67">
      <c r="B2" s="57" t="s">
        <v>194</v>
      </c>
      <c r="C2" s="78" t="s">
        <v>276</v>
      </c>
    </row>
    <row r="3" spans="2:67">
      <c r="B3" s="57" t="s">
        <v>196</v>
      </c>
      <c r="C3" s="78" t="s">
        <v>277</v>
      </c>
    </row>
    <row r="4" spans="2:67">
      <c r="B4" s="57" t="s">
        <v>197</v>
      </c>
      <c r="C4" s="78">
        <v>2102</v>
      </c>
    </row>
    <row r="6" spans="2:67" ht="26.25" customHeight="1">
      <c r="B6" s="187" t="s">
        <v>225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2"/>
      <c r="BO6" s="3"/>
    </row>
    <row r="7" spans="2:67" ht="26.25" customHeight="1">
      <c r="B7" s="187" t="s">
        <v>105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2"/>
      <c r="AZ7" s="44"/>
      <c r="BJ7" s="3"/>
      <c r="BO7" s="3"/>
    </row>
    <row r="8" spans="2:67" s="3" customFormat="1" ht="78.75">
      <c r="B8" s="38" t="s">
        <v>133</v>
      </c>
      <c r="C8" s="14" t="s">
        <v>50</v>
      </c>
      <c r="D8" s="14" t="s">
        <v>137</v>
      </c>
      <c r="E8" s="14" t="s">
        <v>243</v>
      </c>
      <c r="F8" s="14" t="s">
        <v>135</v>
      </c>
      <c r="G8" s="14" t="s">
        <v>74</v>
      </c>
      <c r="H8" s="14" t="s">
        <v>15</v>
      </c>
      <c r="I8" s="14" t="s">
        <v>75</v>
      </c>
      <c r="J8" s="14" t="s">
        <v>120</v>
      </c>
      <c r="K8" s="14" t="s">
        <v>18</v>
      </c>
      <c r="L8" s="14" t="s">
        <v>119</v>
      </c>
      <c r="M8" s="14" t="s">
        <v>17</v>
      </c>
      <c r="N8" s="14" t="s">
        <v>19</v>
      </c>
      <c r="O8" s="14" t="s">
        <v>258</v>
      </c>
      <c r="P8" s="14" t="s">
        <v>257</v>
      </c>
      <c r="Q8" s="14" t="s">
        <v>71</v>
      </c>
      <c r="R8" s="14" t="s">
        <v>66</v>
      </c>
      <c r="S8" s="14" t="s">
        <v>198</v>
      </c>
      <c r="T8" s="39" t="s">
        <v>200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265</v>
      </c>
      <c r="P9" s="17"/>
      <c r="Q9" s="17" t="s">
        <v>261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131</v>
      </c>
      <c r="R10" s="20" t="s">
        <v>132</v>
      </c>
      <c r="S10" s="46" t="s">
        <v>201</v>
      </c>
      <c r="T10" s="73" t="s">
        <v>244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274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130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264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7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Q830"/>
  <sheetViews>
    <sheetView rightToLeft="1" topLeftCell="A335" zoomScale="90" zoomScaleNormal="90" workbookViewId="0">
      <selection activeCell="A353" sqref="A11:XFD353"/>
    </sheetView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26.57031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12.28515625" style="1" bestFit="1" customWidth="1"/>
    <col min="13" max="13" width="8.7109375" style="1" bestFit="1" customWidth="1"/>
    <col min="14" max="14" width="10" style="1" bestFit="1" customWidth="1"/>
    <col min="15" max="15" width="17.85546875" style="1" bestFit="1" customWidth="1"/>
    <col min="16" max="16" width="13" style="1" bestFit="1" customWidth="1"/>
    <col min="17" max="17" width="13.42578125" style="1" bestFit="1" customWidth="1"/>
    <col min="18" max="18" width="13.140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29" width="5.7109375" style="1" customWidth="1"/>
    <col min="30" max="16384" width="9.140625" style="1"/>
  </cols>
  <sheetData>
    <row r="1" spans="2:43">
      <c r="B1" s="57" t="s">
        <v>195</v>
      </c>
      <c r="C1" s="78" t="s" vm="1">
        <v>275</v>
      </c>
    </row>
    <row r="2" spans="2:43">
      <c r="B2" s="57" t="s">
        <v>194</v>
      </c>
      <c r="C2" s="78" t="s">
        <v>276</v>
      </c>
    </row>
    <row r="3" spans="2:43">
      <c r="B3" s="57" t="s">
        <v>196</v>
      </c>
      <c r="C3" s="78" t="s">
        <v>277</v>
      </c>
    </row>
    <row r="4" spans="2:43">
      <c r="B4" s="57" t="s">
        <v>197</v>
      </c>
      <c r="C4" s="78">
        <v>2102</v>
      </c>
    </row>
    <row r="6" spans="2:43" ht="26.25" customHeight="1">
      <c r="B6" s="193" t="s">
        <v>225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5"/>
    </row>
    <row r="7" spans="2:43" ht="26.25" customHeight="1">
      <c r="B7" s="193" t="s">
        <v>106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5"/>
      <c r="AQ7" s="3"/>
    </row>
    <row r="8" spans="2:43" s="3" customFormat="1" ht="78.75">
      <c r="B8" s="23" t="s">
        <v>133</v>
      </c>
      <c r="C8" s="31" t="s">
        <v>50</v>
      </c>
      <c r="D8" s="31" t="s">
        <v>137</v>
      </c>
      <c r="E8" s="31" t="s">
        <v>243</v>
      </c>
      <c r="F8" s="31" t="s">
        <v>135</v>
      </c>
      <c r="G8" s="31" t="s">
        <v>74</v>
      </c>
      <c r="H8" s="31" t="s">
        <v>15</v>
      </c>
      <c r="I8" s="31" t="s">
        <v>75</v>
      </c>
      <c r="J8" s="31" t="s">
        <v>120</v>
      </c>
      <c r="K8" s="31" t="s">
        <v>18</v>
      </c>
      <c r="L8" s="31" t="s">
        <v>119</v>
      </c>
      <c r="M8" s="31" t="s">
        <v>17</v>
      </c>
      <c r="N8" s="31" t="s">
        <v>19</v>
      </c>
      <c r="O8" s="14" t="s">
        <v>258</v>
      </c>
      <c r="P8" s="31" t="s">
        <v>257</v>
      </c>
      <c r="Q8" s="31" t="s">
        <v>273</v>
      </c>
      <c r="R8" s="31" t="s">
        <v>71</v>
      </c>
      <c r="S8" s="14" t="s">
        <v>66</v>
      </c>
      <c r="T8" s="31" t="s">
        <v>198</v>
      </c>
      <c r="U8" s="15" t="s">
        <v>200</v>
      </c>
      <c r="AM8" s="1"/>
      <c r="AN8" s="1"/>
    </row>
    <row r="9" spans="2:43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265</v>
      </c>
      <c r="P9" s="33"/>
      <c r="Q9" s="17" t="s">
        <v>261</v>
      </c>
      <c r="R9" s="33" t="s">
        <v>261</v>
      </c>
      <c r="S9" s="17" t="s">
        <v>20</v>
      </c>
      <c r="T9" s="33" t="s">
        <v>261</v>
      </c>
      <c r="U9" s="18" t="s">
        <v>20</v>
      </c>
      <c r="AL9" s="1"/>
      <c r="AM9" s="1"/>
      <c r="AN9" s="1"/>
      <c r="AQ9" s="4"/>
    </row>
    <row r="10" spans="2:4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131</v>
      </c>
      <c r="R10" s="20" t="s">
        <v>132</v>
      </c>
      <c r="S10" s="20" t="s">
        <v>201</v>
      </c>
      <c r="T10" s="21" t="s">
        <v>244</v>
      </c>
      <c r="U10" s="21" t="s">
        <v>267</v>
      </c>
      <c r="AL10" s="1"/>
      <c r="AM10" s="3"/>
      <c r="AN10" s="1"/>
    </row>
    <row r="11" spans="2:43" s="138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0"/>
      <c r="K11" s="88">
        <v>4.2858945537040558</v>
      </c>
      <c r="L11" s="80"/>
      <c r="M11" s="80"/>
      <c r="N11" s="103">
        <v>3.5631497090265037E-2</v>
      </c>
      <c r="O11" s="88"/>
      <c r="P11" s="90"/>
      <c r="Q11" s="88">
        <f>Q12</f>
        <v>21191.650045451621</v>
      </c>
      <c r="R11" s="88">
        <v>6421738.0584091572</v>
      </c>
      <c r="S11" s="80"/>
      <c r="T11" s="89">
        <f>R11/$R$11</f>
        <v>1</v>
      </c>
      <c r="U11" s="89">
        <f>R11/'סכום נכסי הקרן'!$C$42</f>
        <v>0.1225776938561899</v>
      </c>
      <c r="AL11" s="135"/>
      <c r="AM11" s="136"/>
      <c r="AN11" s="135"/>
      <c r="AQ11" s="135"/>
    </row>
    <row r="12" spans="2:43" s="135" customFormat="1">
      <c r="B12" s="81" t="s">
        <v>252</v>
      </c>
      <c r="C12" s="82"/>
      <c r="D12" s="82"/>
      <c r="E12" s="82"/>
      <c r="F12" s="82"/>
      <c r="G12" s="82"/>
      <c r="H12" s="82"/>
      <c r="I12" s="82"/>
      <c r="J12" s="82"/>
      <c r="K12" s="91">
        <v>3.9446605692603236</v>
      </c>
      <c r="L12" s="82"/>
      <c r="M12" s="82"/>
      <c r="N12" s="104">
        <v>2.4046972580883164E-2</v>
      </c>
      <c r="O12" s="91"/>
      <c r="P12" s="93"/>
      <c r="Q12" s="91">
        <f>Q13+Q170</f>
        <v>21191.650045451621</v>
      </c>
      <c r="R12" s="91">
        <v>3901362.420709156</v>
      </c>
      <c r="S12" s="82"/>
      <c r="T12" s="92">
        <f t="shared" ref="T12:T75" si="0">R12/$R$11</f>
        <v>0.6075243781705465</v>
      </c>
      <c r="U12" s="92">
        <f>R12/'סכום נכסי הקרן'!$C$42</f>
        <v>7.4468937237561386E-2</v>
      </c>
      <c r="AM12" s="136"/>
    </row>
    <row r="13" spans="2:43" s="135" customFormat="1" ht="20.25">
      <c r="B13" s="102" t="s">
        <v>34</v>
      </c>
      <c r="C13" s="82"/>
      <c r="D13" s="82"/>
      <c r="E13" s="82"/>
      <c r="F13" s="82"/>
      <c r="G13" s="82"/>
      <c r="H13" s="82"/>
      <c r="I13" s="82"/>
      <c r="J13" s="82"/>
      <c r="K13" s="91">
        <v>3.9415936389983166</v>
      </c>
      <c r="L13" s="82"/>
      <c r="M13" s="82"/>
      <c r="N13" s="104">
        <v>2.1973454412351295E-2</v>
      </c>
      <c r="O13" s="91"/>
      <c r="P13" s="93"/>
      <c r="Q13" s="91">
        <f>SUM(Q14:Q168)</f>
        <v>20036.583304552198</v>
      </c>
      <c r="R13" s="91">
        <v>3032008.4639000716</v>
      </c>
      <c r="S13" s="82"/>
      <c r="T13" s="92">
        <f t="shared" si="0"/>
        <v>0.47214763920956071</v>
      </c>
      <c r="U13" s="92">
        <f>R13/'סכום נכסי הקרן'!$C$42</f>
        <v>5.7874768773952333E-2</v>
      </c>
      <c r="AM13" s="138"/>
    </row>
    <row r="14" spans="2:43" s="135" customFormat="1">
      <c r="B14" s="87" t="s">
        <v>333</v>
      </c>
      <c r="C14" s="84" t="s">
        <v>334</v>
      </c>
      <c r="D14" s="97" t="s">
        <v>138</v>
      </c>
      <c r="E14" s="97" t="s">
        <v>335</v>
      </c>
      <c r="F14" s="84" t="s">
        <v>336</v>
      </c>
      <c r="G14" s="97" t="s">
        <v>337</v>
      </c>
      <c r="H14" s="84" t="s">
        <v>338</v>
      </c>
      <c r="I14" s="84" t="s">
        <v>178</v>
      </c>
      <c r="J14" s="84"/>
      <c r="K14" s="94">
        <v>1.4900000000000106</v>
      </c>
      <c r="L14" s="97" t="s">
        <v>180</v>
      </c>
      <c r="M14" s="98">
        <v>5.8999999999999999E-3</v>
      </c>
      <c r="N14" s="98">
        <v>2.6999999999999845E-3</v>
      </c>
      <c r="O14" s="94">
        <v>101280727.420009</v>
      </c>
      <c r="P14" s="96">
        <v>100.97</v>
      </c>
      <c r="Q14" s="84"/>
      <c r="R14" s="94">
        <v>102263.150818208</v>
      </c>
      <c r="S14" s="95">
        <v>1.8972997845135703E-2</v>
      </c>
      <c r="T14" s="95">
        <f t="shared" si="0"/>
        <v>1.5924528513631311E-2</v>
      </c>
      <c r="U14" s="95">
        <f>R14/'סכום נכסי הקרן'!$C$42</f>
        <v>1.9519919809480655E-3</v>
      </c>
    </row>
    <row r="15" spans="2:43" s="135" customFormat="1">
      <c r="B15" s="87" t="s">
        <v>339</v>
      </c>
      <c r="C15" s="84" t="s">
        <v>340</v>
      </c>
      <c r="D15" s="97" t="s">
        <v>138</v>
      </c>
      <c r="E15" s="97" t="s">
        <v>335</v>
      </c>
      <c r="F15" s="84" t="s">
        <v>336</v>
      </c>
      <c r="G15" s="97" t="s">
        <v>337</v>
      </c>
      <c r="H15" s="84" t="s">
        <v>338</v>
      </c>
      <c r="I15" s="84" t="s">
        <v>178</v>
      </c>
      <c r="J15" s="84"/>
      <c r="K15" s="94">
        <v>6.3199999999999115</v>
      </c>
      <c r="L15" s="97" t="s">
        <v>180</v>
      </c>
      <c r="M15" s="98">
        <v>8.3000000000000001E-3</v>
      </c>
      <c r="N15" s="98">
        <v>1.1299999999999959E-2</v>
      </c>
      <c r="O15" s="94">
        <v>30980894.203120999</v>
      </c>
      <c r="P15" s="96">
        <v>98.84</v>
      </c>
      <c r="Q15" s="84"/>
      <c r="R15" s="94">
        <v>30621.514687924006</v>
      </c>
      <c r="S15" s="95">
        <v>2.4091459523255598E-2</v>
      </c>
      <c r="T15" s="95">
        <f t="shared" si="0"/>
        <v>4.7684154055187052E-3</v>
      </c>
      <c r="U15" s="95">
        <f>R15/'סכום נכסי הקרן'!$C$42</f>
        <v>5.8450136375681142E-4</v>
      </c>
    </row>
    <row r="16" spans="2:43" s="135" customFormat="1">
      <c r="B16" s="87" t="s">
        <v>341</v>
      </c>
      <c r="C16" s="84" t="s">
        <v>342</v>
      </c>
      <c r="D16" s="97" t="s">
        <v>138</v>
      </c>
      <c r="E16" s="97" t="s">
        <v>335</v>
      </c>
      <c r="F16" s="84" t="s">
        <v>343</v>
      </c>
      <c r="G16" s="97" t="s">
        <v>337</v>
      </c>
      <c r="H16" s="84" t="s">
        <v>338</v>
      </c>
      <c r="I16" s="84" t="s">
        <v>178</v>
      </c>
      <c r="J16" s="84"/>
      <c r="K16" s="94">
        <v>2.4800000000000106</v>
      </c>
      <c r="L16" s="97" t="s">
        <v>180</v>
      </c>
      <c r="M16" s="98">
        <v>0.04</v>
      </c>
      <c r="N16" s="98">
        <v>3.5000000000000812E-3</v>
      </c>
      <c r="O16" s="94">
        <v>43751928.806755997</v>
      </c>
      <c r="P16" s="96">
        <v>113.05</v>
      </c>
      <c r="Q16" s="84"/>
      <c r="R16" s="94">
        <v>49461.554959376001</v>
      </c>
      <c r="S16" s="95">
        <v>2.1118894281186042E-2</v>
      </c>
      <c r="T16" s="95">
        <f t="shared" si="0"/>
        <v>7.7022068651035882E-3</v>
      </c>
      <c r="U16" s="95">
        <f>R16/'סכום נכסי הקרן'!$C$42</f>
        <v>9.4411875512771175E-4</v>
      </c>
    </row>
    <row r="17" spans="2:38" s="135" customFormat="1" ht="20.25">
      <c r="B17" s="87" t="s">
        <v>344</v>
      </c>
      <c r="C17" s="84" t="s">
        <v>345</v>
      </c>
      <c r="D17" s="97" t="s">
        <v>138</v>
      </c>
      <c r="E17" s="97" t="s">
        <v>335</v>
      </c>
      <c r="F17" s="84" t="s">
        <v>343</v>
      </c>
      <c r="G17" s="97" t="s">
        <v>337</v>
      </c>
      <c r="H17" s="84" t="s">
        <v>338</v>
      </c>
      <c r="I17" s="84" t="s">
        <v>178</v>
      </c>
      <c r="J17" s="84"/>
      <c r="K17" s="94">
        <v>3.6799999999999962</v>
      </c>
      <c r="L17" s="97" t="s">
        <v>180</v>
      </c>
      <c r="M17" s="98">
        <v>9.8999999999999991E-3</v>
      </c>
      <c r="N17" s="98">
        <v>5.7999999999999328E-3</v>
      </c>
      <c r="O17" s="94">
        <v>63117162.328593999</v>
      </c>
      <c r="P17" s="96">
        <v>102.98</v>
      </c>
      <c r="Q17" s="84"/>
      <c r="R17" s="94">
        <v>64998.053763468</v>
      </c>
      <c r="S17" s="95">
        <v>2.0942203399542912E-2</v>
      </c>
      <c r="T17" s="95">
        <f t="shared" si="0"/>
        <v>1.0121567272329669E-2</v>
      </c>
      <c r="U17" s="95">
        <f>R17/'סכום נכסי הקרן'!$C$42</f>
        <v>1.2406783744524572E-3</v>
      </c>
      <c r="AL17" s="138"/>
    </row>
    <row r="18" spans="2:38" s="135" customFormat="1">
      <c r="B18" s="87" t="s">
        <v>346</v>
      </c>
      <c r="C18" s="84" t="s">
        <v>347</v>
      </c>
      <c r="D18" s="97" t="s">
        <v>138</v>
      </c>
      <c r="E18" s="97" t="s">
        <v>335</v>
      </c>
      <c r="F18" s="84" t="s">
        <v>343</v>
      </c>
      <c r="G18" s="97" t="s">
        <v>337</v>
      </c>
      <c r="H18" s="84" t="s">
        <v>338</v>
      </c>
      <c r="I18" s="84" t="s">
        <v>178</v>
      </c>
      <c r="J18" s="84"/>
      <c r="K18" s="94">
        <v>5.6199999999999557</v>
      </c>
      <c r="L18" s="97" t="s">
        <v>180</v>
      </c>
      <c r="M18" s="98">
        <v>8.6E-3</v>
      </c>
      <c r="N18" s="98">
        <v>1.1299999999999977E-2</v>
      </c>
      <c r="O18" s="94">
        <v>48201800.332061999</v>
      </c>
      <c r="P18" s="96">
        <v>100.03</v>
      </c>
      <c r="Q18" s="84"/>
      <c r="R18" s="94">
        <v>48216.260454347001</v>
      </c>
      <c r="S18" s="95">
        <v>1.927030645921424E-2</v>
      </c>
      <c r="T18" s="95">
        <f t="shared" si="0"/>
        <v>7.5082882571344718E-3</v>
      </c>
      <c r="U18" s="95">
        <f>R18/'סכום נכסי הקרן'!$C$42</f>
        <v>9.2034865936705497E-4</v>
      </c>
    </row>
    <row r="19" spans="2:38" s="135" customFormat="1">
      <c r="B19" s="87" t="s">
        <v>348</v>
      </c>
      <c r="C19" s="84" t="s">
        <v>349</v>
      </c>
      <c r="D19" s="97" t="s">
        <v>138</v>
      </c>
      <c r="E19" s="97" t="s">
        <v>335</v>
      </c>
      <c r="F19" s="84" t="s">
        <v>343</v>
      </c>
      <c r="G19" s="97" t="s">
        <v>337</v>
      </c>
      <c r="H19" s="84" t="s">
        <v>338</v>
      </c>
      <c r="I19" s="84" t="s">
        <v>178</v>
      </c>
      <c r="J19" s="84"/>
      <c r="K19" s="94">
        <v>8.3099999999976788</v>
      </c>
      <c r="L19" s="97" t="s">
        <v>180</v>
      </c>
      <c r="M19" s="98">
        <v>1.2199999999999999E-2</v>
      </c>
      <c r="N19" s="98">
        <v>1.6899999999995179E-2</v>
      </c>
      <c r="O19" s="94">
        <v>1824519.58</v>
      </c>
      <c r="P19" s="96">
        <v>97.76</v>
      </c>
      <c r="Q19" s="84"/>
      <c r="R19" s="94">
        <v>1783.650206394</v>
      </c>
      <c r="S19" s="95">
        <v>2.2760745651241006E-3</v>
      </c>
      <c r="T19" s="95">
        <f t="shared" si="0"/>
        <v>2.7775194038915057E-4</v>
      </c>
      <c r="U19" s="95">
        <f>R19/'סכום נכסי הקרן'!$C$42</f>
        <v>3.4046192316984006E-5</v>
      </c>
      <c r="AL19" s="136"/>
    </row>
    <row r="20" spans="2:38" s="135" customFormat="1">
      <c r="B20" s="87" t="s">
        <v>350</v>
      </c>
      <c r="C20" s="84" t="s">
        <v>351</v>
      </c>
      <c r="D20" s="97" t="s">
        <v>138</v>
      </c>
      <c r="E20" s="97" t="s">
        <v>335</v>
      </c>
      <c r="F20" s="84" t="s">
        <v>343</v>
      </c>
      <c r="G20" s="97" t="s">
        <v>337</v>
      </c>
      <c r="H20" s="84" t="s">
        <v>338</v>
      </c>
      <c r="I20" s="84" t="s">
        <v>178</v>
      </c>
      <c r="J20" s="84"/>
      <c r="K20" s="94">
        <v>10.829999999999911</v>
      </c>
      <c r="L20" s="97" t="s">
        <v>180</v>
      </c>
      <c r="M20" s="98">
        <v>1.2199999999999999E-2</v>
      </c>
      <c r="N20" s="98">
        <v>1.0299999999999986E-2</v>
      </c>
      <c r="O20" s="94">
        <v>26332304.397950996</v>
      </c>
      <c r="P20" s="96">
        <v>102.26</v>
      </c>
      <c r="Q20" s="84"/>
      <c r="R20" s="94">
        <v>26927.414565067997</v>
      </c>
      <c r="S20" s="95">
        <v>3.7514306185616159E-2</v>
      </c>
      <c r="T20" s="95">
        <f t="shared" si="0"/>
        <v>4.1931661366671601E-3</v>
      </c>
      <c r="U20" s="95">
        <f>R20/'סכום נכסי הקרן'!$C$42</f>
        <v>5.1398863498852969E-4</v>
      </c>
    </row>
    <row r="21" spans="2:38" s="135" customFormat="1">
      <c r="B21" s="87" t="s">
        <v>352</v>
      </c>
      <c r="C21" s="84" t="s">
        <v>353</v>
      </c>
      <c r="D21" s="97" t="s">
        <v>138</v>
      </c>
      <c r="E21" s="97" t="s">
        <v>335</v>
      </c>
      <c r="F21" s="84" t="s">
        <v>343</v>
      </c>
      <c r="G21" s="97" t="s">
        <v>337</v>
      </c>
      <c r="H21" s="84" t="s">
        <v>338</v>
      </c>
      <c r="I21" s="84" t="s">
        <v>178</v>
      </c>
      <c r="J21" s="84"/>
      <c r="K21" s="94">
        <v>5.9999999999997819E-2</v>
      </c>
      <c r="L21" s="97" t="s">
        <v>180</v>
      </c>
      <c r="M21" s="98">
        <v>2.58E-2</v>
      </c>
      <c r="N21" s="98">
        <v>5.4700000000000228E-2</v>
      </c>
      <c r="O21" s="94">
        <v>43338300.462263003</v>
      </c>
      <c r="P21" s="96">
        <v>105.92</v>
      </c>
      <c r="Q21" s="84"/>
      <c r="R21" s="94">
        <v>45903.928215084998</v>
      </c>
      <c r="S21" s="95">
        <v>1.5912202781793804E-2</v>
      </c>
      <c r="T21" s="95">
        <f t="shared" si="0"/>
        <v>7.1482093784523927E-3</v>
      </c>
      <c r="U21" s="95">
        <f>R21/'סכום נכסי הקרן'!$C$42</f>
        <v>8.7621102081188282E-4</v>
      </c>
    </row>
    <row r="22" spans="2:38" s="135" customFormat="1">
      <c r="B22" s="87" t="s">
        <v>354</v>
      </c>
      <c r="C22" s="84" t="s">
        <v>355</v>
      </c>
      <c r="D22" s="97" t="s">
        <v>138</v>
      </c>
      <c r="E22" s="97" t="s">
        <v>335</v>
      </c>
      <c r="F22" s="84" t="s">
        <v>343</v>
      </c>
      <c r="G22" s="97" t="s">
        <v>337</v>
      </c>
      <c r="H22" s="84" t="s">
        <v>338</v>
      </c>
      <c r="I22" s="84" t="s">
        <v>178</v>
      </c>
      <c r="J22" s="84"/>
      <c r="K22" s="94">
        <v>1.689999999999964</v>
      </c>
      <c r="L22" s="97" t="s">
        <v>180</v>
      </c>
      <c r="M22" s="98">
        <v>4.0999999999999995E-3</v>
      </c>
      <c r="N22" s="98">
        <v>3.5000000000002252E-3</v>
      </c>
      <c r="O22" s="94">
        <v>8863931.3146139998</v>
      </c>
      <c r="P22" s="96">
        <v>100.22</v>
      </c>
      <c r="Q22" s="84"/>
      <c r="R22" s="94">
        <v>8883.4318054279993</v>
      </c>
      <c r="S22" s="95">
        <v>7.1898645259995354E-3</v>
      </c>
      <c r="T22" s="95">
        <f t="shared" si="0"/>
        <v>1.3833376143075932E-3</v>
      </c>
      <c r="U22" s="95">
        <f>R22/'סכום נכסי הקרן'!$C$42</f>
        <v>1.6956633458634825E-4</v>
      </c>
    </row>
    <row r="23" spans="2:38" s="135" customFormat="1">
      <c r="B23" s="87" t="s">
        <v>356</v>
      </c>
      <c r="C23" s="84" t="s">
        <v>357</v>
      </c>
      <c r="D23" s="97" t="s">
        <v>138</v>
      </c>
      <c r="E23" s="97" t="s">
        <v>335</v>
      </c>
      <c r="F23" s="84" t="s">
        <v>343</v>
      </c>
      <c r="G23" s="97" t="s">
        <v>337</v>
      </c>
      <c r="H23" s="84" t="s">
        <v>338</v>
      </c>
      <c r="I23" s="84" t="s">
        <v>178</v>
      </c>
      <c r="J23" s="84"/>
      <c r="K23" s="94">
        <v>1.0800000000000038</v>
      </c>
      <c r="L23" s="97" t="s">
        <v>180</v>
      </c>
      <c r="M23" s="98">
        <v>6.4000000000000003E-3</v>
      </c>
      <c r="N23" s="98">
        <v>3.2999999999999987E-3</v>
      </c>
      <c r="O23" s="94">
        <v>61323638.968030997</v>
      </c>
      <c r="P23" s="96">
        <v>101.21</v>
      </c>
      <c r="Q23" s="84"/>
      <c r="R23" s="94">
        <v>62065.655207896991</v>
      </c>
      <c r="S23" s="95">
        <v>1.9467234787532119E-2</v>
      </c>
      <c r="T23" s="95">
        <f t="shared" si="0"/>
        <v>9.6649309958420169E-3</v>
      </c>
      <c r="U23" s="95">
        <f>R23/'סכום נכסי הקרן'!$C$42</f>
        <v>1.1847049527495231E-3</v>
      </c>
    </row>
    <row r="24" spans="2:38" s="135" customFormat="1">
      <c r="B24" s="87" t="s">
        <v>358</v>
      </c>
      <c r="C24" s="84" t="s">
        <v>359</v>
      </c>
      <c r="D24" s="97" t="s">
        <v>138</v>
      </c>
      <c r="E24" s="97" t="s">
        <v>335</v>
      </c>
      <c r="F24" s="84" t="s">
        <v>360</v>
      </c>
      <c r="G24" s="97" t="s">
        <v>337</v>
      </c>
      <c r="H24" s="84" t="s">
        <v>338</v>
      </c>
      <c r="I24" s="84" t="s">
        <v>178</v>
      </c>
      <c r="J24" s="84"/>
      <c r="K24" s="94">
        <v>3.3200000000000043</v>
      </c>
      <c r="L24" s="97" t="s">
        <v>180</v>
      </c>
      <c r="M24" s="98">
        <v>0.05</v>
      </c>
      <c r="N24" s="98">
        <v>5.5000000000000101E-3</v>
      </c>
      <c r="O24" s="94">
        <v>78616328.137804002</v>
      </c>
      <c r="P24" s="96">
        <v>122.05</v>
      </c>
      <c r="Q24" s="84"/>
      <c r="R24" s="94">
        <v>95951.226243458004</v>
      </c>
      <c r="S24" s="95">
        <v>2.4944838660976448E-2</v>
      </c>
      <c r="T24" s="95">
        <f t="shared" si="0"/>
        <v>1.4941628788145835E-2</v>
      </c>
      <c r="U24" s="95">
        <f>R24/'סכום נכסי הקרן'!$C$42</f>
        <v>1.8315103993061738E-3</v>
      </c>
    </row>
    <row r="25" spans="2:38" s="135" customFormat="1">
      <c r="B25" s="87" t="s">
        <v>361</v>
      </c>
      <c r="C25" s="84" t="s">
        <v>362</v>
      </c>
      <c r="D25" s="97" t="s">
        <v>138</v>
      </c>
      <c r="E25" s="97" t="s">
        <v>335</v>
      </c>
      <c r="F25" s="84" t="s">
        <v>360</v>
      </c>
      <c r="G25" s="97" t="s">
        <v>337</v>
      </c>
      <c r="H25" s="84" t="s">
        <v>338</v>
      </c>
      <c r="I25" s="84" t="s">
        <v>178</v>
      </c>
      <c r="J25" s="84"/>
      <c r="K25" s="94">
        <v>1.2000000000000939</v>
      </c>
      <c r="L25" s="97" t="s">
        <v>180</v>
      </c>
      <c r="M25" s="98">
        <v>1.6E-2</v>
      </c>
      <c r="N25" s="98">
        <v>3.0000000000002347E-3</v>
      </c>
      <c r="O25" s="94">
        <v>4172022.577813</v>
      </c>
      <c r="P25" s="96">
        <v>102.02</v>
      </c>
      <c r="Q25" s="84"/>
      <c r="R25" s="94">
        <v>4256.2974802230001</v>
      </c>
      <c r="S25" s="95">
        <v>1.9874251498094822E-3</v>
      </c>
      <c r="T25" s="95">
        <f t="shared" si="0"/>
        <v>6.6279524974542528E-4</v>
      </c>
      <c r="U25" s="95">
        <f>R25/'סכום נכסי הקרן'!$C$42</f>
        <v>8.1243913212631676E-5</v>
      </c>
    </row>
    <row r="26" spans="2:38" s="135" customFormat="1">
      <c r="B26" s="87" t="s">
        <v>363</v>
      </c>
      <c r="C26" s="84" t="s">
        <v>364</v>
      </c>
      <c r="D26" s="97" t="s">
        <v>138</v>
      </c>
      <c r="E26" s="97" t="s">
        <v>335</v>
      </c>
      <c r="F26" s="84" t="s">
        <v>360</v>
      </c>
      <c r="G26" s="97" t="s">
        <v>337</v>
      </c>
      <c r="H26" s="84" t="s">
        <v>338</v>
      </c>
      <c r="I26" s="84" t="s">
        <v>178</v>
      </c>
      <c r="J26" s="84"/>
      <c r="K26" s="94">
        <v>2.209999999999984</v>
      </c>
      <c r="L26" s="97" t="s">
        <v>180</v>
      </c>
      <c r="M26" s="98">
        <v>6.9999999999999993E-3</v>
      </c>
      <c r="N26" s="98">
        <v>3.4000000000000891E-3</v>
      </c>
      <c r="O26" s="94">
        <v>39287259.995243996</v>
      </c>
      <c r="P26" s="96">
        <v>103.28</v>
      </c>
      <c r="Q26" s="84"/>
      <c r="R26" s="94">
        <v>40575.884953745997</v>
      </c>
      <c r="S26" s="95">
        <v>1.105250166453E-2</v>
      </c>
      <c r="T26" s="95">
        <f t="shared" si="0"/>
        <v>6.3185207158383801E-3</v>
      </c>
      <c r="U26" s="95">
        <f>R26/'סכום נכסי הקרן'!$C$42</f>
        <v>7.7450969793003077E-4</v>
      </c>
    </row>
    <row r="27" spans="2:38" s="135" customFormat="1">
      <c r="B27" s="87" t="s">
        <v>365</v>
      </c>
      <c r="C27" s="84" t="s">
        <v>366</v>
      </c>
      <c r="D27" s="97" t="s">
        <v>138</v>
      </c>
      <c r="E27" s="97" t="s">
        <v>335</v>
      </c>
      <c r="F27" s="84" t="s">
        <v>360</v>
      </c>
      <c r="G27" s="97" t="s">
        <v>337</v>
      </c>
      <c r="H27" s="84" t="s">
        <v>338</v>
      </c>
      <c r="I27" s="84" t="s">
        <v>178</v>
      </c>
      <c r="J27" s="84"/>
      <c r="K27" s="94">
        <v>4.7099999999997779</v>
      </c>
      <c r="L27" s="97" t="s">
        <v>180</v>
      </c>
      <c r="M27" s="98">
        <v>6.0000000000000001E-3</v>
      </c>
      <c r="N27" s="98">
        <v>8.6000000000004372E-3</v>
      </c>
      <c r="O27" s="94">
        <v>6376695.9321000008</v>
      </c>
      <c r="P27" s="96">
        <v>100.27</v>
      </c>
      <c r="Q27" s="84"/>
      <c r="R27" s="94">
        <v>6393.9129728019998</v>
      </c>
      <c r="S27" s="95">
        <v>2.8670324696006785E-3</v>
      </c>
      <c r="T27" s="95">
        <f t="shared" si="0"/>
        <v>9.9566704755720751E-4</v>
      </c>
      <c r="U27" s="95">
        <f>R27/'סכום נכסי הקרן'!$C$42</f>
        <v>1.2204657053816385E-4</v>
      </c>
    </row>
    <row r="28" spans="2:38" s="135" customFormat="1">
      <c r="B28" s="87" t="s">
        <v>367</v>
      </c>
      <c r="C28" s="84" t="s">
        <v>368</v>
      </c>
      <c r="D28" s="97" t="s">
        <v>138</v>
      </c>
      <c r="E28" s="97" t="s">
        <v>335</v>
      </c>
      <c r="F28" s="84" t="s">
        <v>360</v>
      </c>
      <c r="G28" s="97" t="s">
        <v>337</v>
      </c>
      <c r="H28" s="84" t="s">
        <v>338</v>
      </c>
      <c r="I28" s="84" t="s">
        <v>178</v>
      </c>
      <c r="J28" s="84"/>
      <c r="K28" s="94">
        <v>6.099999999999981</v>
      </c>
      <c r="L28" s="97" t="s">
        <v>180</v>
      </c>
      <c r="M28" s="98">
        <v>1.7500000000000002E-2</v>
      </c>
      <c r="N28" s="98">
        <v>1.1999999999999894E-2</v>
      </c>
      <c r="O28" s="94">
        <v>36490391.600000001</v>
      </c>
      <c r="P28" s="96">
        <v>103.17</v>
      </c>
      <c r="Q28" s="84"/>
      <c r="R28" s="94">
        <v>37647.139418437</v>
      </c>
      <c r="S28" s="95">
        <v>1.8229272530444658E-2</v>
      </c>
      <c r="T28" s="95">
        <f t="shared" si="0"/>
        <v>5.8624532916191916E-3</v>
      </c>
      <c r="U28" s="95">
        <f>R28/'סכום נכסי הקרן'!$C$42</f>
        <v>7.1860600482631003E-4</v>
      </c>
    </row>
    <row r="29" spans="2:38" s="135" customFormat="1">
      <c r="B29" s="87" t="s">
        <v>369</v>
      </c>
      <c r="C29" s="84" t="s">
        <v>370</v>
      </c>
      <c r="D29" s="97" t="s">
        <v>138</v>
      </c>
      <c r="E29" s="97" t="s">
        <v>335</v>
      </c>
      <c r="F29" s="84" t="s">
        <v>371</v>
      </c>
      <c r="G29" s="97" t="s">
        <v>337</v>
      </c>
      <c r="H29" s="84" t="s">
        <v>372</v>
      </c>
      <c r="I29" s="84" t="s">
        <v>178</v>
      </c>
      <c r="J29" s="84"/>
      <c r="K29" s="94">
        <v>1.2400000000000242</v>
      </c>
      <c r="L29" s="97" t="s">
        <v>180</v>
      </c>
      <c r="M29" s="98">
        <v>8.0000000000000002E-3</v>
      </c>
      <c r="N29" s="98">
        <v>5.3000000000000295E-3</v>
      </c>
      <c r="O29" s="94">
        <v>25677546.753924999</v>
      </c>
      <c r="P29" s="96">
        <v>102.87</v>
      </c>
      <c r="Q29" s="84"/>
      <c r="R29" s="94">
        <v>26414.491849264003</v>
      </c>
      <c r="S29" s="95">
        <v>3.9838562003793404E-2</v>
      </c>
      <c r="T29" s="95">
        <f t="shared" si="0"/>
        <v>4.1132932562820239E-3</v>
      </c>
      <c r="U29" s="95">
        <f>R29/'סכום נכסי הקרן'!$C$42</f>
        <v>5.0419800150926838E-4</v>
      </c>
    </row>
    <row r="30" spans="2:38" s="135" customFormat="1">
      <c r="B30" s="87" t="s">
        <v>373</v>
      </c>
      <c r="C30" s="84" t="s">
        <v>374</v>
      </c>
      <c r="D30" s="97" t="s">
        <v>138</v>
      </c>
      <c r="E30" s="97" t="s">
        <v>335</v>
      </c>
      <c r="F30" s="84" t="s">
        <v>336</v>
      </c>
      <c r="G30" s="97" t="s">
        <v>337</v>
      </c>
      <c r="H30" s="84" t="s">
        <v>372</v>
      </c>
      <c r="I30" s="84" t="s">
        <v>178</v>
      </c>
      <c r="J30" s="84"/>
      <c r="K30" s="94">
        <v>1.830000000000009</v>
      </c>
      <c r="L30" s="97" t="s">
        <v>180</v>
      </c>
      <c r="M30" s="98">
        <v>3.4000000000000002E-2</v>
      </c>
      <c r="N30" s="98">
        <v>2.9999999999998552E-3</v>
      </c>
      <c r="O30" s="94">
        <v>25122317.391918</v>
      </c>
      <c r="P30" s="96">
        <v>110.02</v>
      </c>
      <c r="Q30" s="84"/>
      <c r="R30" s="94">
        <v>27639.573789978003</v>
      </c>
      <c r="S30" s="95">
        <v>1.342904425344876E-2</v>
      </c>
      <c r="T30" s="95">
        <f t="shared" si="0"/>
        <v>4.3040643418621616E-3</v>
      </c>
      <c r="U30" s="95">
        <f>R30/'סכום נכסי הקרן'!$C$42</f>
        <v>5.2758228123412352E-4</v>
      </c>
    </row>
    <row r="31" spans="2:38" s="135" customFormat="1">
      <c r="B31" s="87" t="s">
        <v>375</v>
      </c>
      <c r="C31" s="84" t="s">
        <v>376</v>
      </c>
      <c r="D31" s="97" t="s">
        <v>138</v>
      </c>
      <c r="E31" s="97" t="s">
        <v>335</v>
      </c>
      <c r="F31" s="84" t="s">
        <v>343</v>
      </c>
      <c r="G31" s="97" t="s">
        <v>337</v>
      </c>
      <c r="H31" s="84" t="s">
        <v>372</v>
      </c>
      <c r="I31" s="84" t="s">
        <v>178</v>
      </c>
      <c r="J31" s="84"/>
      <c r="K31" s="94">
        <v>0.72000000000000397</v>
      </c>
      <c r="L31" s="97" t="s">
        <v>180</v>
      </c>
      <c r="M31" s="98">
        <v>0.03</v>
      </c>
      <c r="N31" s="98">
        <v>2.9999999999983875E-4</v>
      </c>
      <c r="O31" s="94">
        <v>18586795.541570999</v>
      </c>
      <c r="P31" s="96">
        <v>110.09</v>
      </c>
      <c r="Q31" s="84"/>
      <c r="R31" s="94">
        <v>20462.203521511001</v>
      </c>
      <c r="S31" s="95">
        <v>3.8722490711606244E-2</v>
      </c>
      <c r="T31" s="95">
        <f t="shared" si="0"/>
        <v>3.1863964763738832E-3</v>
      </c>
      <c r="U31" s="95">
        <f>R31/'סכום נכסי הקרן'!$C$42</f>
        <v>3.9058113178540006E-4</v>
      </c>
    </row>
    <row r="32" spans="2:38" s="135" customFormat="1">
      <c r="B32" s="87" t="s">
        <v>377</v>
      </c>
      <c r="C32" s="84" t="s">
        <v>378</v>
      </c>
      <c r="D32" s="97" t="s">
        <v>138</v>
      </c>
      <c r="E32" s="97" t="s">
        <v>335</v>
      </c>
      <c r="F32" s="84" t="s">
        <v>379</v>
      </c>
      <c r="G32" s="97" t="s">
        <v>380</v>
      </c>
      <c r="H32" s="84" t="s">
        <v>372</v>
      </c>
      <c r="I32" s="84" t="s">
        <v>178</v>
      </c>
      <c r="J32" s="84"/>
      <c r="K32" s="94">
        <v>6.4499999999999398</v>
      </c>
      <c r="L32" s="97" t="s">
        <v>180</v>
      </c>
      <c r="M32" s="98">
        <v>8.3000000000000001E-3</v>
      </c>
      <c r="N32" s="98">
        <v>1.2499999999999949E-2</v>
      </c>
      <c r="O32" s="94">
        <v>48076009.555936001</v>
      </c>
      <c r="P32" s="96">
        <v>98.51</v>
      </c>
      <c r="Q32" s="84"/>
      <c r="R32" s="94">
        <v>47359.677245872997</v>
      </c>
      <c r="S32" s="95">
        <v>3.1393051396633981E-2</v>
      </c>
      <c r="T32" s="95">
        <f t="shared" si="0"/>
        <v>7.3749001929246088E-3</v>
      </c>
      <c r="U32" s="95">
        <f>R32/'סכום נכסי הקרן'!$C$42</f>
        <v>9.0399825806826851E-4</v>
      </c>
    </row>
    <row r="33" spans="2:21" s="135" customFormat="1">
      <c r="B33" s="87" t="s">
        <v>381</v>
      </c>
      <c r="C33" s="84" t="s">
        <v>382</v>
      </c>
      <c r="D33" s="97" t="s">
        <v>138</v>
      </c>
      <c r="E33" s="97" t="s">
        <v>335</v>
      </c>
      <c r="F33" s="84" t="s">
        <v>379</v>
      </c>
      <c r="G33" s="97" t="s">
        <v>380</v>
      </c>
      <c r="H33" s="84" t="s">
        <v>372</v>
      </c>
      <c r="I33" s="84" t="s">
        <v>178</v>
      </c>
      <c r="J33" s="84"/>
      <c r="K33" s="94">
        <v>10.069999999999883</v>
      </c>
      <c r="L33" s="97" t="s">
        <v>180</v>
      </c>
      <c r="M33" s="98">
        <v>1.6500000000000001E-2</v>
      </c>
      <c r="N33" s="98">
        <v>2.0199999999999461E-2</v>
      </c>
      <c r="O33" s="94">
        <v>7185504.9531760002</v>
      </c>
      <c r="P33" s="96">
        <v>97.61</v>
      </c>
      <c r="Q33" s="84"/>
      <c r="R33" s="94">
        <v>7013.7713504689991</v>
      </c>
      <c r="S33" s="95">
        <v>1.6992432462313033E-2</v>
      </c>
      <c r="T33" s="95">
        <f t="shared" si="0"/>
        <v>1.0921920649324187E-3</v>
      </c>
      <c r="U33" s="95">
        <f>R33/'סכום נכסי הקרן'!$C$42</f>
        <v>1.338783845674459E-4</v>
      </c>
    </row>
    <row r="34" spans="2:21" s="135" customFormat="1">
      <c r="B34" s="87" t="s">
        <v>383</v>
      </c>
      <c r="C34" s="84" t="s">
        <v>384</v>
      </c>
      <c r="D34" s="97" t="s">
        <v>138</v>
      </c>
      <c r="E34" s="97" t="s">
        <v>335</v>
      </c>
      <c r="F34" s="84" t="s">
        <v>385</v>
      </c>
      <c r="G34" s="97" t="s">
        <v>386</v>
      </c>
      <c r="H34" s="84" t="s">
        <v>372</v>
      </c>
      <c r="I34" s="84" t="s">
        <v>387</v>
      </c>
      <c r="J34" s="84"/>
      <c r="K34" s="94">
        <v>3.2000000000000597</v>
      </c>
      <c r="L34" s="97" t="s">
        <v>180</v>
      </c>
      <c r="M34" s="98">
        <v>6.5000000000000006E-3</v>
      </c>
      <c r="N34" s="98">
        <v>6.4000000000002041E-3</v>
      </c>
      <c r="O34" s="94">
        <v>23344631.139675997</v>
      </c>
      <c r="P34" s="96">
        <v>100.47</v>
      </c>
      <c r="Q34" s="84"/>
      <c r="R34" s="94">
        <v>23454.351636043</v>
      </c>
      <c r="S34" s="95">
        <v>2.2091061693778599E-2</v>
      </c>
      <c r="T34" s="95">
        <f t="shared" si="0"/>
        <v>3.6523370188433525E-3</v>
      </c>
      <c r="U34" s="95">
        <f>R34/'סכום נכסי הקרן'!$C$42</f>
        <v>4.4769504895540973E-4</v>
      </c>
    </row>
    <row r="35" spans="2:21" s="135" customFormat="1">
      <c r="B35" s="87" t="s">
        <v>388</v>
      </c>
      <c r="C35" s="84" t="s">
        <v>389</v>
      </c>
      <c r="D35" s="97" t="s">
        <v>138</v>
      </c>
      <c r="E35" s="97" t="s">
        <v>335</v>
      </c>
      <c r="F35" s="84" t="s">
        <v>385</v>
      </c>
      <c r="G35" s="97" t="s">
        <v>386</v>
      </c>
      <c r="H35" s="84" t="s">
        <v>372</v>
      </c>
      <c r="I35" s="84" t="s">
        <v>387</v>
      </c>
      <c r="J35" s="84"/>
      <c r="K35" s="94">
        <v>4.3400000000000629</v>
      </c>
      <c r="L35" s="97" t="s">
        <v>180</v>
      </c>
      <c r="M35" s="98">
        <v>1.6399999999999998E-2</v>
      </c>
      <c r="N35" s="98">
        <v>1.0500000000000223E-2</v>
      </c>
      <c r="O35" s="94">
        <v>34638394.117046997</v>
      </c>
      <c r="P35" s="96">
        <v>102.85</v>
      </c>
      <c r="Q35" s="94">
        <v>284.83934791299998</v>
      </c>
      <c r="R35" s="94">
        <v>35910.427649263998</v>
      </c>
      <c r="S35" s="95">
        <v>3.2501910295492091E-2</v>
      </c>
      <c r="T35" s="95">
        <f t="shared" si="0"/>
        <v>5.5920106554704302E-3</v>
      </c>
      <c r="U35" s="95">
        <f>R35/'סכום נכסי הקרן'!$C$42</f>
        <v>6.8545577016680616E-4</v>
      </c>
    </row>
    <row r="36" spans="2:21" s="135" customFormat="1">
      <c r="B36" s="87" t="s">
        <v>390</v>
      </c>
      <c r="C36" s="84" t="s">
        <v>391</v>
      </c>
      <c r="D36" s="97" t="s">
        <v>138</v>
      </c>
      <c r="E36" s="97" t="s">
        <v>335</v>
      </c>
      <c r="F36" s="84" t="s">
        <v>385</v>
      </c>
      <c r="G36" s="97" t="s">
        <v>386</v>
      </c>
      <c r="H36" s="84" t="s">
        <v>372</v>
      </c>
      <c r="I36" s="84" t="s">
        <v>178</v>
      </c>
      <c r="J36" s="84"/>
      <c r="K36" s="94">
        <v>5.7000000000000197</v>
      </c>
      <c r="L36" s="97" t="s">
        <v>180</v>
      </c>
      <c r="M36" s="98">
        <v>1.34E-2</v>
      </c>
      <c r="N36" s="98">
        <v>1.5900000000000046E-2</v>
      </c>
      <c r="O36" s="144">
        <v>115710700.80327322</v>
      </c>
      <c r="P36" s="96">
        <v>100.2</v>
      </c>
      <c r="Q36" s="144">
        <v>5933.46803453755</v>
      </c>
      <c r="R36" s="94">
        <v>121805.021580338</v>
      </c>
      <c r="S36" s="95">
        <v>2.8877581881384343E-2</v>
      </c>
      <c r="T36" s="95">
        <f t="shared" si="0"/>
        <v>1.896760977673893E-2</v>
      </c>
      <c r="U36" s="95">
        <f>R36/'סכום נכסי הקרן'!$C$42</f>
        <v>2.3250058643967788E-3</v>
      </c>
    </row>
    <row r="37" spans="2:21" s="135" customFormat="1">
      <c r="B37" s="87" t="s">
        <v>392</v>
      </c>
      <c r="C37" s="84" t="s">
        <v>393</v>
      </c>
      <c r="D37" s="97" t="s">
        <v>138</v>
      </c>
      <c r="E37" s="97" t="s">
        <v>335</v>
      </c>
      <c r="F37" s="84" t="s">
        <v>360</v>
      </c>
      <c r="G37" s="97" t="s">
        <v>337</v>
      </c>
      <c r="H37" s="84" t="s">
        <v>372</v>
      </c>
      <c r="I37" s="84" t="s">
        <v>178</v>
      </c>
      <c r="J37" s="84"/>
      <c r="K37" s="94">
        <v>3.2000000000000819</v>
      </c>
      <c r="L37" s="97" t="s">
        <v>180</v>
      </c>
      <c r="M37" s="98">
        <v>4.2000000000000003E-2</v>
      </c>
      <c r="N37" s="98">
        <v>5.6999999999997218E-3</v>
      </c>
      <c r="O37" s="94">
        <v>8289165.7486460004</v>
      </c>
      <c r="P37" s="96">
        <v>117.31</v>
      </c>
      <c r="Q37" s="84"/>
      <c r="R37" s="94">
        <v>9724.0199634109995</v>
      </c>
      <c r="S37" s="95">
        <v>8.3079916577424445E-3</v>
      </c>
      <c r="T37" s="95">
        <f t="shared" si="0"/>
        <v>1.5142349119453044E-3</v>
      </c>
      <c r="U37" s="95">
        <f>R37/'סכום נכסי הקרן'!$C$42</f>
        <v>1.8561142346278618E-4</v>
      </c>
    </row>
    <row r="38" spans="2:21" s="135" customFormat="1">
      <c r="B38" s="87" t="s">
        <v>394</v>
      </c>
      <c r="C38" s="84" t="s">
        <v>395</v>
      </c>
      <c r="D38" s="97" t="s">
        <v>138</v>
      </c>
      <c r="E38" s="97" t="s">
        <v>335</v>
      </c>
      <c r="F38" s="84" t="s">
        <v>360</v>
      </c>
      <c r="G38" s="97" t="s">
        <v>337</v>
      </c>
      <c r="H38" s="84" t="s">
        <v>372</v>
      </c>
      <c r="I38" s="84" t="s">
        <v>178</v>
      </c>
      <c r="J38" s="84"/>
      <c r="K38" s="94">
        <v>1.2099999999999986</v>
      </c>
      <c r="L38" s="97" t="s">
        <v>180</v>
      </c>
      <c r="M38" s="98">
        <v>4.0999999999999995E-2</v>
      </c>
      <c r="N38" s="98">
        <v>7.399999999999963E-3</v>
      </c>
      <c r="O38" s="94">
        <v>58268919.179099999</v>
      </c>
      <c r="P38" s="96">
        <v>130.5</v>
      </c>
      <c r="Q38" s="84"/>
      <c r="R38" s="94">
        <v>76040.938568472004</v>
      </c>
      <c r="S38" s="95">
        <v>2.4929648134656996E-2</v>
      </c>
      <c r="T38" s="95">
        <f t="shared" si="0"/>
        <v>1.1841177244670964E-2</v>
      </c>
      <c r="U38" s="95">
        <f>R38/'סכום נכסי הקרן'!$C$42</f>
        <v>1.4514641991941594E-3</v>
      </c>
    </row>
    <row r="39" spans="2:21" s="135" customFormat="1">
      <c r="B39" s="87" t="s">
        <v>396</v>
      </c>
      <c r="C39" s="84" t="s">
        <v>397</v>
      </c>
      <c r="D39" s="97" t="s">
        <v>138</v>
      </c>
      <c r="E39" s="97" t="s">
        <v>335</v>
      </c>
      <c r="F39" s="84" t="s">
        <v>360</v>
      </c>
      <c r="G39" s="97" t="s">
        <v>337</v>
      </c>
      <c r="H39" s="84" t="s">
        <v>372</v>
      </c>
      <c r="I39" s="84" t="s">
        <v>178</v>
      </c>
      <c r="J39" s="84"/>
      <c r="K39" s="94">
        <v>2.3600000000000123</v>
      </c>
      <c r="L39" s="97" t="s">
        <v>180</v>
      </c>
      <c r="M39" s="98">
        <v>0.04</v>
      </c>
      <c r="N39" s="98">
        <v>3.4999999999999333E-3</v>
      </c>
      <c r="O39" s="94">
        <v>45219933.493190996</v>
      </c>
      <c r="P39" s="96">
        <v>115.98</v>
      </c>
      <c r="Q39" s="84"/>
      <c r="R39" s="94">
        <v>52446.075943301003</v>
      </c>
      <c r="S39" s="95">
        <v>1.5568037447757657E-2</v>
      </c>
      <c r="T39" s="95">
        <f t="shared" si="0"/>
        <v>8.1669597025409279E-3</v>
      </c>
      <c r="U39" s="95">
        <f>R39/'סכום נכסי הקרן'!$C$42</f>
        <v>1.0010870861539014E-3</v>
      </c>
    </row>
    <row r="40" spans="2:21" s="135" customFormat="1">
      <c r="B40" s="87" t="s">
        <v>398</v>
      </c>
      <c r="C40" s="84" t="s">
        <v>399</v>
      </c>
      <c r="D40" s="97" t="s">
        <v>138</v>
      </c>
      <c r="E40" s="97" t="s">
        <v>335</v>
      </c>
      <c r="F40" s="84" t="s">
        <v>400</v>
      </c>
      <c r="G40" s="97" t="s">
        <v>386</v>
      </c>
      <c r="H40" s="84" t="s">
        <v>401</v>
      </c>
      <c r="I40" s="84" t="s">
        <v>387</v>
      </c>
      <c r="J40" s="84"/>
      <c r="K40" s="94">
        <v>1.0699999999999901</v>
      </c>
      <c r="L40" s="97" t="s">
        <v>180</v>
      </c>
      <c r="M40" s="98">
        <v>1.6399999999999998E-2</v>
      </c>
      <c r="N40" s="98">
        <v>7.2999999999998517E-3</v>
      </c>
      <c r="O40" s="94">
        <v>7968707.1451610001</v>
      </c>
      <c r="P40" s="96">
        <v>101.63</v>
      </c>
      <c r="Q40" s="84"/>
      <c r="R40" s="94">
        <v>8098.5973278439997</v>
      </c>
      <c r="S40" s="95">
        <v>1.5306891616901065E-2</v>
      </c>
      <c r="T40" s="95">
        <f t="shared" si="0"/>
        <v>1.261122340117723E-3</v>
      </c>
      <c r="U40" s="95">
        <f>R40/'סכום נכסי הקרן'!$C$42</f>
        <v>1.5458546812215204E-4</v>
      </c>
    </row>
    <row r="41" spans="2:21" s="135" customFormat="1">
      <c r="B41" s="87" t="s">
        <v>402</v>
      </c>
      <c r="C41" s="84" t="s">
        <v>403</v>
      </c>
      <c r="D41" s="97" t="s">
        <v>138</v>
      </c>
      <c r="E41" s="97" t="s">
        <v>335</v>
      </c>
      <c r="F41" s="84" t="s">
        <v>400</v>
      </c>
      <c r="G41" s="97" t="s">
        <v>386</v>
      </c>
      <c r="H41" s="84" t="s">
        <v>401</v>
      </c>
      <c r="I41" s="84" t="s">
        <v>387</v>
      </c>
      <c r="J41" s="84"/>
      <c r="K41" s="94">
        <v>5.1599999999999593</v>
      </c>
      <c r="L41" s="97" t="s">
        <v>180</v>
      </c>
      <c r="M41" s="98">
        <v>2.3399999999999997E-2</v>
      </c>
      <c r="N41" s="98">
        <v>1.6199999999999815E-2</v>
      </c>
      <c r="O41" s="94">
        <v>58625580.354346</v>
      </c>
      <c r="P41" s="96">
        <v>105.82</v>
      </c>
      <c r="Q41" s="84"/>
      <c r="R41" s="94">
        <v>62037.594655697001</v>
      </c>
      <c r="S41" s="95">
        <v>2.3874592762008207E-2</v>
      </c>
      <c r="T41" s="95">
        <f t="shared" si="0"/>
        <v>9.6605613762865677E-3</v>
      </c>
      <c r="U41" s="95">
        <f>R41/'סכום נכסי הקרן'!$C$42</f>
        <v>1.1841693348613874E-3</v>
      </c>
    </row>
    <row r="42" spans="2:21" s="135" customFormat="1">
      <c r="B42" s="87" t="s">
        <v>404</v>
      </c>
      <c r="C42" s="84" t="s">
        <v>405</v>
      </c>
      <c r="D42" s="97" t="s">
        <v>138</v>
      </c>
      <c r="E42" s="97" t="s">
        <v>335</v>
      </c>
      <c r="F42" s="84" t="s">
        <v>400</v>
      </c>
      <c r="G42" s="97" t="s">
        <v>386</v>
      </c>
      <c r="H42" s="84" t="s">
        <v>401</v>
      </c>
      <c r="I42" s="84" t="s">
        <v>387</v>
      </c>
      <c r="J42" s="84"/>
      <c r="K42" s="94">
        <v>2.0499999999999754</v>
      </c>
      <c r="L42" s="97" t="s">
        <v>180</v>
      </c>
      <c r="M42" s="98">
        <v>0.03</v>
      </c>
      <c r="N42" s="98">
        <v>7.6999999999997903E-3</v>
      </c>
      <c r="O42" s="94">
        <v>20828568.320165999</v>
      </c>
      <c r="P42" s="96">
        <v>107.4</v>
      </c>
      <c r="Q42" s="84"/>
      <c r="R42" s="94">
        <v>22369.881345111</v>
      </c>
      <c r="S42" s="95">
        <v>3.8476073049686192E-2</v>
      </c>
      <c r="T42" s="95">
        <f t="shared" si="0"/>
        <v>3.483462131535873E-3</v>
      </c>
      <c r="U42" s="95">
        <f>R42/'סכום נכסי הקרן'!$C$42</f>
        <v>4.2699475471903492E-4</v>
      </c>
    </row>
    <row r="43" spans="2:21" s="135" customFormat="1">
      <c r="B43" s="87" t="s">
        <v>406</v>
      </c>
      <c r="C43" s="84" t="s">
        <v>407</v>
      </c>
      <c r="D43" s="97" t="s">
        <v>138</v>
      </c>
      <c r="E43" s="97" t="s">
        <v>335</v>
      </c>
      <c r="F43" s="84" t="s">
        <v>408</v>
      </c>
      <c r="G43" s="97" t="s">
        <v>386</v>
      </c>
      <c r="H43" s="84" t="s">
        <v>401</v>
      </c>
      <c r="I43" s="84" t="s">
        <v>178</v>
      </c>
      <c r="J43" s="84"/>
      <c r="K43" s="94">
        <v>0.51000000000062662</v>
      </c>
      <c r="L43" s="97" t="s">
        <v>180</v>
      </c>
      <c r="M43" s="98">
        <v>4.9500000000000002E-2</v>
      </c>
      <c r="N43" s="98">
        <v>2.2999999999942788E-3</v>
      </c>
      <c r="O43" s="94">
        <v>586953.96545599995</v>
      </c>
      <c r="P43" s="96">
        <v>125.07</v>
      </c>
      <c r="Q43" s="84"/>
      <c r="R43" s="94">
        <v>734.103358254</v>
      </c>
      <c r="S43" s="95">
        <v>4.5505821011956717E-3</v>
      </c>
      <c r="T43" s="95">
        <f t="shared" si="0"/>
        <v>1.1431536938706245E-4</v>
      </c>
      <c r="U43" s="95">
        <f>R43/'סכום נכסי הקרן'!$C$42</f>
        <v>1.4012514351784603E-5</v>
      </c>
    </row>
    <row r="44" spans="2:21" s="135" customFormat="1">
      <c r="B44" s="87" t="s">
        <v>409</v>
      </c>
      <c r="C44" s="84" t="s">
        <v>410</v>
      </c>
      <c r="D44" s="97" t="s">
        <v>138</v>
      </c>
      <c r="E44" s="97" t="s">
        <v>335</v>
      </c>
      <c r="F44" s="84" t="s">
        <v>408</v>
      </c>
      <c r="G44" s="97" t="s">
        <v>386</v>
      </c>
      <c r="H44" s="84" t="s">
        <v>401</v>
      </c>
      <c r="I44" s="84" t="s">
        <v>178</v>
      </c>
      <c r="J44" s="84"/>
      <c r="K44" s="94">
        <v>2.2099999999999844</v>
      </c>
      <c r="L44" s="97" t="s">
        <v>180</v>
      </c>
      <c r="M44" s="98">
        <v>4.8000000000000001E-2</v>
      </c>
      <c r="N44" s="98">
        <v>6.8999999999999105E-3</v>
      </c>
      <c r="O44" s="94">
        <v>54604505.194856003</v>
      </c>
      <c r="P44" s="96">
        <v>114.3</v>
      </c>
      <c r="Q44" s="84"/>
      <c r="R44" s="94">
        <v>62412.953821895011</v>
      </c>
      <c r="S44" s="95">
        <v>4.0163779081293316E-2</v>
      </c>
      <c r="T44" s="95">
        <f t="shared" si="0"/>
        <v>9.7190127118570811E-3</v>
      </c>
      <c r="U44" s="95">
        <f>R44/'סכום נכסי הקרן'!$C$42</f>
        <v>1.1913341647784353E-3</v>
      </c>
    </row>
    <row r="45" spans="2:21" s="135" customFormat="1">
      <c r="B45" s="87" t="s">
        <v>411</v>
      </c>
      <c r="C45" s="84" t="s">
        <v>412</v>
      </c>
      <c r="D45" s="97" t="s">
        <v>138</v>
      </c>
      <c r="E45" s="97" t="s">
        <v>335</v>
      </c>
      <c r="F45" s="84" t="s">
        <v>408</v>
      </c>
      <c r="G45" s="97" t="s">
        <v>386</v>
      </c>
      <c r="H45" s="84" t="s">
        <v>401</v>
      </c>
      <c r="I45" s="84" t="s">
        <v>178</v>
      </c>
      <c r="J45" s="84"/>
      <c r="K45" s="94">
        <v>6.1600000000000446</v>
      </c>
      <c r="L45" s="97" t="s">
        <v>180</v>
      </c>
      <c r="M45" s="98">
        <v>3.2000000000000001E-2</v>
      </c>
      <c r="N45" s="98">
        <v>1.7500000000000092E-2</v>
      </c>
      <c r="O45" s="94">
        <v>48593559.512373999</v>
      </c>
      <c r="P45" s="96">
        <v>110.84</v>
      </c>
      <c r="Q45" s="84"/>
      <c r="R45" s="94">
        <v>53861.102971766006</v>
      </c>
      <c r="S45" s="95">
        <v>2.9457497691810698E-2</v>
      </c>
      <c r="T45" s="95">
        <f t="shared" si="0"/>
        <v>8.387309242742438E-3</v>
      </c>
      <c r="U45" s="95">
        <f>R45/'סכום נכסי הקרן'!$C$42</f>
        <v>1.0280970246340745E-3</v>
      </c>
    </row>
    <row r="46" spans="2:21" s="135" customFormat="1">
      <c r="B46" s="87" t="s">
        <v>413</v>
      </c>
      <c r="C46" s="84" t="s">
        <v>414</v>
      </c>
      <c r="D46" s="97" t="s">
        <v>138</v>
      </c>
      <c r="E46" s="97" t="s">
        <v>335</v>
      </c>
      <c r="F46" s="84" t="s">
        <v>408</v>
      </c>
      <c r="G46" s="97" t="s">
        <v>386</v>
      </c>
      <c r="H46" s="84" t="s">
        <v>401</v>
      </c>
      <c r="I46" s="84" t="s">
        <v>178</v>
      </c>
      <c r="J46" s="84"/>
      <c r="K46" s="94">
        <v>1.4799999999999067</v>
      </c>
      <c r="L46" s="97" t="s">
        <v>180</v>
      </c>
      <c r="M46" s="98">
        <v>4.9000000000000002E-2</v>
      </c>
      <c r="N46" s="98">
        <v>6.6999999999990132E-3</v>
      </c>
      <c r="O46" s="94">
        <v>6320763.3085949989</v>
      </c>
      <c r="P46" s="96">
        <v>115.47</v>
      </c>
      <c r="Q46" s="84"/>
      <c r="R46" s="94">
        <v>7298.5854051160004</v>
      </c>
      <c r="S46" s="95">
        <v>3.1906331318356983E-2</v>
      </c>
      <c r="T46" s="95">
        <f t="shared" si="0"/>
        <v>1.1365436177451409E-3</v>
      </c>
      <c r="U46" s="95">
        <f>R46/'סכום נכסי הקרן'!$C$42</f>
        <v>1.393148956301704E-4</v>
      </c>
    </row>
    <row r="47" spans="2:21" s="135" customFormat="1">
      <c r="B47" s="87" t="s">
        <v>415</v>
      </c>
      <c r="C47" s="84" t="s">
        <v>416</v>
      </c>
      <c r="D47" s="97" t="s">
        <v>138</v>
      </c>
      <c r="E47" s="97" t="s">
        <v>335</v>
      </c>
      <c r="F47" s="84" t="s">
        <v>417</v>
      </c>
      <c r="G47" s="97" t="s">
        <v>418</v>
      </c>
      <c r="H47" s="84" t="s">
        <v>401</v>
      </c>
      <c r="I47" s="84" t="s">
        <v>178</v>
      </c>
      <c r="J47" s="84"/>
      <c r="K47" s="94">
        <v>2.3500000000000014</v>
      </c>
      <c r="L47" s="97" t="s">
        <v>180</v>
      </c>
      <c r="M47" s="98">
        <v>3.7000000000000005E-2</v>
      </c>
      <c r="N47" s="98">
        <v>6.3000000000001319E-3</v>
      </c>
      <c r="O47" s="94">
        <v>33101440.232076</v>
      </c>
      <c r="P47" s="96">
        <v>111.93</v>
      </c>
      <c r="Q47" s="84"/>
      <c r="R47" s="94">
        <v>37050.442492476999</v>
      </c>
      <c r="S47" s="95">
        <v>1.3792351316225382E-2</v>
      </c>
      <c r="T47" s="95">
        <f t="shared" si="0"/>
        <v>5.7695350005688992E-3</v>
      </c>
      <c r="U47" s="95">
        <f>R47/'סכום נכסי הקרן'!$C$42</f>
        <v>7.0721629499230694E-4</v>
      </c>
    </row>
    <row r="48" spans="2:21" s="135" customFormat="1">
      <c r="B48" s="87" t="s">
        <v>419</v>
      </c>
      <c r="C48" s="84" t="s">
        <v>420</v>
      </c>
      <c r="D48" s="97" t="s">
        <v>138</v>
      </c>
      <c r="E48" s="97" t="s">
        <v>335</v>
      </c>
      <c r="F48" s="84" t="s">
        <v>417</v>
      </c>
      <c r="G48" s="97" t="s">
        <v>418</v>
      </c>
      <c r="H48" s="84" t="s">
        <v>401</v>
      </c>
      <c r="I48" s="84" t="s">
        <v>178</v>
      </c>
      <c r="J48" s="84"/>
      <c r="K48" s="94">
        <v>5.3999999999998911</v>
      </c>
      <c r="L48" s="97" t="s">
        <v>180</v>
      </c>
      <c r="M48" s="98">
        <v>2.2000000000000002E-2</v>
      </c>
      <c r="N48" s="98">
        <v>1.6199999999999756E-2</v>
      </c>
      <c r="O48" s="94">
        <v>22821978.807077002</v>
      </c>
      <c r="P48" s="96">
        <v>103.89</v>
      </c>
      <c r="Q48" s="84"/>
      <c r="R48" s="94">
        <v>23709.753964858999</v>
      </c>
      <c r="S48" s="95">
        <v>2.5884538878904989E-2</v>
      </c>
      <c r="T48" s="95">
        <f t="shared" si="0"/>
        <v>3.6921085458805781E-3</v>
      </c>
      <c r="U48" s="95">
        <f>R48/'סכום נכסי הקרן'!$C$42</f>
        <v>4.5257015102077191E-4</v>
      </c>
    </row>
    <row r="49" spans="2:21" s="135" customFormat="1">
      <c r="B49" s="87" t="s">
        <v>421</v>
      </c>
      <c r="C49" s="84" t="s">
        <v>422</v>
      </c>
      <c r="D49" s="97" t="s">
        <v>138</v>
      </c>
      <c r="E49" s="97" t="s">
        <v>335</v>
      </c>
      <c r="F49" s="84" t="s">
        <v>423</v>
      </c>
      <c r="G49" s="97" t="s">
        <v>386</v>
      </c>
      <c r="H49" s="84" t="s">
        <v>401</v>
      </c>
      <c r="I49" s="84" t="s">
        <v>387</v>
      </c>
      <c r="J49" s="84"/>
      <c r="K49" s="94">
        <v>6.7499999999999751</v>
      </c>
      <c r="L49" s="97" t="s">
        <v>180</v>
      </c>
      <c r="M49" s="98">
        <v>1.8200000000000001E-2</v>
      </c>
      <c r="N49" s="98">
        <v>1.7700000000000046E-2</v>
      </c>
      <c r="O49" s="94">
        <v>10152147.410436001</v>
      </c>
      <c r="P49" s="96">
        <v>100.92</v>
      </c>
      <c r="Q49" s="84"/>
      <c r="R49" s="94">
        <v>10245.546895435</v>
      </c>
      <c r="S49" s="95">
        <v>3.8601320952228138E-2</v>
      </c>
      <c r="T49" s="95">
        <f t="shared" si="0"/>
        <v>1.5954476501916222E-3</v>
      </c>
      <c r="U49" s="95">
        <f>R49/'סכום נכסי הקרן'!$C$42</f>
        <v>1.955662936287662E-4</v>
      </c>
    </row>
    <row r="50" spans="2:21" s="135" customFormat="1">
      <c r="B50" s="87" t="s">
        <v>424</v>
      </c>
      <c r="C50" s="84" t="s">
        <v>425</v>
      </c>
      <c r="D50" s="97" t="s">
        <v>138</v>
      </c>
      <c r="E50" s="97" t="s">
        <v>335</v>
      </c>
      <c r="F50" s="84" t="s">
        <v>371</v>
      </c>
      <c r="G50" s="97" t="s">
        <v>337</v>
      </c>
      <c r="H50" s="84" t="s">
        <v>401</v>
      </c>
      <c r="I50" s="84" t="s">
        <v>178</v>
      </c>
      <c r="J50" s="84"/>
      <c r="K50" s="94">
        <v>1.0500000000000291</v>
      </c>
      <c r="L50" s="97" t="s">
        <v>180</v>
      </c>
      <c r="M50" s="98">
        <v>3.1E-2</v>
      </c>
      <c r="N50" s="98">
        <v>2.1999999999998835E-3</v>
      </c>
      <c r="O50" s="94">
        <v>15280177.133233</v>
      </c>
      <c r="P50" s="96">
        <v>112.54</v>
      </c>
      <c r="Q50" s="84"/>
      <c r="R50" s="94">
        <v>17196.312334810002</v>
      </c>
      <c r="S50" s="95">
        <v>2.9609750977193778E-2</v>
      </c>
      <c r="T50" s="95">
        <f t="shared" si="0"/>
        <v>2.6778283664640793E-3</v>
      </c>
      <c r="U50" s="95">
        <f>R50/'סכום נכסי הקרן'!$C$42</f>
        <v>3.2824202570385497E-4</v>
      </c>
    </row>
    <row r="51" spans="2:21" s="135" customFormat="1">
      <c r="B51" s="87" t="s">
        <v>426</v>
      </c>
      <c r="C51" s="84" t="s">
        <v>427</v>
      </c>
      <c r="D51" s="97" t="s">
        <v>138</v>
      </c>
      <c r="E51" s="97" t="s">
        <v>335</v>
      </c>
      <c r="F51" s="84" t="s">
        <v>371</v>
      </c>
      <c r="G51" s="97" t="s">
        <v>337</v>
      </c>
      <c r="H51" s="84" t="s">
        <v>401</v>
      </c>
      <c r="I51" s="84" t="s">
        <v>178</v>
      </c>
      <c r="J51" s="84"/>
      <c r="K51" s="94">
        <v>0.51999999999999702</v>
      </c>
      <c r="L51" s="97" t="s">
        <v>180</v>
      </c>
      <c r="M51" s="98">
        <v>2.7999999999999997E-2</v>
      </c>
      <c r="N51" s="98">
        <v>-2.1999999999999216E-3</v>
      </c>
      <c r="O51" s="94">
        <v>38736440.378467999</v>
      </c>
      <c r="P51" s="96">
        <v>105.28</v>
      </c>
      <c r="Q51" s="84"/>
      <c r="R51" s="94">
        <v>40781.720912555997</v>
      </c>
      <c r="S51" s="95">
        <v>3.9384993059173409E-2</v>
      </c>
      <c r="T51" s="95">
        <f t="shared" si="0"/>
        <v>6.3505737140980116E-3</v>
      </c>
      <c r="U51" s="95">
        <f>R51/'סכום נכסי הקרן'!$C$42</f>
        <v>7.7843868053787291E-4</v>
      </c>
    </row>
    <row r="52" spans="2:21" s="135" customFormat="1">
      <c r="B52" s="87" t="s">
        <v>428</v>
      </c>
      <c r="C52" s="84" t="s">
        <v>429</v>
      </c>
      <c r="D52" s="97" t="s">
        <v>138</v>
      </c>
      <c r="E52" s="97" t="s">
        <v>335</v>
      </c>
      <c r="F52" s="84" t="s">
        <v>371</v>
      </c>
      <c r="G52" s="97" t="s">
        <v>337</v>
      </c>
      <c r="H52" s="84" t="s">
        <v>401</v>
      </c>
      <c r="I52" s="84" t="s">
        <v>178</v>
      </c>
      <c r="J52" s="84"/>
      <c r="K52" s="94">
        <v>1.2000000000001747</v>
      </c>
      <c r="L52" s="97" t="s">
        <v>180</v>
      </c>
      <c r="M52" s="98">
        <v>4.2000000000000003E-2</v>
      </c>
      <c r="N52" s="98">
        <v>4.9999999999607075E-4</v>
      </c>
      <c r="O52" s="94">
        <v>885802.83843799995</v>
      </c>
      <c r="P52" s="96">
        <v>129.29</v>
      </c>
      <c r="Q52" s="84"/>
      <c r="R52" s="94">
        <v>1145.254461689</v>
      </c>
      <c r="S52" s="95">
        <v>1.1320308737977481E-2</v>
      </c>
      <c r="T52" s="95">
        <f t="shared" si="0"/>
        <v>1.7834026415781764E-4</v>
      </c>
      <c r="U52" s="95">
        <f>R52/'סכום נכסי הקרן'!$C$42</f>
        <v>2.1860538302169005E-5</v>
      </c>
    </row>
    <row r="53" spans="2:21" s="135" customFormat="1">
      <c r="B53" s="87" t="s">
        <v>430</v>
      </c>
      <c r="C53" s="84" t="s">
        <v>431</v>
      </c>
      <c r="D53" s="97" t="s">
        <v>138</v>
      </c>
      <c r="E53" s="97" t="s">
        <v>335</v>
      </c>
      <c r="F53" s="84" t="s">
        <v>336</v>
      </c>
      <c r="G53" s="97" t="s">
        <v>337</v>
      </c>
      <c r="H53" s="84" t="s">
        <v>401</v>
      </c>
      <c r="I53" s="84" t="s">
        <v>178</v>
      </c>
      <c r="J53" s="84"/>
      <c r="K53" s="94">
        <v>2.0100000000000038</v>
      </c>
      <c r="L53" s="97" t="s">
        <v>180</v>
      </c>
      <c r="M53" s="98">
        <v>0.04</v>
      </c>
      <c r="N53" s="98">
        <v>4.2999999999999809E-3</v>
      </c>
      <c r="O53" s="94">
        <v>49102517.089119002</v>
      </c>
      <c r="P53" s="96">
        <v>117.4</v>
      </c>
      <c r="Q53" s="84"/>
      <c r="R53" s="94">
        <v>57646.356932777002</v>
      </c>
      <c r="S53" s="95">
        <v>3.6372288765701137E-2</v>
      </c>
      <c r="T53" s="95">
        <f t="shared" si="0"/>
        <v>8.976753085917305E-3</v>
      </c>
      <c r="U53" s="95">
        <f>R53/'סכום נכסי הקרן'!$C$42</f>
        <v>1.1003496915881793E-3</v>
      </c>
    </row>
    <row r="54" spans="2:21" s="135" customFormat="1">
      <c r="B54" s="87" t="s">
        <v>432</v>
      </c>
      <c r="C54" s="84" t="s">
        <v>433</v>
      </c>
      <c r="D54" s="97" t="s">
        <v>138</v>
      </c>
      <c r="E54" s="97" t="s">
        <v>335</v>
      </c>
      <c r="F54" s="84" t="s">
        <v>434</v>
      </c>
      <c r="G54" s="97" t="s">
        <v>386</v>
      </c>
      <c r="H54" s="84" t="s">
        <v>401</v>
      </c>
      <c r="I54" s="84" t="s">
        <v>178</v>
      </c>
      <c r="J54" s="84"/>
      <c r="K54" s="94">
        <v>4.3199999999999932</v>
      </c>
      <c r="L54" s="97" t="s">
        <v>180</v>
      </c>
      <c r="M54" s="98">
        <v>4.7500000000000001E-2</v>
      </c>
      <c r="N54" s="98">
        <v>1.3099999999999955E-2</v>
      </c>
      <c r="O54" s="94">
        <v>53489679.840713002</v>
      </c>
      <c r="P54" s="96">
        <v>142.29</v>
      </c>
      <c r="Q54" s="84"/>
      <c r="R54" s="94">
        <v>76110.465489113994</v>
      </c>
      <c r="S54" s="95">
        <v>2.8341906342771686E-2</v>
      </c>
      <c r="T54" s="95">
        <f t="shared" si="0"/>
        <v>1.1852004051994713E-2</v>
      </c>
      <c r="U54" s="95">
        <f>R54/'סכום נכסי הקרן'!$C$42</f>
        <v>1.4527913242677302E-3</v>
      </c>
    </row>
    <row r="55" spans="2:21" s="135" customFormat="1">
      <c r="B55" s="87" t="s">
        <v>435</v>
      </c>
      <c r="C55" s="84" t="s">
        <v>436</v>
      </c>
      <c r="D55" s="97" t="s">
        <v>138</v>
      </c>
      <c r="E55" s="97" t="s">
        <v>335</v>
      </c>
      <c r="F55" s="84" t="s">
        <v>437</v>
      </c>
      <c r="G55" s="97" t="s">
        <v>337</v>
      </c>
      <c r="H55" s="84" t="s">
        <v>401</v>
      </c>
      <c r="I55" s="84" t="s">
        <v>178</v>
      </c>
      <c r="J55" s="84"/>
      <c r="K55" s="94">
        <v>1.8999999999999659</v>
      </c>
      <c r="L55" s="97" t="s">
        <v>180</v>
      </c>
      <c r="M55" s="98">
        <v>3.85E-2</v>
      </c>
      <c r="N55" s="98">
        <v>3.7000000000000114E-3</v>
      </c>
      <c r="O55" s="94">
        <v>7550741.3346549999</v>
      </c>
      <c r="P55" s="96">
        <v>115.73</v>
      </c>
      <c r="Q55" s="84"/>
      <c r="R55" s="94">
        <v>8738.4734219269994</v>
      </c>
      <c r="S55" s="95">
        <v>1.7727533050162819E-2</v>
      </c>
      <c r="T55" s="95">
        <f t="shared" si="0"/>
        <v>1.3607645379562184E-3</v>
      </c>
      <c r="U55" s="95">
        <f>R55/'סכום נכסי הקרן'!$C$42</f>
        <v>1.6679937894395702E-4</v>
      </c>
    </row>
    <row r="56" spans="2:21" s="135" customFormat="1">
      <c r="B56" s="87" t="s">
        <v>438</v>
      </c>
      <c r="C56" s="84" t="s">
        <v>439</v>
      </c>
      <c r="D56" s="97" t="s">
        <v>138</v>
      </c>
      <c r="E56" s="97" t="s">
        <v>335</v>
      </c>
      <c r="F56" s="84" t="s">
        <v>437</v>
      </c>
      <c r="G56" s="97" t="s">
        <v>337</v>
      </c>
      <c r="H56" s="84" t="s">
        <v>401</v>
      </c>
      <c r="I56" s="84" t="s">
        <v>178</v>
      </c>
      <c r="J56" s="84"/>
      <c r="K56" s="94">
        <v>2.2700000000002154</v>
      </c>
      <c r="L56" s="97" t="s">
        <v>180</v>
      </c>
      <c r="M56" s="98">
        <v>4.7500000000000001E-2</v>
      </c>
      <c r="N56" s="98">
        <v>5.800000000000873E-3</v>
      </c>
      <c r="O56" s="94">
        <v>5438611.0289669987</v>
      </c>
      <c r="P56" s="96">
        <v>130.81</v>
      </c>
      <c r="Q56" s="84"/>
      <c r="R56" s="94">
        <v>7114.247067160999</v>
      </c>
      <c r="S56" s="95">
        <v>1.8738401030348108E-2</v>
      </c>
      <c r="T56" s="95">
        <f t="shared" si="0"/>
        <v>1.1078382522695725E-3</v>
      </c>
      <c r="U56" s="95">
        <f>R56/'סכום נכסי הקרן'!$C$42</f>
        <v>1.3579625812887614E-4</v>
      </c>
    </row>
    <row r="57" spans="2:21" s="135" customFormat="1">
      <c r="B57" s="87" t="s">
        <v>440</v>
      </c>
      <c r="C57" s="84" t="s">
        <v>441</v>
      </c>
      <c r="D57" s="97" t="s">
        <v>138</v>
      </c>
      <c r="E57" s="97" t="s">
        <v>335</v>
      </c>
      <c r="F57" s="84" t="s">
        <v>442</v>
      </c>
      <c r="G57" s="97" t="s">
        <v>337</v>
      </c>
      <c r="H57" s="84" t="s">
        <v>401</v>
      </c>
      <c r="I57" s="84" t="s">
        <v>387</v>
      </c>
      <c r="J57" s="84"/>
      <c r="K57" s="94">
        <v>2.510000000000054</v>
      </c>
      <c r="L57" s="97" t="s">
        <v>180</v>
      </c>
      <c r="M57" s="98">
        <v>3.5499999999999997E-2</v>
      </c>
      <c r="N57" s="98">
        <v>3.8999999999997453E-3</v>
      </c>
      <c r="O57" s="94">
        <v>8942668.3074779995</v>
      </c>
      <c r="P57" s="96">
        <v>118.57</v>
      </c>
      <c r="Q57" s="84"/>
      <c r="R57" s="94">
        <v>10603.321347092999</v>
      </c>
      <c r="S57" s="95">
        <v>2.5093994236916658E-2</v>
      </c>
      <c r="T57" s="95">
        <f t="shared" si="0"/>
        <v>1.6511606749839522E-3</v>
      </c>
      <c r="U57" s="95">
        <f>R57/'סכום נכסי הקרן'!$C$42</f>
        <v>2.0239546772556275E-4</v>
      </c>
    </row>
    <row r="58" spans="2:21" s="135" customFormat="1">
      <c r="B58" s="87" t="s">
        <v>443</v>
      </c>
      <c r="C58" s="84" t="s">
        <v>444</v>
      </c>
      <c r="D58" s="97" t="s">
        <v>138</v>
      </c>
      <c r="E58" s="97" t="s">
        <v>335</v>
      </c>
      <c r="F58" s="84" t="s">
        <v>442</v>
      </c>
      <c r="G58" s="97" t="s">
        <v>337</v>
      </c>
      <c r="H58" s="84" t="s">
        <v>401</v>
      </c>
      <c r="I58" s="84" t="s">
        <v>387</v>
      </c>
      <c r="J58" s="84"/>
      <c r="K58" s="94">
        <v>1.4199999999999595</v>
      </c>
      <c r="L58" s="97" t="s">
        <v>180</v>
      </c>
      <c r="M58" s="98">
        <v>4.6500000000000007E-2</v>
      </c>
      <c r="N58" s="98">
        <v>3.6999999999989207E-3</v>
      </c>
      <c r="O58" s="94">
        <v>4617894.7234789999</v>
      </c>
      <c r="P58" s="96">
        <v>128.44</v>
      </c>
      <c r="Q58" s="84"/>
      <c r="R58" s="94">
        <v>5931.2238979719996</v>
      </c>
      <c r="S58" s="95">
        <v>2.1111026629172847E-2</v>
      </c>
      <c r="T58" s="95">
        <f t="shared" si="0"/>
        <v>9.2361660410691503E-4</v>
      </c>
      <c r="U58" s="95">
        <f>R58/'סכום נכסי הקרן'!$C$42</f>
        <v>1.1321479333871118E-4</v>
      </c>
    </row>
    <row r="59" spans="2:21" s="135" customFormat="1">
      <c r="B59" s="87" t="s">
        <v>445</v>
      </c>
      <c r="C59" s="84" t="s">
        <v>446</v>
      </c>
      <c r="D59" s="97" t="s">
        <v>138</v>
      </c>
      <c r="E59" s="97" t="s">
        <v>335</v>
      </c>
      <c r="F59" s="84" t="s">
        <v>442</v>
      </c>
      <c r="G59" s="97" t="s">
        <v>337</v>
      </c>
      <c r="H59" s="84" t="s">
        <v>401</v>
      </c>
      <c r="I59" s="84" t="s">
        <v>387</v>
      </c>
      <c r="J59" s="84"/>
      <c r="K59" s="94">
        <v>5.2800000000000971</v>
      </c>
      <c r="L59" s="97" t="s">
        <v>180</v>
      </c>
      <c r="M59" s="98">
        <v>1.4999999999999999E-2</v>
      </c>
      <c r="N59" s="98">
        <v>1.2100000000000112E-2</v>
      </c>
      <c r="O59" s="94">
        <v>23416366.824062001</v>
      </c>
      <c r="P59" s="96">
        <v>103.21</v>
      </c>
      <c r="Q59" s="84"/>
      <c r="R59" s="94">
        <v>24168.032466313001</v>
      </c>
      <c r="S59" s="95">
        <v>4.199617216350543E-2</v>
      </c>
      <c r="T59" s="95">
        <f t="shared" si="0"/>
        <v>3.7634721700716789E-3</v>
      </c>
      <c r="U59" s="95">
        <f>R59/'סכום נכסי הקרן'!$C$42</f>
        <v>4.6131773949933692E-4</v>
      </c>
    </row>
    <row r="60" spans="2:21" s="135" customFormat="1">
      <c r="B60" s="87" t="s">
        <v>447</v>
      </c>
      <c r="C60" s="84" t="s">
        <v>448</v>
      </c>
      <c r="D60" s="97" t="s">
        <v>138</v>
      </c>
      <c r="E60" s="97" t="s">
        <v>335</v>
      </c>
      <c r="F60" s="84" t="s">
        <v>449</v>
      </c>
      <c r="G60" s="97" t="s">
        <v>450</v>
      </c>
      <c r="H60" s="84" t="s">
        <v>401</v>
      </c>
      <c r="I60" s="84" t="s">
        <v>387</v>
      </c>
      <c r="J60" s="84"/>
      <c r="K60" s="94">
        <v>1.9699999999982185</v>
      </c>
      <c r="L60" s="97" t="s">
        <v>180</v>
      </c>
      <c r="M60" s="98">
        <v>4.6500000000000007E-2</v>
      </c>
      <c r="N60" s="98">
        <v>7.2000000000316706E-3</v>
      </c>
      <c r="O60" s="94">
        <v>116287.81035699999</v>
      </c>
      <c r="P60" s="96">
        <v>130.33000000000001</v>
      </c>
      <c r="Q60" s="84"/>
      <c r="R60" s="94">
        <v>151.55789729099999</v>
      </c>
      <c r="S60" s="95">
        <v>1.5301391287929815E-3</v>
      </c>
      <c r="T60" s="95">
        <f t="shared" si="0"/>
        <v>2.3600759780685464E-5</v>
      </c>
      <c r="U60" s="95">
        <f>R60/'סכום נכסי הקרן'!$C$42</f>
        <v>2.892926707170342E-6</v>
      </c>
    </row>
    <row r="61" spans="2:21" s="135" customFormat="1">
      <c r="B61" s="87" t="s">
        <v>451</v>
      </c>
      <c r="C61" s="84" t="s">
        <v>452</v>
      </c>
      <c r="D61" s="97" t="s">
        <v>138</v>
      </c>
      <c r="E61" s="97" t="s">
        <v>335</v>
      </c>
      <c r="F61" s="84" t="s">
        <v>453</v>
      </c>
      <c r="G61" s="97" t="s">
        <v>386</v>
      </c>
      <c r="H61" s="84" t="s">
        <v>401</v>
      </c>
      <c r="I61" s="84" t="s">
        <v>387</v>
      </c>
      <c r="J61" s="84"/>
      <c r="K61" s="94">
        <v>2.1000000000002284</v>
      </c>
      <c r="L61" s="97" t="s">
        <v>180</v>
      </c>
      <c r="M61" s="98">
        <v>3.6400000000000002E-2</v>
      </c>
      <c r="N61" s="98">
        <v>8.2999999999984007E-3</v>
      </c>
      <c r="O61" s="94">
        <v>1119861.5579590001</v>
      </c>
      <c r="P61" s="96">
        <v>117.25</v>
      </c>
      <c r="Q61" s="84"/>
      <c r="R61" s="94">
        <v>1313.037698787</v>
      </c>
      <c r="S61" s="95">
        <v>1.5236211672911566E-2</v>
      </c>
      <c r="T61" s="95">
        <f t="shared" si="0"/>
        <v>2.0446765141215925E-4</v>
      </c>
      <c r="U61" s="95">
        <f>R61/'סכום נכסי הקרן'!$C$42</f>
        <v>2.5063173178293812E-5</v>
      </c>
    </row>
    <row r="62" spans="2:21" s="135" customFormat="1">
      <c r="B62" s="87" t="s">
        <v>454</v>
      </c>
      <c r="C62" s="84" t="s">
        <v>455</v>
      </c>
      <c r="D62" s="97" t="s">
        <v>138</v>
      </c>
      <c r="E62" s="97" t="s">
        <v>335</v>
      </c>
      <c r="F62" s="84" t="s">
        <v>456</v>
      </c>
      <c r="G62" s="97" t="s">
        <v>457</v>
      </c>
      <c r="H62" s="84" t="s">
        <v>401</v>
      </c>
      <c r="I62" s="84" t="s">
        <v>178</v>
      </c>
      <c r="J62" s="84"/>
      <c r="K62" s="94">
        <v>7.7299999999999915</v>
      </c>
      <c r="L62" s="97" t="s">
        <v>180</v>
      </c>
      <c r="M62" s="98">
        <v>3.85E-2</v>
      </c>
      <c r="N62" s="98">
        <v>2.0199999999999857E-2</v>
      </c>
      <c r="O62" s="94">
        <v>36165333.736116</v>
      </c>
      <c r="P62" s="96">
        <v>116.97</v>
      </c>
      <c r="Q62" s="84"/>
      <c r="R62" s="94">
        <v>42302.591262379996</v>
      </c>
      <c r="S62" s="95">
        <v>1.328883548013356E-2</v>
      </c>
      <c r="T62" s="95">
        <f t="shared" si="0"/>
        <v>6.5874052908441926E-3</v>
      </c>
      <c r="U62" s="95">
        <f>R62/'סכום נכסי הקרן'!$C$42</f>
        <v>8.07468949047745E-4</v>
      </c>
    </row>
    <row r="63" spans="2:21" s="135" customFormat="1">
      <c r="B63" s="87" t="s">
        <v>458</v>
      </c>
      <c r="C63" s="84" t="s">
        <v>459</v>
      </c>
      <c r="D63" s="97" t="s">
        <v>138</v>
      </c>
      <c r="E63" s="97" t="s">
        <v>335</v>
      </c>
      <c r="F63" s="84" t="s">
        <v>456</v>
      </c>
      <c r="G63" s="97" t="s">
        <v>457</v>
      </c>
      <c r="H63" s="84" t="s">
        <v>401</v>
      </c>
      <c r="I63" s="84" t="s">
        <v>178</v>
      </c>
      <c r="J63" s="84"/>
      <c r="K63" s="94">
        <v>5.8400000000000238</v>
      </c>
      <c r="L63" s="97" t="s">
        <v>180</v>
      </c>
      <c r="M63" s="98">
        <v>4.4999999999999998E-2</v>
      </c>
      <c r="N63" s="98">
        <v>1.510000000000004E-2</v>
      </c>
      <c r="O63" s="94">
        <v>94142136.439260006</v>
      </c>
      <c r="P63" s="96">
        <v>122.5</v>
      </c>
      <c r="Q63" s="84"/>
      <c r="R63" s="94">
        <v>115324.118165305</v>
      </c>
      <c r="S63" s="95">
        <v>3.2004979948644971E-2</v>
      </c>
      <c r="T63" s="95">
        <f t="shared" si="0"/>
        <v>1.7958396483377274E-2</v>
      </c>
      <c r="U63" s="95">
        <f>R63/'סכום נכסי הקרן'!$C$42</f>
        <v>2.2012988262874963E-3</v>
      </c>
    </row>
    <row r="64" spans="2:21" s="135" customFormat="1">
      <c r="B64" s="87" t="s">
        <v>460</v>
      </c>
      <c r="C64" s="84" t="s">
        <v>461</v>
      </c>
      <c r="D64" s="97" t="s">
        <v>138</v>
      </c>
      <c r="E64" s="97" t="s">
        <v>335</v>
      </c>
      <c r="F64" s="84" t="s">
        <v>456</v>
      </c>
      <c r="G64" s="97" t="s">
        <v>457</v>
      </c>
      <c r="H64" s="84" t="s">
        <v>401</v>
      </c>
      <c r="I64" s="84" t="s">
        <v>178</v>
      </c>
      <c r="J64" s="84"/>
      <c r="K64" s="94">
        <v>10.419999999999872</v>
      </c>
      <c r="L64" s="97" t="s">
        <v>180</v>
      </c>
      <c r="M64" s="98">
        <v>2.3900000000000001E-2</v>
      </c>
      <c r="N64" s="98">
        <v>2.6299999999999605E-2</v>
      </c>
      <c r="O64" s="94">
        <v>36385779.631999999</v>
      </c>
      <c r="P64" s="96">
        <v>98.03</v>
      </c>
      <c r="Q64" s="84"/>
      <c r="R64" s="94">
        <v>35668.980270979999</v>
      </c>
      <c r="S64" s="95">
        <v>2.9362574742028857E-2</v>
      </c>
      <c r="T64" s="95">
        <f t="shared" si="0"/>
        <v>5.5544122084319643E-3</v>
      </c>
      <c r="U64" s="95">
        <f>R64/'סכום נכסי הקרן'!$C$42</f>
        <v>6.8084703923625687E-4</v>
      </c>
    </row>
    <row r="65" spans="2:21" s="135" customFormat="1">
      <c r="B65" s="87" t="s">
        <v>462</v>
      </c>
      <c r="C65" s="84" t="s">
        <v>463</v>
      </c>
      <c r="D65" s="97" t="s">
        <v>138</v>
      </c>
      <c r="E65" s="97" t="s">
        <v>335</v>
      </c>
      <c r="F65" s="84" t="s">
        <v>464</v>
      </c>
      <c r="G65" s="97" t="s">
        <v>450</v>
      </c>
      <c r="H65" s="84" t="s">
        <v>401</v>
      </c>
      <c r="I65" s="84" t="s">
        <v>178</v>
      </c>
      <c r="J65" s="84"/>
      <c r="K65" s="94">
        <v>1.3799999999991981</v>
      </c>
      <c r="L65" s="97" t="s">
        <v>180</v>
      </c>
      <c r="M65" s="98">
        <v>4.8899999999999999E-2</v>
      </c>
      <c r="N65" s="98">
        <v>5.4999999999866371E-3</v>
      </c>
      <c r="O65" s="94">
        <v>230265.42577900001</v>
      </c>
      <c r="P65" s="96">
        <v>129.99</v>
      </c>
      <c r="Q65" s="84"/>
      <c r="R65" s="94">
        <v>299.32205014800002</v>
      </c>
      <c r="S65" s="95">
        <v>4.1255995586862741E-3</v>
      </c>
      <c r="T65" s="95">
        <f t="shared" si="0"/>
        <v>4.6610753572553909E-5</v>
      </c>
      <c r="U65" s="95">
        <f>R65/'סכום נכסי הקרן'!$C$42</f>
        <v>5.7134386818228224E-6</v>
      </c>
    </row>
    <row r="66" spans="2:21" s="135" customFormat="1">
      <c r="B66" s="87" t="s">
        <v>465</v>
      </c>
      <c r="C66" s="84" t="s">
        <v>466</v>
      </c>
      <c r="D66" s="97" t="s">
        <v>138</v>
      </c>
      <c r="E66" s="97" t="s">
        <v>335</v>
      </c>
      <c r="F66" s="84" t="s">
        <v>336</v>
      </c>
      <c r="G66" s="97" t="s">
        <v>337</v>
      </c>
      <c r="H66" s="84" t="s">
        <v>401</v>
      </c>
      <c r="I66" s="84" t="s">
        <v>387</v>
      </c>
      <c r="J66" s="84"/>
      <c r="K66" s="94">
        <v>4.4099999999999042</v>
      </c>
      <c r="L66" s="97" t="s">
        <v>180</v>
      </c>
      <c r="M66" s="98">
        <v>1.6399999999999998E-2</v>
      </c>
      <c r="N66" s="98">
        <v>1.8899999999999525E-2</v>
      </c>
      <c r="O66" s="94">
        <f>23089295.2849/50000</f>
        <v>461.78590569799997</v>
      </c>
      <c r="P66" s="96">
        <v>4977439</v>
      </c>
      <c r="Q66" s="84"/>
      <c r="R66" s="94">
        <v>22985.112753780999</v>
      </c>
      <c r="S66" s="95">
        <f>188084.842659661%/50000</f>
        <v>3.76169685319322E-2</v>
      </c>
      <c r="T66" s="95">
        <f t="shared" si="0"/>
        <v>3.5792666322916086E-3</v>
      </c>
      <c r="U66" s="95">
        <f>R66/'סכום נכסי הקרן'!$C$42</f>
        <v>4.3873824948271664E-4</v>
      </c>
    </row>
    <row r="67" spans="2:21" s="135" customFormat="1">
      <c r="B67" s="87" t="s">
        <v>467</v>
      </c>
      <c r="C67" s="84" t="s">
        <v>468</v>
      </c>
      <c r="D67" s="97" t="s">
        <v>138</v>
      </c>
      <c r="E67" s="97" t="s">
        <v>335</v>
      </c>
      <c r="F67" s="84" t="s">
        <v>336</v>
      </c>
      <c r="G67" s="97" t="s">
        <v>337</v>
      </c>
      <c r="H67" s="84" t="s">
        <v>401</v>
      </c>
      <c r="I67" s="84" t="s">
        <v>387</v>
      </c>
      <c r="J67" s="84"/>
      <c r="K67" s="94">
        <v>8.3799999999997841</v>
      </c>
      <c r="L67" s="97" t="s">
        <v>180</v>
      </c>
      <c r="M67" s="98">
        <v>2.7799999999999998E-2</v>
      </c>
      <c r="N67" s="98">
        <v>3.1999999999999529E-2</v>
      </c>
      <c r="O67" s="94">
        <f>8812429.5714/50000</f>
        <v>176.248591428</v>
      </c>
      <c r="P67" s="96">
        <v>4878299</v>
      </c>
      <c r="Q67" s="84"/>
      <c r="R67" s="94">
        <v>8597.9339354469994</v>
      </c>
      <c r="S67" s="95">
        <f>210722.849626973%/50000</f>
        <v>4.2144569925394601E-2</v>
      </c>
      <c r="T67" s="95">
        <f t="shared" si="0"/>
        <v>1.3388795770310424E-3</v>
      </c>
      <c r="U67" s="95">
        <f>R67/'סכום נכסי הקרן'!$C$42</f>
        <v>1.6411677090361613E-4</v>
      </c>
    </row>
    <row r="68" spans="2:21" s="135" customFormat="1">
      <c r="B68" s="87" t="s">
        <v>469</v>
      </c>
      <c r="C68" s="84" t="s">
        <v>470</v>
      </c>
      <c r="D68" s="97" t="s">
        <v>138</v>
      </c>
      <c r="E68" s="97" t="s">
        <v>335</v>
      </c>
      <c r="F68" s="84" t="s">
        <v>336</v>
      </c>
      <c r="G68" s="97" t="s">
        <v>337</v>
      </c>
      <c r="H68" s="84" t="s">
        <v>401</v>
      </c>
      <c r="I68" s="84" t="s">
        <v>178</v>
      </c>
      <c r="J68" s="84"/>
      <c r="K68" s="94">
        <v>1.5499999999999834</v>
      </c>
      <c r="L68" s="97" t="s">
        <v>180</v>
      </c>
      <c r="M68" s="98">
        <v>0.05</v>
      </c>
      <c r="N68" s="98">
        <v>4.0999999999998572E-3</v>
      </c>
      <c r="O68" s="94">
        <v>30521988.029727001</v>
      </c>
      <c r="P68" s="96">
        <v>119.44</v>
      </c>
      <c r="Q68" s="84"/>
      <c r="R68" s="94">
        <v>36455.464568071999</v>
      </c>
      <c r="S68" s="95">
        <v>3.0522018551745553E-2</v>
      </c>
      <c r="T68" s="95">
        <f t="shared" si="0"/>
        <v>5.676884394301039E-3</v>
      </c>
      <c r="U68" s="95">
        <f>R68/'סכום נכסי הקרן'!$C$42</f>
        <v>6.9585939734161475E-4</v>
      </c>
    </row>
    <row r="69" spans="2:21" s="135" customFormat="1">
      <c r="B69" s="87" t="s">
        <v>471</v>
      </c>
      <c r="C69" s="84" t="s">
        <v>472</v>
      </c>
      <c r="D69" s="97" t="s">
        <v>138</v>
      </c>
      <c r="E69" s="97" t="s">
        <v>335</v>
      </c>
      <c r="F69" s="84" t="s">
        <v>473</v>
      </c>
      <c r="G69" s="97" t="s">
        <v>386</v>
      </c>
      <c r="H69" s="84" t="s">
        <v>401</v>
      </c>
      <c r="I69" s="84" t="s">
        <v>387</v>
      </c>
      <c r="J69" s="84"/>
      <c r="K69" s="94">
        <v>1.4700000000000566</v>
      </c>
      <c r="L69" s="97" t="s">
        <v>180</v>
      </c>
      <c r="M69" s="98">
        <v>5.0999999999999997E-2</v>
      </c>
      <c r="N69" s="98">
        <v>2.6999999999996948E-3</v>
      </c>
      <c r="O69" s="94">
        <v>9289368.5315179992</v>
      </c>
      <c r="P69" s="96">
        <v>119.44</v>
      </c>
      <c r="Q69" s="94">
        <v>395.24816196799998</v>
      </c>
      <c r="R69" s="94">
        <v>11499.577555705</v>
      </c>
      <c r="S69" s="95">
        <v>2.0645785600899334E-2</v>
      </c>
      <c r="T69" s="95">
        <f t="shared" si="0"/>
        <v>1.7907266617090522E-3</v>
      </c>
      <c r="U69" s="95">
        <f>R69/'סכום נכסי הקרן'!$C$42</f>
        <v>2.1950314451908912E-4</v>
      </c>
    </row>
    <row r="70" spans="2:21" s="135" customFormat="1">
      <c r="B70" s="87" t="s">
        <v>474</v>
      </c>
      <c r="C70" s="84" t="s">
        <v>475</v>
      </c>
      <c r="D70" s="97" t="s">
        <v>138</v>
      </c>
      <c r="E70" s="97" t="s">
        <v>335</v>
      </c>
      <c r="F70" s="84" t="s">
        <v>473</v>
      </c>
      <c r="G70" s="97" t="s">
        <v>386</v>
      </c>
      <c r="H70" s="84" t="s">
        <v>401</v>
      </c>
      <c r="I70" s="84" t="s">
        <v>387</v>
      </c>
      <c r="J70" s="84"/>
      <c r="K70" s="94">
        <v>1.7399999966653794</v>
      </c>
      <c r="L70" s="97" t="s">
        <v>180</v>
      </c>
      <c r="M70" s="98">
        <v>3.4000000000000002E-2</v>
      </c>
      <c r="N70" s="98">
        <v>1.0199999957954781E-2</v>
      </c>
      <c r="O70" s="94">
        <v>128.404043</v>
      </c>
      <c r="P70" s="96">
        <v>107.43</v>
      </c>
      <c r="Q70" s="84"/>
      <c r="R70" s="94">
        <v>0.13794672900000002</v>
      </c>
      <c r="S70" s="95">
        <v>1.8507566156412031E-6</v>
      </c>
      <c r="T70" s="95">
        <f t="shared" si="0"/>
        <v>2.1481213924532644E-8</v>
      </c>
      <c r="U70" s="95">
        <f>R70/'סכום נכסי הקרן'!$C$42</f>
        <v>2.6331176641006859E-9</v>
      </c>
    </row>
    <row r="71" spans="2:21" s="135" customFormat="1">
      <c r="B71" s="87" t="s">
        <v>476</v>
      </c>
      <c r="C71" s="84" t="s">
        <v>477</v>
      </c>
      <c r="D71" s="97" t="s">
        <v>138</v>
      </c>
      <c r="E71" s="97" t="s">
        <v>335</v>
      </c>
      <c r="F71" s="84" t="s">
        <v>473</v>
      </c>
      <c r="G71" s="97" t="s">
        <v>386</v>
      </c>
      <c r="H71" s="84" t="s">
        <v>401</v>
      </c>
      <c r="I71" s="84" t="s">
        <v>387</v>
      </c>
      <c r="J71" s="84"/>
      <c r="K71" s="94">
        <v>2.8400000000000474</v>
      </c>
      <c r="L71" s="97" t="s">
        <v>180</v>
      </c>
      <c r="M71" s="98">
        <v>2.5499999999999998E-2</v>
      </c>
      <c r="N71" s="98">
        <v>9.0000000000002075E-3</v>
      </c>
      <c r="O71" s="94">
        <v>13220168.253005</v>
      </c>
      <c r="P71" s="96">
        <v>106.29</v>
      </c>
      <c r="Q71" s="94">
        <v>323.70663084999995</v>
      </c>
      <c r="R71" s="94">
        <v>14382.571439773001</v>
      </c>
      <c r="S71" s="95">
        <v>1.5415259073731804E-2</v>
      </c>
      <c r="T71" s="95">
        <f t="shared" si="0"/>
        <v>2.2396695892849859E-3</v>
      </c>
      <c r="U71" s="95">
        <f>R71/'סכום נכסי הקרן'!$C$42</f>
        <v>2.7453353325439359E-4</v>
      </c>
    </row>
    <row r="72" spans="2:21" s="135" customFormat="1">
      <c r="B72" s="87" t="s">
        <v>478</v>
      </c>
      <c r="C72" s="84" t="s">
        <v>479</v>
      </c>
      <c r="D72" s="97" t="s">
        <v>138</v>
      </c>
      <c r="E72" s="97" t="s">
        <v>335</v>
      </c>
      <c r="F72" s="84" t="s">
        <v>473</v>
      </c>
      <c r="G72" s="97" t="s">
        <v>386</v>
      </c>
      <c r="H72" s="84" t="s">
        <v>401</v>
      </c>
      <c r="I72" s="84" t="s">
        <v>387</v>
      </c>
      <c r="J72" s="84"/>
      <c r="K72" s="94">
        <v>6.890000000000069</v>
      </c>
      <c r="L72" s="97" t="s">
        <v>180</v>
      </c>
      <c r="M72" s="98">
        <v>2.35E-2</v>
      </c>
      <c r="N72" s="98">
        <v>2.2600000000000221E-2</v>
      </c>
      <c r="O72" s="94">
        <v>27369031.193950001</v>
      </c>
      <c r="P72" s="96">
        <v>102.84</v>
      </c>
      <c r="Q72" s="84"/>
      <c r="R72" s="94">
        <v>28146.312417263001</v>
      </c>
      <c r="S72" s="95">
        <v>3.3781525408959713E-2</v>
      </c>
      <c r="T72" s="95">
        <f t="shared" si="0"/>
        <v>4.3829742292907578E-3</v>
      </c>
      <c r="U72" s="95">
        <f>R72/'סכום נכסי הקרן'!$C$42</f>
        <v>5.372548732575723E-4</v>
      </c>
    </row>
    <row r="73" spans="2:21" s="135" customFormat="1">
      <c r="B73" s="87" t="s">
        <v>480</v>
      </c>
      <c r="C73" s="84" t="s">
        <v>481</v>
      </c>
      <c r="D73" s="97" t="s">
        <v>138</v>
      </c>
      <c r="E73" s="97" t="s">
        <v>335</v>
      </c>
      <c r="F73" s="84" t="s">
        <v>473</v>
      </c>
      <c r="G73" s="97" t="s">
        <v>386</v>
      </c>
      <c r="H73" s="84" t="s">
        <v>401</v>
      </c>
      <c r="I73" s="84" t="s">
        <v>387</v>
      </c>
      <c r="J73" s="84"/>
      <c r="K73" s="94">
        <v>5.8099999999999028</v>
      </c>
      <c r="L73" s="97" t="s">
        <v>180</v>
      </c>
      <c r="M73" s="98">
        <v>1.7600000000000001E-2</v>
      </c>
      <c r="N73" s="98">
        <v>1.7899999999999722E-2</v>
      </c>
      <c r="O73" s="94">
        <v>31199646.026608001</v>
      </c>
      <c r="P73" s="96">
        <v>101.72</v>
      </c>
      <c r="Q73" s="94">
        <v>624.71090028499998</v>
      </c>
      <c r="R73" s="94">
        <v>32360.345698109999</v>
      </c>
      <c r="S73" s="95">
        <v>2.8773556087682995E-2</v>
      </c>
      <c r="T73" s="95">
        <f t="shared" si="0"/>
        <v>5.039188052171433E-3</v>
      </c>
      <c r="U73" s="95">
        <f>R73/'סכום נכסי הקרן'!$C$42</f>
        <v>6.176920503428398E-4</v>
      </c>
    </row>
    <row r="74" spans="2:21" s="135" customFormat="1">
      <c r="B74" s="87" t="s">
        <v>482</v>
      </c>
      <c r="C74" s="84" t="s">
        <v>483</v>
      </c>
      <c r="D74" s="97" t="s">
        <v>138</v>
      </c>
      <c r="E74" s="97" t="s">
        <v>335</v>
      </c>
      <c r="F74" s="84" t="s">
        <v>473</v>
      </c>
      <c r="G74" s="97" t="s">
        <v>386</v>
      </c>
      <c r="H74" s="84" t="s">
        <v>401</v>
      </c>
      <c r="I74" s="84" t="s">
        <v>387</v>
      </c>
      <c r="J74" s="84"/>
      <c r="K74" s="94">
        <v>6.2900000000000595</v>
      </c>
      <c r="L74" s="97" t="s">
        <v>180</v>
      </c>
      <c r="M74" s="98">
        <v>2.1499999999999998E-2</v>
      </c>
      <c r="N74" s="98">
        <v>2.2200000000000289E-2</v>
      </c>
      <c r="O74" s="94">
        <v>28858617.894216005</v>
      </c>
      <c r="P74" s="96">
        <v>102.17</v>
      </c>
      <c r="Q74" s="84"/>
      <c r="R74" s="94">
        <v>29484.851098287003</v>
      </c>
      <c r="S74" s="95">
        <v>3.6420048408091037E-2</v>
      </c>
      <c r="T74" s="95">
        <f t="shared" si="0"/>
        <v>4.5914129212537855E-3</v>
      </c>
      <c r="U74" s="95">
        <f>R74/'סכום נכסי הקרן'!$C$42</f>
        <v>5.6280480742880109E-4</v>
      </c>
    </row>
    <row r="75" spans="2:21" s="135" customFormat="1">
      <c r="B75" s="87" t="s">
        <v>484</v>
      </c>
      <c r="C75" s="84" t="s">
        <v>485</v>
      </c>
      <c r="D75" s="97" t="s">
        <v>138</v>
      </c>
      <c r="E75" s="97" t="s">
        <v>335</v>
      </c>
      <c r="F75" s="84" t="s">
        <v>437</v>
      </c>
      <c r="G75" s="97" t="s">
        <v>337</v>
      </c>
      <c r="H75" s="84" t="s">
        <v>401</v>
      </c>
      <c r="I75" s="84" t="s">
        <v>178</v>
      </c>
      <c r="J75" s="84"/>
      <c r="K75" s="94">
        <v>0.91999999999988458</v>
      </c>
      <c r="L75" s="97" t="s">
        <v>180</v>
      </c>
      <c r="M75" s="98">
        <v>5.2499999999999998E-2</v>
      </c>
      <c r="N75" s="98">
        <v>-5.0000000000000001E-4</v>
      </c>
      <c r="O75" s="94">
        <v>2654604.102829</v>
      </c>
      <c r="P75" s="96">
        <v>130.5</v>
      </c>
      <c r="Q75" s="84"/>
      <c r="R75" s="94">
        <v>3464.2582447199998</v>
      </c>
      <c r="S75" s="95">
        <v>2.2121700856908334E-2</v>
      </c>
      <c r="T75" s="95">
        <f t="shared" si="0"/>
        <v>5.394580428554871E-4</v>
      </c>
      <c r="U75" s="95">
        <f>R75/'סכום נכסי הקרן'!$C$42</f>
        <v>6.6125522825399274E-5</v>
      </c>
    </row>
    <row r="76" spans="2:21" s="135" customFormat="1">
      <c r="B76" s="87" t="s">
        <v>486</v>
      </c>
      <c r="C76" s="84" t="s">
        <v>487</v>
      </c>
      <c r="D76" s="97" t="s">
        <v>138</v>
      </c>
      <c r="E76" s="97" t="s">
        <v>335</v>
      </c>
      <c r="F76" s="84" t="s">
        <v>360</v>
      </c>
      <c r="G76" s="97" t="s">
        <v>337</v>
      </c>
      <c r="H76" s="84" t="s">
        <v>401</v>
      </c>
      <c r="I76" s="84" t="s">
        <v>387</v>
      </c>
      <c r="J76" s="84"/>
      <c r="K76" s="94">
        <v>1.4400000000000039</v>
      </c>
      <c r="L76" s="97" t="s">
        <v>180</v>
      </c>
      <c r="M76" s="98">
        <v>6.5000000000000002E-2</v>
      </c>
      <c r="N76" s="98">
        <v>6.2999999999999523E-3</v>
      </c>
      <c r="O76" s="94">
        <v>61706492.471169002</v>
      </c>
      <c r="P76" s="96">
        <v>121.26</v>
      </c>
      <c r="Q76" s="94">
        <v>1083.6280900000002</v>
      </c>
      <c r="R76" s="94">
        <v>75908.926084772</v>
      </c>
      <c r="S76" s="95">
        <v>3.9178725378520005E-2</v>
      </c>
      <c r="T76" s="95">
        <f t="shared" ref="T76:T139" si="1">R76/$R$11</f>
        <v>1.182062011784653E-2</v>
      </c>
      <c r="U76" s="95">
        <f>R76/'סכום נכסי הקרן'!$C$42</f>
        <v>1.4489443539957114E-3</v>
      </c>
    </row>
    <row r="77" spans="2:21" s="135" customFormat="1">
      <c r="B77" s="87" t="s">
        <v>488</v>
      </c>
      <c r="C77" s="84" t="s">
        <v>489</v>
      </c>
      <c r="D77" s="97" t="s">
        <v>138</v>
      </c>
      <c r="E77" s="97" t="s">
        <v>335</v>
      </c>
      <c r="F77" s="84" t="s">
        <v>490</v>
      </c>
      <c r="G77" s="97" t="s">
        <v>386</v>
      </c>
      <c r="H77" s="84" t="s">
        <v>401</v>
      </c>
      <c r="I77" s="84" t="s">
        <v>387</v>
      </c>
      <c r="J77" s="84"/>
      <c r="K77" s="94">
        <v>7.870000000000366</v>
      </c>
      <c r="L77" s="97" t="s">
        <v>180</v>
      </c>
      <c r="M77" s="98">
        <v>3.5000000000000003E-2</v>
      </c>
      <c r="N77" s="98">
        <v>2.3800000000001331E-2</v>
      </c>
      <c r="O77" s="94">
        <v>2672434.3992619999</v>
      </c>
      <c r="P77" s="96">
        <v>112.25</v>
      </c>
      <c r="Q77" s="84"/>
      <c r="R77" s="94">
        <v>2999.8076508700001</v>
      </c>
      <c r="S77" s="95">
        <v>9.8665769734173677E-3</v>
      </c>
      <c r="T77" s="95">
        <f t="shared" si="1"/>
        <v>4.6713329375710095E-4</v>
      </c>
      <c r="U77" s="95">
        <f>R77/'סכום נכסי הקרן'!$C$42</f>
        <v>5.7260121872191549E-5</v>
      </c>
    </row>
    <row r="78" spans="2:21" s="135" customFormat="1">
      <c r="B78" s="87" t="s">
        <v>491</v>
      </c>
      <c r="C78" s="84" t="s">
        <v>492</v>
      </c>
      <c r="D78" s="97" t="s">
        <v>138</v>
      </c>
      <c r="E78" s="97" t="s">
        <v>335</v>
      </c>
      <c r="F78" s="84" t="s">
        <v>490</v>
      </c>
      <c r="G78" s="97" t="s">
        <v>386</v>
      </c>
      <c r="H78" s="84" t="s">
        <v>401</v>
      </c>
      <c r="I78" s="84" t="s">
        <v>387</v>
      </c>
      <c r="J78" s="84"/>
      <c r="K78" s="94">
        <v>1.1399999999999999</v>
      </c>
      <c r="L78" s="97" t="s">
        <v>180</v>
      </c>
      <c r="M78" s="98">
        <v>3.9E-2</v>
      </c>
      <c r="N78" s="98">
        <v>8.0000000000000002E-3</v>
      </c>
      <c r="O78" s="94">
        <v>0.43</v>
      </c>
      <c r="P78" s="96">
        <v>112.97</v>
      </c>
      <c r="Q78" s="84"/>
      <c r="R78" s="94">
        <v>5.0000000000000001E-4</v>
      </c>
      <c r="S78" s="95">
        <v>3.0916281434821169E-9</v>
      </c>
      <c r="T78" s="95">
        <f t="shared" si="1"/>
        <v>7.7860541095297164E-11</v>
      </c>
      <c r="U78" s="95">
        <f>R78/'סכום נכסי הקרן'!$C$42</f>
        <v>9.543965569856629E-12</v>
      </c>
    </row>
    <row r="79" spans="2:21" s="135" customFormat="1">
      <c r="B79" s="87" t="s">
        <v>493</v>
      </c>
      <c r="C79" s="84" t="s">
        <v>494</v>
      </c>
      <c r="D79" s="97" t="s">
        <v>138</v>
      </c>
      <c r="E79" s="97" t="s">
        <v>335</v>
      </c>
      <c r="F79" s="84" t="s">
        <v>490</v>
      </c>
      <c r="G79" s="97" t="s">
        <v>386</v>
      </c>
      <c r="H79" s="84" t="s">
        <v>401</v>
      </c>
      <c r="I79" s="84" t="s">
        <v>387</v>
      </c>
      <c r="J79" s="84"/>
      <c r="K79" s="94">
        <v>3.8399999999998689</v>
      </c>
      <c r="L79" s="97" t="s">
        <v>180</v>
      </c>
      <c r="M79" s="98">
        <v>0.04</v>
      </c>
      <c r="N79" s="98">
        <v>9.4999999999997864E-3</v>
      </c>
      <c r="O79" s="94">
        <v>14307984.516729999</v>
      </c>
      <c r="P79" s="96">
        <v>113.52</v>
      </c>
      <c r="Q79" s="84"/>
      <c r="R79" s="94">
        <v>16242.424402393</v>
      </c>
      <c r="S79" s="95">
        <v>2.0923083448863497E-2</v>
      </c>
      <c r="T79" s="95">
        <f t="shared" si="1"/>
        <v>2.5292879053395553E-3</v>
      </c>
      <c r="U79" s="95">
        <f>R79/'סכום נכסי הקרן'!$C$42</f>
        <v>3.1003427853487582E-4</v>
      </c>
    </row>
    <row r="80" spans="2:21" s="135" customFormat="1">
      <c r="B80" s="87" t="s">
        <v>495</v>
      </c>
      <c r="C80" s="84" t="s">
        <v>496</v>
      </c>
      <c r="D80" s="97" t="s">
        <v>138</v>
      </c>
      <c r="E80" s="97" t="s">
        <v>335</v>
      </c>
      <c r="F80" s="84" t="s">
        <v>490</v>
      </c>
      <c r="G80" s="97" t="s">
        <v>386</v>
      </c>
      <c r="H80" s="84" t="s">
        <v>401</v>
      </c>
      <c r="I80" s="84" t="s">
        <v>387</v>
      </c>
      <c r="J80" s="84"/>
      <c r="K80" s="94">
        <v>6.5300000000000411</v>
      </c>
      <c r="L80" s="97" t="s">
        <v>180</v>
      </c>
      <c r="M80" s="98">
        <v>0.04</v>
      </c>
      <c r="N80" s="98">
        <v>1.8499999999999999E-2</v>
      </c>
      <c r="O80" s="94">
        <v>28756389.703575999</v>
      </c>
      <c r="P80" s="96">
        <v>117.02</v>
      </c>
      <c r="Q80" s="84"/>
      <c r="R80" s="94">
        <v>33650.726371820005</v>
      </c>
      <c r="S80" s="95">
        <v>3.9702813616402662E-2</v>
      </c>
      <c r="T80" s="95">
        <f t="shared" si="1"/>
        <v>5.2401275271193827E-3</v>
      </c>
      <c r="U80" s="95">
        <f>R80/'סכום נכסי הקרן'!$C$42</f>
        <v>6.4232274778663315E-4</v>
      </c>
    </row>
    <row r="81" spans="2:21" s="135" customFormat="1">
      <c r="B81" s="87" t="s">
        <v>497</v>
      </c>
      <c r="C81" s="84" t="s">
        <v>498</v>
      </c>
      <c r="D81" s="97" t="s">
        <v>138</v>
      </c>
      <c r="E81" s="97" t="s">
        <v>335</v>
      </c>
      <c r="F81" s="84" t="s">
        <v>499</v>
      </c>
      <c r="G81" s="97" t="s">
        <v>169</v>
      </c>
      <c r="H81" s="84" t="s">
        <v>401</v>
      </c>
      <c r="I81" s="84" t="s">
        <v>387</v>
      </c>
      <c r="J81" s="84"/>
      <c r="K81" s="94">
        <v>0.2399999958273201</v>
      </c>
      <c r="L81" s="97" t="s">
        <v>180</v>
      </c>
      <c r="M81" s="98">
        <v>5.2000000000000005E-2</v>
      </c>
      <c r="N81" s="98">
        <v>2.3599999995363691E-2</v>
      </c>
      <c r="O81" s="94">
        <v>66.283906000000002</v>
      </c>
      <c r="P81" s="96">
        <v>130.16</v>
      </c>
      <c r="Q81" s="84"/>
      <c r="R81" s="94">
        <v>8.6275488999999997E-2</v>
      </c>
      <c r="S81" s="95">
        <v>1.3997944653470869E-6</v>
      </c>
      <c r="T81" s="95">
        <f t="shared" si="1"/>
        <v>1.3434912513602717E-8</v>
      </c>
      <c r="U81" s="95">
        <f>R81/'סכום נכסי הקרן'!$C$42</f>
        <v>1.6468205930770884E-9</v>
      </c>
    </row>
    <row r="82" spans="2:21" s="135" customFormat="1">
      <c r="B82" s="87" t="s">
        <v>500</v>
      </c>
      <c r="C82" s="84" t="s">
        <v>501</v>
      </c>
      <c r="D82" s="97" t="s">
        <v>138</v>
      </c>
      <c r="E82" s="97" t="s">
        <v>335</v>
      </c>
      <c r="F82" s="84" t="s">
        <v>502</v>
      </c>
      <c r="G82" s="97" t="s">
        <v>503</v>
      </c>
      <c r="H82" s="84" t="s">
        <v>504</v>
      </c>
      <c r="I82" s="84" t="s">
        <v>387</v>
      </c>
      <c r="J82" s="84"/>
      <c r="K82" s="94">
        <v>7.9299999999999686</v>
      </c>
      <c r="L82" s="97" t="s">
        <v>180</v>
      </c>
      <c r="M82" s="98">
        <v>5.1500000000000004E-2</v>
      </c>
      <c r="N82" s="98">
        <v>3.2099999999999872E-2</v>
      </c>
      <c r="O82" s="94">
        <v>66897189.737024002</v>
      </c>
      <c r="P82" s="96">
        <v>140.83000000000001</v>
      </c>
      <c r="Q82" s="84"/>
      <c r="R82" s="94">
        <v>94211.307443700993</v>
      </c>
      <c r="S82" s="95">
        <v>1.8838855331514141E-2</v>
      </c>
      <c r="T82" s="95">
        <f t="shared" si="1"/>
        <v>1.4670686749723914E-2</v>
      </c>
      <c r="U82" s="95">
        <f>R82/'סכום נכסי הקרן'!$C$42</f>
        <v>1.7982989490677194E-3</v>
      </c>
    </row>
    <row r="83" spans="2:21" s="135" customFormat="1">
      <c r="B83" s="87" t="s">
        <v>505</v>
      </c>
      <c r="C83" s="84" t="s">
        <v>506</v>
      </c>
      <c r="D83" s="97" t="s">
        <v>138</v>
      </c>
      <c r="E83" s="97" t="s">
        <v>335</v>
      </c>
      <c r="F83" s="84" t="s">
        <v>423</v>
      </c>
      <c r="G83" s="97" t="s">
        <v>386</v>
      </c>
      <c r="H83" s="84" t="s">
        <v>504</v>
      </c>
      <c r="I83" s="84" t="s">
        <v>178</v>
      </c>
      <c r="J83" s="84"/>
      <c r="K83" s="94">
        <v>2.729999999999932</v>
      </c>
      <c r="L83" s="97" t="s">
        <v>180</v>
      </c>
      <c r="M83" s="98">
        <v>2.8500000000000001E-2</v>
      </c>
      <c r="N83" s="98">
        <v>1.049999999999923E-2</v>
      </c>
      <c r="O83" s="94">
        <v>8432307.2556560002</v>
      </c>
      <c r="P83" s="96">
        <v>107.6</v>
      </c>
      <c r="Q83" s="84"/>
      <c r="R83" s="94">
        <v>9073.1622242939993</v>
      </c>
      <c r="S83" s="95">
        <v>1.8383822296640852E-2</v>
      </c>
      <c r="T83" s="95">
        <f t="shared" si="1"/>
        <v>1.4128826404578815E-3</v>
      </c>
      <c r="U83" s="95">
        <f>R83/'סכום נכסי הקרן'!$C$42</f>
        <v>1.7318789575677143E-4</v>
      </c>
    </row>
    <row r="84" spans="2:21" s="135" customFormat="1">
      <c r="B84" s="87" t="s">
        <v>507</v>
      </c>
      <c r="C84" s="84" t="s">
        <v>508</v>
      </c>
      <c r="D84" s="97" t="s">
        <v>138</v>
      </c>
      <c r="E84" s="97" t="s">
        <v>335</v>
      </c>
      <c r="F84" s="84" t="s">
        <v>423</v>
      </c>
      <c r="G84" s="97" t="s">
        <v>386</v>
      </c>
      <c r="H84" s="84" t="s">
        <v>504</v>
      </c>
      <c r="I84" s="84" t="s">
        <v>178</v>
      </c>
      <c r="J84" s="84"/>
      <c r="K84" s="94">
        <v>0.24000000000154445</v>
      </c>
      <c r="L84" s="97" t="s">
        <v>180</v>
      </c>
      <c r="M84" s="98">
        <v>4.8499999999999995E-2</v>
      </c>
      <c r="N84" s="98">
        <v>3.5300000000042159E-2</v>
      </c>
      <c r="O84" s="94">
        <v>251448.26726299999</v>
      </c>
      <c r="P84" s="96">
        <v>123.6</v>
      </c>
      <c r="Q84" s="84"/>
      <c r="R84" s="94">
        <v>310.79003607300001</v>
      </c>
      <c r="S84" s="95">
        <v>2.0078492415352119E-3</v>
      </c>
      <c r="T84" s="95">
        <f t="shared" si="1"/>
        <v>4.8396560751341413E-5</v>
      </c>
      <c r="U84" s="95">
        <f>R84/'סכום נכסי הקרן'!$C$42</f>
        <v>5.9323388074704232E-6</v>
      </c>
    </row>
    <row r="85" spans="2:21" s="135" customFormat="1">
      <c r="B85" s="87" t="s">
        <v>509</v>
      </c>
      <c r="C85" s="84" t="s">
        <v>510</v>
      </c>
      <c r="D85" s="97" t="s">
        <v>138</v>
      </c>
      <c r="E85" s="97" t="s">
        <v>335</v>
      </c>
      <c r="F85" s="84" t="s">
        <v>423</v>
      </c>
      <c r="G85" s="97" t="s">
        <v>386</v>
      </c>
      <c r="H85" s="84" t="s">
        <v>504</v>
      </c>
      <c r="I85" s="84" t="s">
        <v>178</v>
      </c>
      <c r="J85" s="84"/>
      <c r="K85" s="94">
        <v>1.0200000000000256</v>
      </c>
      <c r="L85" s="97" t="s">
        <v>180</v>
      </c>
      <c r="M85" s="98">
        <v>3.7699999999999997E-2</v>
      </c>
      <c r="N85" s="98">
        <v>4.300000000000523E-3</v>
      </c>
      <c r="O85" s="94">
        <v>5789005.5599339986</v>
      </c>
      <c r="P85" s="96">
        <v>113</v>
      </c>
      <c r="Q85" s="94">
        <v>522.49659459700001</v>
      </c>
      <c r="R85" s="94">
        <v>7077.2257713409999</v>
      </c>
      <c r="S85" s="95">
        <v>1.8017619572573411E-2</v>
      </c>
      <c r="T85" s="95">
        <f t="shared" si="1"/>
        <v>1.1020732560203842E-3</v>
      </c>
      <c r="U85" s="95">
        <f>R85/'סכום נכסי הקרן'!$C$42</f>
        <v>1.3508959818356103E-4</v>
      </c>
    </row>
    <row r="86" spans="2:21" s="135" customFormat="1">
      <c r="B86" s="87" t="s">
        <v>511</v>
      </c>
      <c r="C86" s="84" t="s">
        <v>512</v>
      </c>
      <c r="D86" s="97" t="s">
        <v>138</v>
      </c>
      <c r="E86" s="97" t="s">
        <v>335</v>
      </c>
      <c r="F86" s="84" t="s">
        <v>423</v>
      </c>
      <c r="G86" s="97" t="s">
        <v>386</v>
      </c>
      <c r="H86" s="84" t="s">
        <v>504</v>
      </c>
      <c r="I86" s="84" t="s">
        <v>178</v>
      </c>
      <c r="J86" s="84"/>
      <c r="K86" s="94">
        <v>4.6200000000000214</v>
      </c>
      <c r="L86" s="97" t="s">
        <v>180</v>
      </c>
      <c r="M86" s="98">
        <v>2.5000000000000001E-2</v>
      </c>
      <c r="N86" s="98">
        <v>1.7300000000000541E-2</v>
      </c>
      <c r="O86" s="94">
        <v>8297084.3370669996</v>
      </c>
      <c r="P86" s="96">
        <v>104.47</v>
      </c>
      <c r="Q86" s="84"/>
      <c r="R86" s="94">
        <v>8667.9640842610006</v>
      </c>
      <c r="S86" s="95">
        <v>1.7727007902396313E-2</v>
      </c>
      <c r="T86" s="95">
        <f t="shared" si="1"/>
        <v>1.349784747590327E-3</v>
      </c>
      <c r="U86" s="95">
        <f>R86/'סכום נכסי הקרן'!$C$42</f>
        <v>1.6545350156188166E-4</v>
      </c>
    </row>
    <row r="87" spans="2:21" s="135" customFormat="1">
      <c r="B87" s="87" t="s">
        <v>513</v>
      </c>
      <c r="C87" s="84" t="s">
        <v>514</v>
      </c>
      <c r="D87" s="97" t="s">
        <v>138</v>
      </c>
      <c r="E87" s="97" t="s">
        <v>335</v>
      </c>
      <c r="F87" s="84" t="s">
        <v>423</v>
      </c>
      <c r="G87" s="97" t="s">
        <v>386</v>
      </c>
      <c r="H87" s="84" t="s">
        <v>504</v>
      </c>
      <c r="I87" s="84" t="s">
        <v>178</v>
      </c>
      <c r="J87" s="84"/>
      <c r="K87" s="94">
        <v>5.4699999999997972</v>
      </c>
      <c r="L87" s="97" t="s">
        <v>180</v>
      </c>
      <c r="M87" s="98">
        <v>1.34E-2</v>
      </c>
      <c r="N87" s="98">
        <v>1.5999999999998918E-2</v>
      </c>
      <c r="O87" s="94">
        <v>7372374.3073460003</v>
      </c>
      <c r="P87" s="96">
        <v>100.18</v>
      </c>
      <c r="Q87" s="84"/>
      <c r="R87" s="94">
        <v>7385.644175432999</v>
      </c>
      <c r="S87" s="95">
        <v>2.1533699631083248E-2</v>
      </c>
      <c r="T87" s="95">
        <f t="shared" si="1"/>
        <v>1.1501005036730863E-3</v>
      </c>
      <c r="U87" s="95">
        <f>R87/'סכום נכסי הקרן'!$C$42</f>
        <v>1.4097666744308936E-4</v>
      </c>
    </row>
    <row r="88" spans="2:21" s="135" customFormat="1">
      <c r="B88" s="87" t="s">
        <v>515</v>
      </c>
      <c r="C88" s="84" t="s">
        <v>516</v>
      </c>
      <c r="D88" s="97" t="s">
        <v>138</v>
      </c>
      <c r="E88" s="97" t="s">
        <v>335</v>
      </c>
      <c r="F88" s="84" t="s">
        <v>423</v>
      </c>
      <c r="G88" s="97" t="s">
        <v>386</v>
      </c>
      <c r="H88" s="84" t="s">
        <v>504</v>
      </c>
      <c r="I88" s="84" t="s">
        <v>178</v>
      </c>
      <c r="J88" s="84"/>
      <c r="K88" s="94">
        <v>5.6699999999995763</v>
      </c>
      <c r="L88" s="97" t="s">
        <v>180</v>
      </c>
      <c r="M88" s="98">
        <v>1.95E-2</v>
      </c>
      <c r="N88" s="98">
        <v>2.359999999999839E-2</v>
      </c>
      <c r="O88" s="94">
        <v>5009180.0215050001</v>
      </c>
      <c r="P88" s="96">
        <v>99.03</v>
      </c>
      <c r="Q88" s="84"/>
      <c r="R88" s="94">
        <v>4960.5912769299994</v>
      </c>
      <c r="S88" s="95">
        <v>7.3352328128668222E-3</v>
      </c>
      <c r="T88" s="95">
        <f t="shared" si="1"/>
        <v>7.7246864194876173E-4</v>
      </c>
      <c r="U88" s="95">
        <f>R88/'סכום נכסי הקרן'!$C$42</f>
        <v>9.4687424706302079E-5</v>
      </c>
    </row>
    <row r="89" spans="2:21" s="135" customFormat="1">
      <c r="B89" s="87" t="s">
        <v>517</v>
      </c>
      <c r="C89" s="84" t="s">
        <v>518</v>
      </c>
      <c r="D89" s="97" t="s">
        <v>138</v>
      </c>
      <c r="E89" s="97" t="s">
        <v>335</v>
      </c>
      <c r="F89" s="84" t="s">
        <v>423</v>
      </c>
      <c r="G89" s="97" t="s">
        <v>386</v>
      </c>
      <c r="H89" s="84" t="s">
        <v>504</v>
      </c>
      <c r="I89" s="84" t="s">
        <v>178</v>
      </c>
      <c r="J89" s="84"/>
      <c r="K89" s="94">
        <v>6.6599999999999726</v>
      </c>
      <c r="L89" s="97" t="s">
        <v>180</v>
      </c>
      <c r="M89" s="98">
        <v>3.3500000000000002E-2</v>
      </c>
      <c r="N89" s="98">
        <v>3.0799999999999553E-2</v>
      </c>
      <c r="O89" s="94">
        <v>7841478.7727680001</v>
      </c>
      <c r="P89" s="96">
        <v>102.04</v>
      </c>
      <c r="Q89" s="84"/>
      <c r="R89" s="94">
        <v>8001.4448539169998</v>
      </c>
      <c r="S89" s="95">
        <v>2.9042513973214817E-2</v>
      </c>
      <c r="T89" s="95">
        <f t="shared" si="1"/>
        <v>1.2459936517403172E-3</v>
      </c>
      <c r="U89" s="95">
        <f>R89/'סכום נכסי הקרן'!$C$42</f>
        <v>1.5273102838978068E-4</v>
      </c>
    </row>
    <row r="90" spans="2:21" s="135" customFormat="1">
      <c r="B90" s="87" t="s">
        <v>519</v>
      </c>
      <c r="C90" s="84" t="s">
        <v>520</v>
      </c>
      <c r="D90" s="97" t="s">
        <v>138</v>
      </c>
      <c r="E90" s="97" t="s">
        <v>335</v>
      </c>
      <c r="F90" s="84" t="s">
        <v>521</v>
      </c>
      <c r="G90" s="97" t="s">
        <v>386</v>
      </c>
      <c r="H90" s="84" t="s">
        <v>504</v>
      </c>
      <c r="I90" s="84" t="s">
        <v>387</v>
      </c>
      <c r="J90" s="84"/>
      <c r="K90" s="94">
        <v>1</v>
      </c>
      <c r="L90" s="97" t="s">
        <v>180</v>
      </c>
      <c r="M90" s="98">
        <v>4.8000000000000001E-2</v>
      </c>
      <c r="N90" s="98">
        <v>4.3000000000000009E-3</v>
      </c>
      <c r="O90" s="94">
        <v>0.37</v>
      </c>
      <c r="P90" s="96">
        <v>112.72</v>
      </c>
      <c r="Q90" s="84"/>
      <c r="R90" s="94">
        <v>4.1999999999999996E-4</v>
      </c>
      <c r="S90" s="95">
        <v>3.2342657342657341E-9</v>
      </c>
      <c r="T90" s="95">
        <f t="shared" si="1"/>
        <v>6.5402854520049609E-11</v>
      </c>
      <c r="U90" s="95">
        <f>R90/'סכום נכסי הקרן'!$C$42</f>
        <v>8.0169310786795676E-12</v>
      </c>
    </row>
    <row r="91" spans="2:21" s="135" customFormat="1">
      <c r="B91" s="87" t="s">
        <v>522</v>
      </c>
      <c r="C91" s="84" t="s">
        <v>523</v>
      </c>
      <c r="D91" s="97" t="s">
        <v>138</v>
      </c>
      <c r="E91" s="97" t="s">
        <v>335</v>
      </c>
      <c r="F91" s="84" t="s">
        <v>521</v>
      </c>
      <c r="G91" s="97" t="s">
        <v>386</v>
      </c>
      <c r="H91" s="84" t="s">
        <v>504</v>
      </c>
      <c r="I91" s="84" t="s">
        <v>387</v>
      </c>
      <c r="J91" s="84"/>
      <c r="K91" s="94">
        <v>3.66</v>
      </c>
      <c r="L91" s="97" t="s">
        <v>180</v>
      </c>
      <c r="M91" s="98">
        <v>3.2899999999999999E-2</v>
      </c>
      <c r="N91" s="98">
        <v>1.1000000000000001E-2</v>
      </c>
      <c r="O91" s="94">
        <v>0.28999999999999998</v>
      </c>
      <c r="P91" s="96">
        <v>109.8</v>
      </c>
      <c r="Q91" s="84"/>
      <c r="R91" s="94">
        <v>3.1E-4</v>
      </c>
      <c r="S91" s="95">
        <v>1.526315789473684E-9</v>
      </c>
      <c r="T91" s="95">
        <f t="shared" si="1"/>
        <v>4.8273535479084241E-11</v>
      </c>
      <c r="U91" s="95">
        <f>R91/'סכום נכסי הקרן'!$C$42</f>
        <v>5.9172586533111093E-12</v>
      </c>
    </row>
    <row r="92" spans="2:21" s="135" customFormat="1">
      <c r="B92" s="87" t="s">
        <v>524</v>
      </c>
      <c r="C92" s="84" t="s">
        <v>525</v>
      </c>
      <c r="D92" s="97" t="s">
        <v>138</v>
      </c>
      <c r="E92" s="97" t="s">
        <v>335</v>
      </c>
      <c r="F92" s="84" t="s">
        <v>526</v>
      </c>
      <c r="G92" s="97" t="s">
        <v>386</v>
      </c>
      <c r="H92" s="84" t="s">
        <v>504</v>
      </c>
      <c r="I92" s="84" t="s">
        <v>178</v>
      </c>
      <c r="J92" s="84"/>
      <c r="K92" s="94">
        <v>0.73000000000010645</v>
      </c>
      <c r="L92" s="97" t="s">
        <v>180</v>
      </c>
      <c r="M92" s="98">
        <v>6.5000000000000002E-2</v>
      </c>
      <c r="N92" s="98">
        <v>-7.0000000000474002E-4</v>
      </c>
      <c r="O92" s="94">
        <v>855133.77694399992</v>
      </c>
      <c r="P92" s="96">
        <v>120.89</v>
      </c>
      <c r="Q92" s="84"/>
      <c r="R92" s="94">
        <v>1033.771229493</v>
      </c>
      <c r="S92" s="95">
        <v>4.5901689461350804E-3</v>
      </c>
      <c r="T92" s="95">
        <f t="shared" si="1"/>
        <v>1.6097997459415121E-4</v>
      </c>
      <c r="U92" s="95">
        <f>R92/'סכום נכסי הקרן'!$C$42</f>
        <v>1.9732554042779093E-5</v>
      </c>
    </row>
    <row r="93" spans="2:21" s="135" customFormat="1">
      <c r="B93" s="87" t="s">
        <v>527</v>
      </c>
      <c r="C93" s="84" t="s">
        <v>528</v>
      </c>
      <c r="D93" s="97" t="s">
        <v>138</v>
      </c>
      <c r="E93" s="97" t="s">
        <v>335</v>
      </c>
      <c r="F93" s="84" t="s">
        <v>526</v>
      </c>
      <c r="G93" s="97" t="s">
        <v>386</v>
      </c>
      <c r="H93" s="84" t="s">
        <v>504</v>
      </c>
      <c r="I93" s="84" t="s">
        <v>178</v>
      </c>
      <c r="J93" s="84"/>
      <c r="K93" s="94">
        <v>6.1899999999999373</v>
      </c>
      <c r="L93" s="97" t="s">
        <v>180</v>
      </c>
      <c r="M93" s="98">
        <v>0.04</v>
      </c>
      <c r="N93" s="98">
        <v>3.9699999999999798E-2</v>
      </c>
      <c r="O93" s="94">
        <v>11881319.628643</v>
      </c>
      <c r="P93" s="96">
        <v>100.51</v>
      </c>
      <c r="Q93" s="84"/>
      <c r="R93" s="94">
        <v>11941.914420724999</v>
      </c>
      <c r="S93" s="95">
        <v>4.0169435430723703E-3</v>
      </c>
      <c r="T93" s="95">
        <f t="shared" si="1"/>
        <v>1.8596078370227613E-3</v>
      </c>
      <c r="U93" s="95">
        <f>R93/'סכום נכסי הקרן'!$C$42</f>
        <v>2.2794644013914749E-4</v>
      </c>
    </row>
    <row r="94" spans="2:21" s="135" customFormat="1">
      <c r="B94" s="87" t="s">
        <v>529</v>
      </c>
      <c r="C94" s="84" t="s">
        <v>530</v>
      </c>
      <c r="D94" s="97" t="s">
        <v>138</v>
      </c>
      <c r="E94" s="97" t="s">
        <v>335</v>
      </c>
      <c r="F94" s="84" t="s">
        <v>526</v>
      </c>
      <c r="G94" s="97" t="s">
        <v>386</v>
      </c>
      <c r="H94" s="84" t="s">
        <v>504</v>
      </c>
      <c r="I94" s="84" t="s">
        <v>178</v>
      </c>
      <c r="J94" s="84"/>
      <c r="K94" s="94">
        <v>6.4399999999999062</v>
      </c>
      <c r="L94" s="97" t="s">
        <v>180</v>
      </c>
      <c r="M94" s="98">
        <v>2.7799999999999998E-2</v>
      </c>
      <c r="N94" s="98">
        <v>3.9899999999999526E-2</v>
      </c>
      <c r="O94" s="94">
        <v>22434550.920582999</v>
      </c>
      <c r="P94" s="96">
        <v>94.31</v>
      </c>
      <c r="Q94" s="84"/>
      <c r="R94" s="94">
        <v>21158.025019799999</v>
      </c>
      <c r="S94" s="95">
        <v>1.2455958226084468E-2</v>
      </c>
      <c r="T94" s="95">
        <f t="shared" si="1"/>
        <v>3.2947505530989268E-3</v>
      </c>
      <c r="U94" s="95">
        <f>R94/'סכום נכסי הקרן'!$C$42</f>
        <v>4.0386292463027258E-4</v>
      </c>
    </row>
    <row r="95" spans="2:21" s="135" customFormat="1">
      <c r="B95" s="87" t="s">
        <v>531</v>
      </c>
      <c r="C95" s="84" t="s">
        <v>532</v>
      </c>
      <c r="D95" s="97" t="s">
        <v>138</v>
      </c>
      <c r="E95" s="97" t="s">
        <v>335</v>
      </c>
      <c r="F95" s="84" t="s">
        <v>526</v>
      </c>
      <c r="G95" s="97" t="s">
        <v>386</v>
      </c>
      <c r="H95" s="84" t="s">
        <v>504</v>
      </c>
      <c r="I95" s="84" t="s">
        <v>178</v>
      </c>
      <c r="J95" s="84"/>
      <c r="K95" s="94">
        <v>1.3000000000001397</v>
      </c>
      <c r="L95" s="97" t="s">
        <v>180</v>
      </c>
      <c r="M95" s="98">
        <v>5.0999999999999997E-2</v>
      </c>
      <c r="N95" s="98">
        <v>1.6800000000000839E-2</v>
      </c>
      <c r="O95" s="94">
        <v>3331520.4284579996</v>
      </c>
      <c r="P95" s="96">
        <v>129</v>
      </c>
      <c r="Q95" s="84"/>
      <c r="R95" s="94">
        <v>4297.6611724980003</v>
      </c>
      <c r="S95" s="95">
        <v>1.9614003363820688E-3</v>
      </c>
      <c r="T95" s="95">
        <f t="shared" si="1"/>
        <v>6.6923644866988708E-4</v>
      </c>
      <c r="U95" s="95">
        <f>R95/'סכום נכסי הקרן'!$C$42</f>
        <v>8.2033460522461168E-5</v>
      </c>
    </row>
    <row r="96" spans="2:21" s="135" customFormat="1">
      <c r="B96" s="87" t="s">
        <v>533</v>
      </c>
      <c r="C96" s="84" t="s">
        <v>534</v>
      </c>
      <c r="D96" s="97" t="s">
        <v>138</v>
      </c>
      <c r="E96" s="97" t="s">
        <v>335</v>
      </c>
      <c r="F96" s="84" t="s">
        <v>437</v>
      </c>
      <c r="G96" s="97" t="s">
        <v>337</v>
      </c>
      <c r="H96" s="84" t="s">
        <v>504</v>
      </c>
      <c r="I96" s="84" t="s">
        <v>387</v>
      </c>
      <c r="J96" s="84"/>
      <c r="K96" s="94">
        <v>1.2500000000000111</v>
      </c>
      <c r="L96" s="97" t="s">
        <v>180</v>
      </c>
      <c r="M96" s="98">
        <v>6.4000000000000001E-2</v>
      </c>
      <c r="N96" s="98">
        <v>4.9000000000000944E-3</v>
      </c>
      <c r="O96" s="94">
        <v>53967636.709015995</v>
      </c>
      <c r="P96" s="96">
        <v>123.75</v>
      </c>
      <c r="Q96" s="84"/>
      <c r="R96" s="94">
        <v>66784.953705613007</v>
      </c>
      <c r="S96" s="95">
        <v>4.3105812517859499E-2</v>
      </c>
      <c r="T96" s="95">
        <f t="shared" si="1"/>
        <v>1.0399825265086799E-2</v>
      </c>
      <c r="U96" s="95">
        <f>R96/'סכום נכסי הקרן'!$C$42</f>
        <v>1.2747865975016788E-3</v>
      </c>
    </row>
    <row r="97" spans="2:21" s="135" customFormat="1">
      <c r="B97" s="87" t="s">
        <v>535</v>
      </c>
      <c r="C97" s="84" t="s">
        <v>536</v>
      </c>
      <c r="D97" s="97" t="s">
        <v>138</v>
      </c>
      <c r="E97" s="97" t="s">
        <v>335</v>
      </c>
      <c r="F97" s="84" t="s">
        <v>442</v>
      </c>
      <c r="G97" s="97" t="s">
        <v>337</v>
      </c>
      <c r="H97" s="84" t="s">
        <v>504</v>
      </c>
      <c r="I97" s="84" t="s">
        <v>387</v>
      </c>
      <c r="J97" s="84"/>
      <c r="K97" s="94">
        <v>0</v>
      </c>
      <c r="L97" s="97" t="s">
        <v>180</v>
      </c>
      <c r="M97" s="98">
        <v>4.8499999999999995E-2</v>
      </c>
      <c r="N97" s="98">
        <v>0</v>
      </c>
      <c r="O97" s="94">
        <v>917497.07345400006</v>
      </c>
      <c r="P97" s="96">
        <v>108.5</v>
      </c>
      <c r="Q97" s="84"/>
      <c r="R97" s="94">
        <v>995.48431283900004</v>
      </c>
      <c r="S97" s="95">
        <v>6.1166471563600007E-3</v>
      </c>
      <c r="T97" s="95">
        <f t="shared" si="1"/>
        <v>1.5501789449904924E-4</v>
      </c>
      <c r="U97" s="95">
        <f>R97/'סכום נכסי הקרן'!$C$42</f>
        <v>1.9001736014135601E-5</v>
      </c>
    </row>
    <row r="98" spans="2:21" s="135" customFormat="1">
      <c r="B98" s="87" t="s">
        <v>537</v>
      </c>
      <c r="C98" s="84" t="s">
        <v>538</v>
      </c>
      <c r="D98" s="97" t="s">
        <v>138</v>
      </c>
      <c r="E98" s="97" t="s">
        <v>335</v>
      </c>
      <c r="F98" s="84" t="s">
        <v>449</v>
      </c>
      <c r="G98" s="97" t="s">
        <v>450</v>
      </c>
      <c r="H98" s="84" t="s">
        <v>504</v>
      </c>
      <c r="I98" s="84" t="s">
        <v>387</v>
      </c>
      <c r="J98" s="84"/>
      <c r="K98" s="94">
        <v>4.1100000000002499</v>
      </c>
      <c r="L98" s="97" t="s">
        <v>180</v>
      </c>
      <c r="M98" s="98">
        <v>3.85E-2</v>
      </c>
      <c r="N98" s="98">
        <v>9.4000000000010724E-3</v>
      </c>
      <c r="O98" s="94">
        <v>6717717.0127919996</v>
      </c>
      <c r="P98" s="96">
        <v>116.93</v>
      </c>
      <c r="Q98" s="84"/>
      <c r="R98" s="94">
        <v>7855.0268547639989</v>
      </c>
      <c r="S98" s="95">
        <v>2.804343355585345E-2</v>
      </c>
      <c r="T98" s="95">
        <f t="shared" si="1"/>
        <v>1.2231932824600302E-3</v>
      </c>
      <c r="U98" s="95">
        <f>R98/'סכום נכסי הקרן'!$C$42</f>
        <v>1.499362117043336E-4</v>
      </c>
    </row>
    <row r="99" spans="2:21" s="135" customFormat="1">
      <c r="B99" s="87" t="s">
        <v>539</v>
      </c>
      <c r="C99" s="84" t="s">
        <v>540</v>
      </c>
      <c r="D99" s="97" t="s">
        <v>138</v>
      </c>
      <c r="E99" s="97" t="s">
        <v>335</v>
      </c>
      <c r="F99" s="84" t="s">
        <v>449</v>
      </c>
      <c r="G99" s="97" t="s">
        <v>450</v>
      </c>
      <c r="H99" s="84" t="s">
        <v>504</v>
      </c>
      <c r="I99" s="84" t="s">
        <v>387</v>
      </c>
      <c r="J99" s="84"/>
      <c r="K99" s="94">
        <v>1.3899999999997432</v>
      </c>
      <c r="L99" s="97" t="s">
        <v>180</v>
      </c>
      <c r="M99" s="98">
        <v>3.9E-2</v>
      </c>
      <c r="N99" s="98">
        <v>5.5999999999985827E-3</v>
      </c>
      <c r="O99" s="94">
        <v>3957173.468138</v>
      </c>
      <c r="P99" s="96">
        <v>114.1</v>
      </c>
      <c r="Q99" s="84"/>
      <c r="R99" s="94">
        <v>4515.1349560439994</v>
      </c>
      <c r="S99" s="95">
        <v>1.9882046741803473E-2</v>
      </c>
      <c r="T99" s="95">
        <f t="shared" si="1"/>
        <v>7.0310170159175315E-4</v>
      </c>
      <c r="U99" s="95">
        <f>R99/'סכום נכסי הקרן'!$C$42</f>
        <v>8.6184585127480106E-5</v>
      </c>
    </row>
    <row r="100" spans="2:21" s="135" customFormat="1">
      <c r="B100" s="87" t="s">
        <v>541</v>
      </c>
      <c r="C100" s="84" t="s">
        <v>542</v>
      </c>
      <c r="D100" s="97" t="s">
        <v>138</v>
      </c>
      <c r="E100" s="97" t="s">
        <v>335</v>
      </c>
      <c r="F100" s="84" t="s">
        <v>449</v>
      </c>
      <c r="G100" s="97" t="s">
        <v>450</v>
      </c>
      <c r="H100" s="84" t="s">
        <v>504</v>
      </c>
      <c r="I100" s="84" t="s">
        <v>387</v>
      </c>
      <c r="J100" s="84"/>
      <c r="K100" s="94">
        <v>2.3200000000000283</v>
      </c>
      <c r="L100" s="97" t="s">
        <v>180</v>
      </c>
      <c r="M100" s="98">
        <v>3.9E-2</v>
      </c>
      <c r="N100" s="98">
        <v>6.0999999999997298E-3</v>
      </c>
      <c r="O100" s="94">
        <v>7245751.528198</v>
      </c>
      <c r="P100" s="96">
        <v>117.55</v>
      </c>
      <c r="Q100" s="84"/>
      <c r="R100" s="94">
        <v>8517.3809448430002</v>
      </c>
      <c r="S100" s="95">
        <v>1.8158299206701208E-2</v>
      </c>
      <c r="T100" s="95">
        <f t="shared" si="1"/>
        <v>1.3263357781604988E-3</v>
      </c>
      <c r="U100" s="95">
        <f>R100/'סכום נכסי הקרן'!$C$42</f>
        <v>1.6257918096586902E-4</v>
      </c>
    </row>
    <row r="101" spans="2:21" s="135" customFormat="1">
      <c r="B101" s="87" t="s">
        <v>543</v>
      </c>
      <c r="C101" s="84" t="s">
        <v>544</v>
      </c>
      <c r="D101" s="97" t="s">
        <v>138</v>
      </c>
      <c r="E101" s="97" t="s">
        <v>335</v>
      </c>
      <c r="F101" s="84" t="s">
        <v>449</v>
      </c>
      <c r="G101" s="97" t="s">
        <v>450</v>
      </c>
      <c r="H101" s="84" t="s">
        <v>504</v>
      </c>
      <c r="I101" s="84" t="s">
        <v>387</v>
      </c>
      <c r="J101" s="84"/>
      <c r="K101" s="94">
        <v>4.9600000000000444</v>
      </c>
      <c r="L101" s="97" t="s">
        <v>180</v>
      </c>
      <c r="M101" s="98">
        <v>3.85E-2</v>
      </c>
      <c r="N101" s="98">
        <v>1.4099999999999956E-2</v>
      </c>
      <c r="O101" s="94">
        <v>6112801.1128240004</v>
      </c>
      <c r="P101" s="96">
        <v>117.05</v>
      </c>
      <c r="Q101" s="84"/>
      <c r="R101" s="94">
        <v>7155.0340355830003</v>
      </c>
      <c r="S101" s="95">
        <v>2.4451204451296001E-2</v>
      </c>
      <c r="T101" s="95">
        <f t="shared" si="1"/>
        <v>1.1141896431315203E-3</v>
      </c>
      <c r="U101" s="95">
        <f>R101/'סכום נכסי הקרן'!$C$42</f>
        <v>1.3657479697351297E-4</v>
      </c>
    </row>
    <row r="102" spans="2:21" s="135" customFormat="1">
      <c r="B102" s="87" t="s">
        <v>545</v>
      </c>
      <c r="C102" s="84" t="s">
        <v>546</v>
      </c>
      <c r="D102" s="97" t="s">
        <v>138</v>
      </c>
      <c r="E102" s="97" t="s">
        <v>335</v>
      </c>
      <c r="F102" s="84" t="s">
        <v>547</v>
      </c>
      <c r="G102" s="97" t="s">
        <v>386</v>
      </c>
      <c r="H102" s="84" t="s">
        <v>504</v>
      </c>
      <c r="I102" s="84" t="s">
        <v>178</v>
      </c>
      <c r="J102" s="84"/>
      <c r="K102" s="94">
        <v>6.0000000000000782</v>
      </c>
      <c r="L102" s="97" t="s">
        <v>180</v>
      </c>
      <c r="M102" s="98">
        <v>1.5800000000000002E-2</v>
      </c>
      <c r="N102" s="98">
        <v>1.8400000000000465E-2</v>
      </c>
      <c r="O102" s="94">
        <v>12842434.866629999</v>
      </c>
      <c r="P102" s="96">
        <v>99.99</v>
      </c>
      <c r="Q102" s="84"/>
      <c r="R102" s="94">
        <v>12841.151085359999</v>
      </c>
      <c r="S102" s="95">
        <v>3.1769017886796092E-2</v>
      </c>
      <c r="T102" s="95">
        <f t="shared" si="1"/>
        <v>1.9996379435851838E-3</v>
      </c>
      <c r="U102" s="95">
        <f>R102/'סכום נכסי הקרן'!$C$42</f>
        <v>2.4511100767200583E-4</v>
      </c>
    </row>
    <row r="103" spans="2:21" s="135" customFormat="1">
      <c r="B103" s="87" t="s">
        <v>548</v>
      </c>
      <c r="C103" s="84" t="s">
        <v>549</v>
      </c>
      <c r="D103" s="97" t="s">
        <v>138</v>
      </c>
      <c r="E103" s="97" t="s">
        <v>335</v>
      </c>
      <c r="F103" s="84" t="s">
        <v>547</v>
      </c>
      <c r="G103" s="97" t="s">
        <v>386</v>
      </c>
      <c r="H103" s="84" t="s">
        <v>504</v>
      </c>
      <c r="I103" s="84" t="s">
        <v>178</v>
      </c>
      <c r="J103" s="84"/>
      <c r="K103" s="94">
        <v>6.8600000000001362</v>
      </c>
      <c r="L103" s="97" t="s">
        <v>180</v>
      </c>
      <c r="M103" s="98">
        <v>2.4E-2</v>
      </c>
      <c r="N103" s="98">
        <v>2.5500000000000331E-2</v>
      </c>
      <c r="O103" s="94">
        <v>16351867.711204</v>
      </c>
      <c r="P103" s="96">
        <v>101.26</v>
      </c>
      <c r="Q103" s="84"/>
      <c r="R103" s="94">
        <v>16557.901440059002</v>
      </c>
      <c r="S103" s="95">
        <v>3.5494117694974944E-2</v>
      </c>
      <c r="T103" s="95">
        <f t="shared" si="1"/>
        <v>2.578414331051188E-3</v>
      </c>
      <c r="U103" s="95">
        <f>R103/'סכום נכסי הקרן'!$C$42</f>
        <v>3.1605608250600517E-4</v>
      </c>
    </row>
    <row r="104" spans="2:21" s="135" customFormat="1">
      <c r="B104" s="87" t="s">
        <v>550</v>
      </c>
      <c r="C104" s="84" t="s">
        <v>551</v>
      </c>
      <c r="D104" s="97" t="s">
        <v>138</v>
      </c>
      <c r="E104" s="97" t="s">
        <v>335</v>
      </c>
      <c r="F104" s="84" t="s">
        <v>547</v>
      </c>
      <c r="G104" s="97" t="s">
        <v>386</v>
      </c>
      <c r="H104" s="84" t="s">
        <v>504</v>
      </c>
      <c r="I104" s="84" t="s">
        <v>178</v>
      </c>
      <c r="J104" s="84"/>
      <c r="K104" s="94">
        <v>3.2900000000001102</v>
      </c>
      <c r="L104" s="97" t="s">
        <v>180</v>
      </c>
      <c r="M104" s="98">
        <v>3.4799999999999998E-2</v>
      </c>
      <c r="N104" s="98">
        <v>1.2400000000006635E-2</v>
      </c>
      <c r="O104" s="94">
        <v>337132.39140700008</v>
      </c>
      <c r="P104" s="96">
        <v>107.3</v>
      </c>
      <c r="Q104" s="84"/>
      <c r="R104" s="94">
        <v>361.743056524</v>
      </c>
      <c r="S104" s="95">
        <v>7.2493912678391178E-4</v>
      </c>
      <c r="T104" s="95">
        <f t="shared" si="1"/>
        <v>5.6331020236850613E-5</v>
      </c>
      <c r="U104" s="95">
        <f>R104/'סכום נכסי הקרן'!$C$42</f>
        <v>6.9049265531995116E-6</v>
      </c>
    </row>
    <row r="105" spans="2:21" s="135" customFormat="1">
      <c r="B105" s="87" t="s">
        <v>552</v>
      </c>
      <c r="C105" s="84" t="s">
        <v>553</v>
      </c>
      <c r="D105" s="97" t="s">
        <v>138</v>
      </c>
      <c r="E105" s="97" t="s">
        <v>335</v>
      </c>
      <c r="F105" s="84" t="s">
        <v>464</v>
      </c>
      <c r="G105" s="97" t="s">
        <v>450</v>
      </c>
      <c r="H105" s="84" t="s">
        <v>504</v>
      </c>
      <c r="I105" s="84" t="s">
        <v>178</v>
      </c>
      <c r="J105" s="84"/>
      <c r="K105" s="94">
        <v>2.4599999999999986</v>
      </c>
      <c r="L105" s="97" t="s">
        <v>180</v>
      </c>
      <c r="M105" s="98">
        <v>3.7499999999999999E-2</v>
      </c>
      <c r="N105" s="98">
        <v>6.6000000000000676E-3</v>
      </c>
      <c r="O105" s="94">
        <v>19827530.062413</v>
      </c>
      <c r="P105" s="96">
        <v>118.14</v>
      </c>
      <c r="Q105" s="84"/>
      <c r="R105" s="94">
        <v>23424.244284474</v>
      </c>
      <c r="S105" s="95">
        <v>2.5593773928666609E-2</v>
      </c>
      <c r="T105" s="95">
        <f t="shared" si="1"/>
        <v>3.6476486694751349E-3</v>
      </c>
      <c r="U105" s="95">
        <f>R105/'סכום נכסי הקרן'!$C$42</f>
        <v>4.4712036190186152E-4</v>
      </c>
    </row>
    <row r="106" spans="2:21" s="135" customFormat="1">
      <c r="B106" s="87" t="s">
        <v>554</v>
      </c>
      <c r="C106" s="84" t="s">
        <v>555</v>
      </c>
      <c r="D106" s="97" t="s">
        <v>138</v>
      </c>
      <c r="E106" s="97" t="s">
        <v>335</v>
      </c>
      <c r="F106" s="84" t="s">
        <v>464</v>
      </c>
      <c r="G106" s="97" t="s">
        <v>450</v>
      </c>
      <c r="H106" s="84" t="s">
        <v>504</v>
      </c>
      <c r="I106" s="84" t="s">
        <v>178</v>
      </c>
      <c r="J106" s="84"/>
      <c r="K106" s="94">
        <v>6.0699999999999701</v>
      </c>
      <c r="L106" s="97" t="s">
        <v>180</v>
      </c>
      <c r="M106" s="98">
        <v>2.4799999999999999E-2</v>
      </c>
      <c r="N106" s="98">
        <v>1.8799999999999959E-2</v>
      </c>
      <c r="O106" s="94">
        <v>10452208.062733</v>
      </c>
      <c r="P106" s="96">
        <v>105.31</v>
      </c>
      <c r="Q106" s="84"/>
      <c r="R106" s="94">
        <v>11007.220802433003</v>
      </c>
      <c r="S106" s="95">
        <v>2.4681342134025234E-2</v>
      </c>
      <c r="T106" s="95">
        <f t="shared" si="1"/>
        <v>1.7140563352656894E-3</v>
      </c>
      <c r="U106" s="95">
        <f>R106/'סכום נכסי הקרן'!$C$42</f>
        <v>2.1010507271646044E-4</v>
      </c>
    </row>
    <row r="107" spans="2:21" s="135" customFormat="1">
      <c r="B107" s="87" t="s">
        <v>556</v>
      </c>
      <c r="C107" s="84" t="s">
        <v>557</v>
      </c>
      <c r="D107" s="97" t="s">
        <v>138</v>
      </c>
      <c r="E107" s="97" t="s">
        <v>335</v>
      </c>
      <c r="F107" s="84" t="s">
        <v>558</v>
      </c>
      <c r="G107" s="97" t="s">
        <v>386</v>
      </c>
      <c r="H107" s="84" t="s">
        <v>504</v>
      </c>
      <c r="I107" s="84" t="s">
        <v>387</v>
      </c>
      <c r="J107" s="84"/>
      <c r="K107" s="94">
        <v>4.6899999999999284</v>
      </c>
      <c r="L107" s="97" t="s">
        <v>180</v>
      </c>
      <c r="M107" s="98">
        <v>2.8500000000000001E-2</v>
      </c>
      <c r="N107" s="98">
        <v>1.5199999999999747E-2</v>
      </c>
      <c r="O107" s="94">
        <v>26374692.680693999</v>
      </c>
      <c r="P107" s="96">
        <v>109.38</v>
      </c>
      <c r="Q107" s="84"/>
      <c r="R107" s="94">
        <v>28848.637927060998</v>
      </c>
      <c r="S107" s="95">
        <v>3.8615948287985355E-2</v>
      </c>
      <c r="T107" s="95">
        <f t="shared" si="1"/>
        <v>4.4923411177265624E-3</v>
      </c>
      <c r="U107" s="95">
        <f>R107/'סכום נכסי הקרן'!$C$42</f>
        <v>5.5066081422626054E-4</v>
      </c>
    </row>
    <row r="108" spans="2:21" s="135" customFormat="1">
      <c r="B108" s="87" t="s">
        <v>559</v>
      </c>
      <c r="C108" s="84" t="s">
        <v>560</v>
      </c>
      <c r="D108" s="97" t="s">
        <v>138</v>
      </c>
      <c r="E108" s="97" t="s">
        <v>335</v>
      </c>
      <c r="F108" s="84" t="s">
        <v>561</v>
      </c>
      <c r="G108" s="97" t="s">
        <v>386</v>
      </c>
      <c r="H108" s="84" t="s">
        <v>504</v>
      </c>
      <c r="I108" s="84" t="s">
        <v>387</v>
      </c>
      <c r="J108" s="84"/>
      <c r="K108" s="94">
        <v>6.690000000000353</v>
      </c>
      <c r="L108" s="97" t="s">
        <v>180</v>
      </c>
      <c r="M108" s="98">
        <v>1.3999999999999999E-2</v>
      </c>
      <c r="N108" s="98">
        <v>2.0900000000001112E-2</v>
      </c>
      <c r="O108" s="94">
        <v>10297862.16</v>
      </c>
      <c r="P108" s="96">
        <v>96.67</v>
      </c>
      <c r="Q108" s="84"/>
      <c r="R108" s="94">
        <v>9954.9435131209993</v>
      </c>
      <c r="S108" s="95">
        <v>4.0606711987381701E-2</v>
      </c>
      <c r="T108" s="95">
        <f t="shared" si="1"/>
        <v>1.5501945770094389E-3</v>
      </c>
      <c r="U108" s="95">
        <f>R108/'סכום נכסי הקרן'!$C$42</f>
        <v>1.9001927627818881E-4</v>
      </c>
    </row>
    <row r="109" spans="2:21" s="135" customFormat="1">
      <c r="B109" s="87" t="s">
        <v>562</v>
      </c>
      <c r="C109" s="84" t="s">
        <v>563</v>
      </c>
      <c r="D109" s="97" t="s">
        <v>138</v>
      </c>
      <c r="E109" s="97" t="s">
        <v>335</v>
      </c>
      <c r="F109" s="84" t="s">
        <v>343</v>
      </c>
      <c r="G109" s="97" t="s">
        <v>337</v>
      </c>
      <c r="H109" s="84" t="s">
        <v>504</v>
      </c>
      <c r="I109" s="84" t="s">
        <v>178</v>
      </c>
      <c r="J109" s="84"/>
      <c r="K109" s="94">
        <v>4.6299999999999777</v>
      </c>
      <c r="L109" s="97" t="s">
        <v>180</v>
      </c>
      <c r="M109" s="98">
        <v>1.8200000000000001E-2</v>
      </c>
      <c r="N109" s="98">
        <v>2.4599999999999653E-2</v>
      </c>
      <c r="O109" s="94">
        <f>18856409.8593/50000</f>
        <v>377.12819718599997</v>
      </c>
      <c r="P109" s="96">
        <v>4874248</v>
      </c>
      <c r="Q109" s="84"/>
      <c r="R109" s="94">
        <v>18382.164238234</v>
      </c>
      <c r="S109" s="95">
        <f>132688.831604391%/50000</f>
        <v>2.65377663208782E-2</v>
      </c>
      <c r="T109" s="95">
        <f t="shared" si="1"/>
        <v>2.8624905081830404E-3</v>
      </c>
      <c r="U109" s="95">
        <f>R109/'סכום נכסי הקרן'!$C$42</f>
        <v>3.5087748517831016E-4</v>
      </c>
    </row>
    <row r="110" spans="2:21" s="135" customFormat="1">
      <c r="B110" s="87" t="s">
        <v>564</v>
      </c>
      <c r="C110" s="84" t="s">
        <v>565</v>
      </c>
      <c r="D110" s="97" t="s">
        <v>138</v>
      </c>
      <c r="E110" s="97" t="s">
        <v>335</v>
      </c>
      <c r="F110" s="84" t="s">
        <v>343</v>
      </c>
      <c r="G110" s="97" t="s">
        <v>337</v>
      </c>
      <c r="H110" s="84" t="s">
        <v>504</v>
      </c>
      <c r="I110" s="84" t="s">
        <v>178</v>
      </c>
      <c r="J110" s="84"/>
      <c r="K110" s="94">
        <v>3.9000000000000528</v>
      </c>
      <c r="L110" s="97" t="s">
        <v>180</v>
      </c>
      <c r="M110" s="98">
        <v>1.06E-2</v>
      </c>
      <c r="N110" s="98">
        <v>2.4600000000000448E-2</v>
      </c>
      <c r="O110" s="94">
        <f>21565821.4356/50000</f>
        <v>431.316428712</v>
      </c>
      <c r="P110" s="96">
        <v>4797066</v>
      </c>
      <c r="Q110" s="84"/>
      <c r="R110" s="94">
        <v>20690.534974761002</v>
      </c>
      <c r="S110" s="95">
        <f>158817.449264305%/50000</f>
        <v>3.1763489852861003E-2</v>
      </c>
      <c r="T110" s="95">
        <f t="shared" si="1"/>
        <v>3.2219524973721245E-3</v>
      </c>
      <c r="U110" s="95">
        <f>R110/'סכום נכסי הקרן'!$C$42</f>
        <v>3.9493950684206676E-4</v>
      </c>
    </row>
    <row r="111" spans="2:21" s="135" customFormat="1">
      <c r="B111" s="87" t="s">
        <v>566</v>
      </c>
      <c r="C111" s="84" t="s">
        <v>567</v>
      </c>
      <c r="D111" s="97" t="s">
        <v>138</v>
      </c>
      <c r="E111" s="97" t="s">
        <v>335</v>
      </c>
      <c r="F111" s="84" t="s">
        <v>473</v>
      </c>
      <c r="G111" s="97" t="s">
        <v>386</v>
      </c>
      <c r="H111" s="84" t="s">
        <v>504</v>
      </c>
      <c r="I111" s="84" t="s">
        <v>387</v>
      </c>
      <c r="J111" s="84"/>
      <c r="K111" s="94">
        <v>2.6399999999999846</v>
      </c>
      <c r="L111" s="97" t="s">
        <v>180</v>
      </c>
      <c r="M111" s="98">
        <v>4.9000000000000002E-2</v>
      </c>
      <c r="N111" s="98">
        <v>1.0500000000000126E-2</v>
      </c>
      <c r="O111" s="94">
        <v>13702962.886893999</v>
      </c>
      <c r="P111" s="96">
        <v>115.35</v>
      </c>
      <c r="Q111" s="84"/>
      <c r="R111" s="94">
        <v>15806.367184016</v>
      </c>
      <c r="S111" s="95">
        <v>2.0605547768158174E-2</v>
      </c>
      <c r="T111" s="95">
        <f t="shared" si="1"/>
        <v>2.4613846033968685E-3</v>
      </c>
      <c r="U111" s="95">
        <f>R111/'סכום נכסי הקרן'!$C$42</f>
        <v>3.0171084837752075E-4</v>
      </c>
    </row>
    <row r="112" spans="2:21" s="135" customFormat="1">
      <c r="B112" s="87" t="s">
        <v>568</v>
      </c>
      <c r="C112" s="84" t="s">
        <v>569</v>
      </c>
      <c r="D112" s="97" t="s">
        <v>138</v>
      </c>
      <c r="E112" s="97" t="s">
        <v>335</v>
      </c>
      <c r="F112" s="84" t="s">
        <v>473</v>
      </c>
      <c r="G112" s="97" t="s">
        <v>386</v>
      </c>
      <c r="H112" s="84" t="s">
        <v>504</v>
      </c>
      <c r="I112" s="84" t="s">
        <v>387</v>
      </c>
      <c r="J112" s="84"/>
      <c r="K112" s="94">
        <v>5.7099999999993818</v>
      </c>
      <c r="L112" s="97" t="s">
        <v>180</v>
      </c>
      <c r="M112" s="98">
        <v>2.3E-2</v>
      </c>
      <c r="N112" s="98">
        <v>2.4599999999997048E-2</v>
      </c>
      <c r="O112" s="94">
        <v>3739933.9489430003</v>
      </c>
      <c r="P112" s="96">
        <v>101</v>
      </c>
      <c r="Q112" s="94">
        <v>85.286312580000001</v>
      </c>
      <c r="R112" s="94">
        <v>3862.252779509</v>
      </c>
      <c r="S112" s="95">
        <v>2.7090706577494366E-3</v>
      </c>
      <c r="T112" s="95">
        <f t="shared" si="1"/>
        <v>6.0143418251877242E-4</v>
      </c>
      <c r="U112" s="95">
        <f>R112/'סכום נכסי הקרן'!$C$42</f>
        <v>7.3722415099433921E-5</v>
      </c>
    </row>
    <row r="113" spans="2:21" s="135" customFormat="1">
      <c r="B113" s="87" t="s">
        <v>570</v>
      </c>
      <c r="C113" s="84" t="s">
        <v>571</v>
      </c>
      <c r="D113" s="97" t="s">
        <v>138</v>
      </c>
      <c r="E113" s="97" t="s">
        <v>335</v>
      </c>
      <c r="F113" s="84" t="s">
        <v>473</v>
      </c>
      <c r="G113" s="97" t="s">
        <v>386</v>
      </c>
      <c r="H113" s="84" t="s">
        <v>504</v>
      </c>
      <c r="I113" s="84" t="s">
        <v>387</v>
      </c>
      <c r="J113" s="84"/>
      <c r="K113" s="94">
        <v>2.3099999999999401</v>
      </c>
      <c r="L113" s="97" t="s">
        <v>180</v>
      </c>
      <c r="M113" s="98">
        <v>5.8499999999999996E-2</v>
      </c>
      <c r="N113" s="98">
        <v>9.6000000000000304E-3</v>
      </c>
      <c r="O113" s="94">
        <v>11158060.64181</v>
      </c>
      <c r="P113" s="96">
        <v>121.82</v>
      </c>
      <c r="Q113" s="84"/>
      <c r="R113" s="94">
        <v>13592.749419850999</v>
      </c>
      <c r="S113" s="95">
        <v>1.0524713623947779E-2</v>
      </c>
      <c r="T113" s="95">
        <f t="shared" si="1"/>
        <v>2.116677649604771E-3</v>
      </c>
      <c r="U113" s="95">
        <f>R113/'סכום נכסי הקרן'!$C$42</f>
        <v>2.5945746492549317E-4</v>
      </c>
    </row>
    <row r="114" spans="2:21" s="135" customFormat="1">
      <c r="B114" s="87" t="s">
        <v>572</v>
      </c>
      <c r="C114" s="84" t="s">
        <v>573</v>
      </c>
      <c r="D114" s="97" t="s">
        <v>138</v>
      </c>
      <c r="E114" s="97" t="s">
        <v>335</v>
      </c>
      <c r="F114" s="84" t="s">
        <v>473</v>
      </c>
      <c r="G114" s="97" t="s">
        <v>386</v>
      </c>
      <c r="H114" s="84" t="s">
        <v>504</v>
      </c>
      <c r="I114" s="84" t="s">
        <v>387</v>
      </c>
      <c r="J114" s="84"/>
      <c r="K114" s="94">
        <v>7.0899999999995957</v>
      </c>
      <c r="L114" s="97" t="s">
        <v>180</v>
      </c>
      <c r="M114" s="98">
        <v>2.2499999999999999E-2</v>
      </c>
      <c r="N114" s="98">
        <v>3.3199999999997509E-2</v>
      </c>
      <c r="O114" s="94">
        <v>7796719.9730449999</v>
      </c>
      <c r="P114" s="96">
        <v>94.36</v>
      </c>
      <c r="Q114" s="94">
        <v>211.10853420700002</v>
      </c>
      <c r="R114" s="94">
        <v>7559.4953378339997</v>
      </c>
      <c r="S114" s="95">
        <v>4.2737134564882651E-2</v>
      </c>
      <c r="T114" s="95">
        <f t="shared" si="1"/>
        <v>1.1771727948222629E-3</v>
      </c>
      <c r="U114" s="95">
        <f>R114/'סכום נכסי הקרן'!$C$42</f>
        <v>1.4429512645955879E-4</v>
      </c>
    </row>
    <row r="115" spans="2:21" s="135" customFormat="1">
      <c r="B115" s="87" t="s">
        <v>574</v>
      </c>
      <c r="C115" s="84" t="s">
        <v>575</v>
      </c>
      <c r="D115" s="97" t="s">
        <v>138</v>
      </c>
      <c r="E115" s="97" t="s">
        <v>335</v>
      </c>
      <c r="F115" s="84" t="s">
        <v>576</v>
      </c>
      <c r="G115" s="97" t="s">
        <v>450</v>
      </c>
      <c r="H115" s="84" t="s">
        <v>504</v>
      </c>
      <c r="I115" s="84" t="s">
        <v>178</v>
      </c>
      <c r="J115" s="84"/>
      <c r="K115" s="94">
        <v>1.9399999999997177</v>
      </c>
      <c r="L115" s="97" t="s">
        <v>180</v>
      </c>
      <c r="M115" s="98">
        <v>4.0500000000000001E-2</v>
      </c>
      <c r="N115" s="98">
        <v>8.0999999999983325E-3</v>
      </c>
      <c r="O115" s="94">
        <v>2977379.1250569997</v>
      </c>
      <c r="P115" s="96">
        <v>131</v>
      </c>
      <c r="Q115" s="84"/>
      <c r="R115" s="94">
        <v>3900.3669248650003</v>
      </c>
      <c r="S115" s="95">
        <v>2.0469445663236961E-2</v>
      </c>
      <c r="T115" s="95">
        <f t="shared" si="1"/>
        <v>6.0736935848037838E-4</v>
      </c>
      <c r="U115" s="95">
        <f>R115/'סכום נכסי הקרן'!$C$42</f>
        <v>7.444993528143828E-5</v>
      </c>
    </row>
    <row r="116" spans="2:21" s="135" customFormat="1">
      <c r="B116" s="87" t="s">
        <v>577</v>
      </c>
      <c r="C116" s="84" t="s">
        <v>578</v>
      </c>
      <c r="D116" s="97" t="s">
        <v>138</v>
      </c>
      <c r="E116" s="97" t="s">
        <v>335</v>
      </c>
      <c r="F116" s="84" t="s">
        <v>576</v>
      </c>
      <c r="G116" s="97" t="s">
        <v>450</v>
      </c>
      <c r="H116" s="84" t="s">
        <v>504</v>
      </c>
      <c r="I116" s="84" t="s">
        <v>178</v>
      </c>
      <c r="J116" s="84"/>
      <c r="K116" s="94">
        <v>0.52999999999982195</v>
      </c>
      <c r="L116" s="97" t="s">
        <v>180</v>
      </c>
      <c r="M116" s="98">
        <v>4.2800000000000005E-2</v>
      </c>
      <c r="N116" s="98">
        <v>1.3999999999951842E-3</v>
      </c>
      <c r="O116" s="94">
        <v>758539.328721</v>
      </c>
      <c r="P116" s="96">
        <v>125.92</v>
      </c>
      <c r="Q116" s="84"/>
      <c r="R116" s="94">
        <v>955.15273288899994</v>
      </c>
      <c r="S116" s="95">
        <v>1.0604735955639747E-2</v>
      </c>
      <c r="T116" s="95">
        <f t="shared" si="1"/>
        <v>1.4873741722277876E-4</v>
      </c>
      <c r="U116" s="95">
        <f>R116/'סכום נכסי הקרן'!$C$42</f>
        <v>1.8231889593294159E-5</v>
      </c>
    </row>
    <row r="117" spans="2:21" s="135" customFormat="1">
      <c r="B117" s="87" t="s">
        <v>579</v>
      </c>
      <c r="C117" s="84" t="s">
        <v>580</v>
      </c>
      <c r="D117" s="97" t="s">
        <v>138</v>
      </c>
      <c r="E117" s="97" t="s">
        <v>335</v>
      </c>
      <c r="F117" s="84" t="s">
        <v>581</v>
      </c>
      <c r="G117" s="97" t="s">
        <v>386</v>
      </c>
      <c r="H117" s="84" t="s">
        <v>504</v>
      </c>
      <c r="I117" s="84" t="s">
        <v>178</v>
      </c>
      <c r="J117" s="84"/>
      <c r="K117" s="94">
        <v>6.6499999999996486</v>
      </c>
      <c r="L117" s="97" t="s">
        <v>180</v>
      </c>
      <c r="M117" s="98">
        <v>1.9599999999999999E-2</v>
      </c>
      <c r="N117" s="98">
        <v>2.2999999999998376E-2</v>
      </c>
      <c r="O117" s="94">
        <v>9345459.1605489999</v>
      </c>
      <c r="P117" s="96">
        <v>99.12</v>
      </c>
      <c r="Q117" s="84"/>
      <c r="R117" s="94">
        <v>9263.2195563050009</v>
      </c>
      <c r="S117" s="95">
        <v>1.4509496244094405E-2</v>
      </c>
      <c r="T117" s="95">
        <f t="shared" si="1"/>
        <v>1.4424785738768918E-3</v>
      </c>
      <c r="U117" s="95">
        <f>R117/'סכום נכסי הקרן'!$C$42</f>
        <v>1.7681569702279504E-4</v>
      </c>
    </row>
    <row r="118" spans="2:21" s="135" customFormat="1">
      <c r="B118" s="87" t="s">
        <v>582</v>
      </c>
      <c r="C118" s="84" t="s">
        <v>583</v>
      </c>
      <c r="D118" s="97" t="s">
        <v>138</v>
      </c>
      <c r="E118" s="97" t="s">
        <v>335</v>
      </c>
      <c r="F118" s="84" t="s">
        <v>581</v>
      </c>
      <c r="G118" s="97" t="s">
        <v>386</v>
      </c>
      <c r="H118" s="84" t="s">
        <v>504</v>
      </c>
      <c r="I118" s="84" t="s">
        <v>178</v>
      </c>
      <c r="J118" s="84"/>
      <c r="K118" s="94">
        <v>3.8399999999997765</v>
      </c>
      <c r="L118" s="97" t="s">
        <v>180</v>
      </c>
      <c r="M118" s="98">
        <v>2.75E-2</v>
      </c>
      <c r="N118" s="98">
        <v>1.3499999999999878E-2</v>
      </c>
      <c r="O118" s="94">
        <v>3846520.205147</v>
      </c>
      <c r="P118" s="96">
        <v>106.9</v>
      </c>
      <c r="Q118" s="84"/>
      <c r="R118" s="94">
        <v>4111.9303808630002</v>
      </c>
      <c r="S118" s="95">
        <v>8.2689566892488933E-3</v>
      </c>
      <c r="T118" s="95">
        <f t="shared" si="1"/>
        <v>6.403142488003691E-4</v>
      </c>
      <c r="U118" s="95">
        <f>R118/'סכום נכסי הקרן'!$C$42</f>
        <v>7.8488243961207855E-5</v>
      </c>
    </row>
    <row r="119" spans="2:21" s="135" customFormat="1">
      <c r="B119" s="87" t="s">
        <v>584</v>
      </c>
      <c r="C119" s="84" t="s">
        <v>585</v>
      </c>
      <c r="D119" s="97" t="s">
        <v>138</v>
      </c>
      <c r="E119" s="97" t="s">
        <v>335</v>
      </c>
      <c r="F119" s="84" t="s">
        <v>360</v>
      </c>
      <c r="G119" s="97" t="s">
        <v>337</v>
      </c>
      <c r="H119" s="84" t="s">
        <v>504</v>
      </c>
      <c r="I119" s="84" t="s">
        <v>178</v>
      </c>
      <c r="J119" s="84"/>
      <c r="K119" s="94">
        <v>4.1900000000000128</v>
      </c>
      <c r="L119" s="97" t="s">
        <v>180</v>
      </c>
      <c r="M119" s="98">
        <v>1.4199999999999999E-2</v>
      </c>
      <c r="N119" s="98">
        <v>2.5000000000000144E-2</v>
      </c>
      <c r="O119" s="94">
        <f>37183709.0404/50000</f>
        <v>743.67418080799996</v>
      </c>
      <c r="P119" s="96">
        <v>4877094</v>
      </c>
      <c r="Q119" s="84"/>
      <c r="R119" s="94">
        <v>36269.690526644998</v>
      </c>
      <c r="S119" s="95">
        <f>175452.786487991%/50000</f>
        <v>3.5090557297598197E-2</v>
      </c>
      <c r="T119" s="95">
        <f t="shared" si="1"/>
        <v>5.6479554595271061E-3</v>
      </c>
      <c r="U119" s="95">
        <f>R119/'סכום נכסי הקרן'!$C$42</f>
        <v>6.9231335523130993E-4</v>
      </c>
    </row>
    <row r="120" spans="2:21" s="135" customFormat="1">
      <c r="B120" s="87" t="s">
        <v>586</v>
      </c>
      <c r="C120" s="84" t="s">
        <v>587</v>
      </c>
      <c r="D120" s="97" t="s">
        <v>138</v>
      </c>
      <c r="E120" s="97" t="s">
        <v>335</v>
      </c>
      <c r="F120" s="84" t="s">
        <v>360</v>
      </c>
      <c r="G120" s="97" t="s">
        <v>337</v>
      </c>
      <c r="H120" s="84" t="s">
        <v>504</v>
      </c>
      <c r="I120" s="84" t="s">
        <v>178</v>
      </c>
      <c r="J120" s="84"/>
      <c r="K120" s="94">
        <v>4.8399999999999119</v>
      </c>
      <c r="L120" s="97" t="s">
        <v>180</v>
      </c>
      <c r="M120" s="98">
        <v>1.5900000000000001E-2</v>
      </c>
      <c r="N120" s="98">
        <v>2.24999999999995E-2</v>
      </c>
      <c r="O120" s="94">
        <f>25734848.6759/50000</f>
        <v>514.69697351800005</v>
      </c>
      <c r="P120" s="96">
        <v>4860000</v>
      </c>
      <c r="Q120" s="84"/>
      <c r="R120" s="94">
        <v>25014.272989604997</v>
      </c>
      <c r="S120" s="95">
        <f>171909.476792919%/50000</f>
        <v>3.4381895358583804E-2</v>
      </c>
      <c r="T120" s="95">
        <f t="shared" si="1"/>
        <v>3.8952496601522436E-3</v>
      </c>
      <c r="U120" s="95">
        <f>R120/'סכום נכסי הקרן'!$C$42</f>
        <v>4.7747072033556943E-4</v>
      </c>
    </row>
    <row r="121" spans="2:21" s="135" customFormat="1">
      <c r="B121" s="87" t="s">
        <v>588</v>
      </c>
      <c r="C121" s="84" t="s">
        <v>589</v>
      </c>
      <c r="D121" s="97" t="s">
        <v>138</v>
      </c>
      <c r="E121" s="97" t="s">
        <v>335</v>
      </c>
      <c r="F121" s="84" t="s">
        <v>590</v>
      </c>
      <c r="G121" s="97" t="s">
        <v>591</v>
      </c>
      <c r="H121" s="84" t="s">
        <v>504</v>
      </c>
      <c r="I121" s="84" t="s">
        <v>387</v>
      </c>
      <c r="J121" s="84"/>
      <c r="K121" s="94">
        <v>5.1299999999999226</v>
      </c>
      <c r="L121" s="97" t="s">
        <v>180</v>
      </c>
      <c r="M121" s="98">
        <v>1.9400000000000001E-2</v>
      </c>
      <c r="N121" s="98">
        <v>1.4400000000000074E-2</v>
      </c>
      <c r="O121" s="94">
        <v>15674344.327810001</v>
      </c>
      <c r="P121" s="96">
        <v>103.9</v>
      </c>
      <c r="Q121" s="84"/>
      <c r="R121" s="94">
        <v>16285.643532702001</v>
      </c>
      <c r="S121" s="95">
        <v>2.6027684036379953E-2</v>
      </c>
      <c r="T121" s="95">
        <f t="shared" si="1"/>
        <v>2.5360180350826093E-3</v>
      </c>
      <c r="U121" s="95">
        <f>R121/'סכום נכסי הקרן'!$C$42</f>
        <v>3.1085924231813233E-4</v>
      </c>
    </row>
    <row r="122" spans="2:21" s="135" customFormat="1">
      <c r="B122" s="87" t="s">
        <v>592</v>
      </c>
      <c r="C122" s="84" t="s">
        <v>593</v>
      </c>
      <c r="D122" s="97" t="s">
        <v>138</v>
      </c>
      <c r="E122" s="97" t="s">
        <v>335</v>
      </c>
      <c r="F122" s="84" t="s">
        <v>590</v>
      </c>
      <c r="G122" s="97" t="s">
        <v>591</v>
      </c>
      <c r="H122" s="84" t="s">
        <v>504</v>
      </c>
      <c r="I122" s="84" t="s">
        <v>387</v>
      </c>
      <c r="J122" s="84"/>
      <c r="K122" s="94">
        <v>6.5799999999999832</v>
      </c>
      <c r="L122" s="97" t="s">
        <v>180</v>
      </c>
      <c r="M122" s="98">
        <v>1.23E-2</v>
      </c>
      <c r="N122" s="98">
        <v>1.7600000000000036E-2</v>
      </c>
      <c r="O122" s="94">
        <v>21993979.543364</v>
      </c>
      <c r="P122" s="96">
        <v>97.58</v>
      </c>
      <c r="Q122" s="84"/>
      <c r="R122" s="94">
        <v>21461.724579591999</v>
      </c>
      <c r="S122" s="95">
        <v>2.0757242290456321E-2</v>
      </c>
      <c r="T122" s="95">
        <f t="shared" si="1"/>
        <v>3.3420429772105442E-3</v>
      </c>
      <c r="U122" s="95">
        <f>R122/'סכום נכסי הקרן'!$C$42</f>
        <v>4.0965992091474349E-4</v>
      </c>
    </row>
    <row r="123" spans="2:21" s="135" customFormat="1">
      <c r="B123" s="87" t="s">
        <v>594</v>
      </c>
      <c r="C123" s="84" t="s">
        <v>595</v>
      </c>
      <c r="D123" s="97" t="s">
        <v>138</v>
      </c>
      <c r="E123" s="97" t="s">
        <v>335</v>
      </c>
      <c r="F123" s="84" t="s">
        <v>596</v>
      </c>
      <c r="G123" s="97" t="s">
        <v>450</v>
      </c>
      <c r="H123" s="84" t="s">
        <v>504</v>
      </c>
      <c r="I123" s="84" t="s">
        <v>178</v>
      </c>
      <c r="J123" s="84"/>
      <c r="K123" s="94">
        <v>0.73999999999999622</v>
      </c>
      <c r="L123" s="97" t="s">
        <v>180</v>
      </c>
      <c r="M123" s="98">
        <v>3.6000000000000004E-2</v>
      </c>
      <c r="N123" s="98">
        <v>-2.7999999999998031E-3</v>
      </c>
      <c r="O123" s="94">
        <v>14684357.275754999</v>
      </c>
      <c r="P123" s="96">
        <v>110.99</v>
      </c>
      <c r="Q123" s="84"/>
      <c r="R123" s="94">
        <v>16298.167351569002</v>
      </c>
      <c r="S123" s="95">
        <v>3.5494153603847604E-2</v>
      </c>
      <c r="T123" s="95">
        <f t="shared" si="1"/>
        <v>2.5379682577097375E-3</v>
      </c>
      <c r="U123" s="95">
        <f>R123/'סכום נכסי הקרן'!$C$42</f>
        <v>3.1109829611027188E-4</v>
      </c>
    </row>
    <row r="124" spans="2:21" s="135" customFormat="1">
      <c r="B124" s="87" t="s">
        <v>597</v>
      </c>
      <c r="C124" s="84" t="s">
        <v>598</v>
      </c>
      <c r="D124" s="97" t="s">
        <v>138</v>
      </c>
      <c r="E124" s="97" t="s">
        <v>335</v>
      </c>
      <c r="F124" s="84" t="s">
        <v>596</v>
      </c>
      <c r="G124" s="97" t="s">
        <v>450</v>
      </c>
      <c r="H124" s="84" t="s">
        <v>504</v>
      </c>
      <c r="I124" s="84" t="s">
        <v>178</v>
      </c>
      <c r="J124" s="84"/>
      <c r="K124" s="94">
        <v>7.1999999999995401</v>
      </c>
      <c r="L124" s="97" t="s">
        <v>180</v>
      </c>
      <c r="M124" s="98">
        <v>2.2499999999999999E-2</v>
      </c>
      <c r="N124" s="98">
        <v>2.3299999999997809E-2</v>
      </c>
      <c r="O124" s="94">
        <v>5571212.0809739996</v>
      </c>
      <c r="P124" s="96">
        <v>101.51</v>
      </c>
      <c r="Q124" s="84"/>
      <c r="R124" s="94">
        <v>5655.3373971279998</v>
      </c>
      <c r="S124" s="95">
        <v>1.3617678708697225E-2</v>
      </c>
      <c r="T124" s="95">
        <f t="shared" si="1"/>
        <v>8.8065525963371106E-4</v>
      </c>
      <c r="U124" s="95">
        <f>R124/'סכום נכסי הקרן'!$C$42</f>
        <v>1.0794869080822446E-4</v>
      </c>
    </row>
    <row r="125" spans="2:21" s="135" customFormat="1">
      <c r="B125" s="87" t="s">
        <v>599</v>
      </c>
      <c r="C125" s="84" t="s">
        <v>600</v>
      </c>
      <c r="D125" s="97" t="s">
        <v>138</v>
      </c>
      <c r="E125" s="97" t="s">
        <v>335</v>
      </c>
      <c r="F125" s="84" t="s">
        <v>601</v>
      </c>
      <c r="G125" s="97" t="s">
        <v>602</v>
      </c>
      <c r="H125" s="84" t="s">
        <v>504</v>
      </c>
      <c r="I125" s="84" t="s">
        <v>387</v>
      </c>
      <c r="J125" s="84"/>
      <c r="K125" s="94">
        <v>3.6799999999998634</v>
      </c>
      <c r="L125" s="97" t="s">
        <v>180</v>
      </c>
      <c r="M125" s="98">
        <v>1.8000000000000002E-2</v>
      </c>
      <c r="N125" s="98">
        <v>1.7699999999999046E-2</v>
      </c>
      <c r="O125" s="94">
        <v>11306242.206494998</v>
      </c>
      <c r="P125" s="96">
        <v>101</v>
      </c>
      <c r="Q125" s="84"/>
      <c r="R125" s="94">
        <v>11419.136812917</v>
      </c>
      <c r="S125" s="95">
        <v>1.3540236756345027E-2</v>
      </c>
      <c r="T125" s="95">
        <f t="shared" si="1"/>
        <v>1.7782003421898897E-3</v>
      </c>
      <c r="U125" s="95">
        <f>R125/'סכום נכסי הקרן'!$C$42</f>
        <v>2.1796769715992439E-4</v>
      </c>
    </row>
    <row r="126" spans="2:21" s="135" customFormat="1">
      <c r="B126" s="87" t="s">
        <v>603</v>
      </c>
      <c r="C126" s="84" t="s">
        <v>604</v>
      </c>
      <c r="D126" s="97" t="s">
        <v>138</v>
      </c>
      <c r="E126" s="97" t="s">
        <v>335</v>
      </c>
      <c r="F126" s="84" t="s">
        <v>605</v>
      </c>
      <c r="G126" s="97" t="s">
        <v>337</v>
      </c>
      <c r="H126" s="84" t="s">
        <v>606</v>
      </c>
      <c r="I126" s="84" t="s">
        <v>178</v>
      </c>
      <c r="J126" s="84"/>
      <c r="K126" s="94">
        <v>1.4799999999996307</v>
      </c>
      <c r="L126" s="97" t="s">
        <v>180</v>
      </c>
      <c r="M126" s="98">
        <v>4.1500000000000002E-2</v>
      </c>
      <c r="N126" s="98">
        <v>6.6999999999999152E-3</v>
      </c>
      <c r="O126" s="94">
        <v>1068868.3404089999</v>
      </c>
      <c r="P126" s="96">
        <v>111.5</v>
      </c>
      <c r="Q126" s="84"/>
      <c r="R126" s="94">
        <v>1191.7881658030001</v>
      </c>
      <c r="S126" s="95">
        <v>3.5522967826284915E-3</v>
      </c>
      <c r="T126" s="95">
        <f t="shared" si="1"/>
        <v>1.8558654292078662E-4</v>
      </c>
      <c r="U126" s="95">
        <f>R126/'סכום נכסי הקרן'!$C$42</f>
        <v>2.274877044197283E-5</v>
      </c>
    </row>
    <row r="127" spans="2:21" s="135" customFormat="1">
      <c r="B127" s="87" t="s">
        <v>607</v>
      </c>
      <c r="C127" s="84" t="s">
        <v>608</v>
      </c>
      <c r="D127" s="97" t="s">
        <v>138</v>
      </c>
      <c r="E127" s="97" t="s">
        <v>335</v>
      </c>
      <c r="F127" s="84" t="s">
        <v>609</v>
      </c>
      <c r="G127" s="97" t="s">
        <v>602</v>
      </c>
      <c r="H127" s="84" t="s">
        <v>606</v>
      </c>
      <c r="I127" s="84" t="s">
        <v>387</v>
      </c>
      <c r="J127" s="84"/>
      <c r="K127" s="94">
        <v>2.2500000000001066</v>
      </c>
      <c r="L127" s="97" t="s">
        <v>180</v>
      </c>
      <c r="M127" s="98">
        <v>2.8500000000000001E-2</v>
      </c>
      <c r="N127" s="98">
        <v>2.5500000000001917E-2</v>
      </c>
      <c r="O127" s="94">
        <v>4587635.2902140003</v>
      </c>
      <c r="P127" s="96">
        <v>102.6</v>
      </c>
      <c r="Q127" s="84"/>
      <c r="R127" s="94">
        <v>4706.9138417419999</v>
      </c>
      <c r="S127" s="95">
        <v>1.5730831651817885E-2</v>
      </c>
      <c r="T127" s="95">
        <f t="shared" si="1"/>
        <v>7.329657172139521E-4</v>
      </c>
      <c r="U127" s="95">
        <f>R127/'סכום נכסי הקרן'!$C$42</f>
        <v>8.9845247291734471E-5</v>
      </c>
    </row>
    <row r="128" spans="2:21" s="135" customFormat="1">
      <c r="B128" s="87" t="s">
        <v>610</v>
      </c>
      <c r="C128" s="84" t="s">
        <v>611</v>
      </c>
      <c r="D128" s="97" t="s">
        <v>138</v>
      </c>
      <c r="E128" s="97" t="s">
        <v>335</v>
      </c>
      <c r="F128" s="84" t="s">
        <v>371</v>
      </c>
      <c r="G128" s="97" t="s">
        <v>337</v>
      </c>
      <c r="H128" s="84" t="s">
        <v>606</v>
      </c>
      <c r="I128" s="84" t="s">
        <v>178</v>
      </c>
      <c r="J128" s="84"/>
      <c r="K128" s="94">
        <v>2.4100000000000046</v>
      </c>
      <c r="L128" s="97" t="s">
        <v>180</v>
      </c>
      <c r="M128" s="98">
        <v>2.7999999999999997E-2</v>
      </c>
      <c r="N128" s="98">
        <v>1.8699999999999991E-2</v>
      </c>
      <c r="O128" s="94">
        <f>29949488.9057/50000</f>
        <v>598.98977811399993</v>
      </c>
      <c r="P128" s="96">
        <v>5266854</v>
      </c>
      <c r="Q128" s="84"/>
      <c r="R128" s="94">
        <v>31547.917248746002</v>
      </c>
      <c r="S128" s="95">
        <f>169330.5190575%/50000</f>
        <v>3.3866103811500001E-2</v>
      </c>
      <c r="T128" s="95">
        <f t="shared" si="1"/>
        <v>4.9126758148340449E-3</v>
      </c>
      <c r="U128" s="95">
        <f>R128/'סכום נכסי הקרן'!$C$42</f>
        <v>6.021844720454358E-4</v>
      </c>
    </row>
    <row r="129" spans="2:21" s="135" customFormat="1">
      <c r="B129" s="87" t="s">
        <v>612</v>
      </c>
      <c r="C129" s="84" t="s">
        <v>613</v>
      </c>
      <c r="D129" s="97" t="s">
        <v>138</v>
      </c>
      <c r="E129" s="97" t="s">
        <v>335</v>
      </c>
      <c r="F129" s="84" t="s">
        <v>371</v>
      </c>
      <c r="G129" s="97" t="s">
        <v>337</v>
      </c>
      <c r="H129" s="84" t="s">
        <v>606</v>
      </c>
      <c r="I129" s="84" t="s">
        <v>178</v>
      </c>
      <c r="J129" s="84"/>
      <c r="K129" s="94">
        <v>3.6599999999994779</v>
      </c>
      <c r="L129" s="97" t="s">
        <v>180</v>
      </c>
      <c r="M129" s="98">
        <v>1.49E-2</v>
      </c>
      <c r="N129" s="98">
        <v>2.3999999999997704E-2</v>
      </c>
      <c r="O129" s="94">
        <f>3539567.9852/50000</f>
        <v>70.791359704000001</v>
      </c>
      <c r="P129" s="96">
        <v>4920095</v>
      </c>
      <c r="Q129" s="84"/>
      <c r="R129" s="94">
        <v>3483.0021565269999</v>
      </c>
      <c r="S129" s="95">
        <f>58524.6029298942%/50000</f>
        <v>1.1704920585978841E-2</v>
      </c>
      <c r="T129" s="95">
        <f t="shared" si="1"/>
        <v>5.4237686508655828E-4</v>
      </c>
      <c r="U129" s="95">
        <f>R129/'סכום נכסי הקרן'!$C$42</f>
        <v>6.6483305323260144E-5</v>
      </c>
    </row>
    <row r="130" spans="2:21" s="135" customFormat="1">
      <c r="B130" s="87" t="s">
        <v>614</v>
      </c>
      <c r="C130" s="84" t="s">
        <v>615</v>
      </c>
      <c r="D130" s="97" t="s">
        <v>138</v>
      </c>
      <c r="E130" s="97" t="s">
        <v>335</v>
      </c>
      <c r="F130" s="84" t="s">
        <v>371</v>
      </c>
      <c r="G130" s="97" t="s">
        <v>337</v>
      </c>
      <c r="H130" s="84" t="s">
        <v>606</v>
      </c>
      <c r="I130" s="84" t="s">
        <v>178</v>
      </c>
      <c r="J130" s="84"/>
      <c r="K130" s="94">
        <v>5.2199999999998088</v>
      </c>
      <c r="L130" s="97" t="s">
        <v>180</v>
      </c>
      <c r="M130" s="98">
        <v>2.2000000000000002E-2</v>
      </c>
      <c r="N130" s="98">
        <v>1.6899999999998989E-2</v>
      </c>
      <c r="O130" s="94">
        <f>6841948.425/50000</f>
        <v>136.83896849999999</v>
      </c>
      <c r="P130" s="96">
        <v>5199480</v>
      </c>
      <c r="Q130" s="84"/>
      <c r="R130" s="94">
        <v>7114.914518388</v>
      </c>
      <c r="S130" s="95">
        <f>135914.748212157%/50000</f>
        <v>2.7182949642431398E-2</v>
      </c>
      <c r="T130" s="95">
        <f t="shared" si="1"/>
        <v>1.1079421884969507E-3</v>
      </c>
      <c r="U130" s="95">
        <f>R130/'סכום נכסי הקרן'!$C$42</f>
        <v>1.3580899839193625E-4</v>
      </c>
    </row>
    <row r="131" spans="2:21" s="135" customFormat="1">
      <c r="B131" s="87" t="s">
        <v>616</v>
      </c>
      <c r="C131" s="84" t="s">
        <v>617</v>
      </c>
      <c r="D131" s="97" t="s">
        <v>138</v>
      </c>
      <c r="E131" s="97" t="s">
        <v>335</v>
      </c>
      <c r="F131" s="84" t="s">
        <v>618</v>
      </c>
      <c r="G131" s="97" t="s">
        <v>386</v>
      </c>
      <c r="H131" s="84" t="s">
        <v>606</v>
      </c>
      <c r="I131" s="84" t="s">
        <v>178</v>
      </c>
      <c r="J131" s="84"/>
      <c r="K131" s="94">
        <v>5.4199999999998996</v>
      </c>
      <c r="L131" s="97" t="s">
        <v>180</v>
      </c>
      <c r="M131" s="98">
        <v>2.5000000000000001E-2</v>
      </c>
      <c r="N131" s="98">
        <v>2.5499999999999773E-2</v>
      </c>
      <c r="O131" s="94">
        <v>2151802.8487649998</v>
      </c>
      <c r="P131" s="96">
        <v>101.29</v>
      </c>
      <c r="Q131" s="84"/>
      <c r="R131" s="94">
        <v>2179.5611017910001</v>
      </c>
      <c r="S131" s="95">
        <v>8.9997464229861317E-3</v>
      </c>
      <c r="T131" s="95">
        <f t="shared" si="1"/>
        <v>3.3940361347141863E-4</v>
      </c>
      <c r="U131" s="95">
        <f>R131/'סכום נכסי הקרן'!$C$42</f>
        <v>4.1603312225784162E-5</v>
      </c>
    </row>
    <row r="132" spans="2:21" s="135" customFormat="1">
      <c r="B132" s="87" t="s">
        <v>619</v>
      </c>
      <c r="C132" s="84" t="s">
        <v>620</v>
      </c>
      <c r="D132" s="97" t="s">
        <v>138</v>
      </c>
      <c r="E132" s="97" t="s">
        <v>335</v>
      </c>
      <c r="F132" s="84" t="s">
        <v>618</v>
      </c>
      <c r="G132" s="97" t="s">
        <v>386</v>
      </c>
      <c r="H132" s="84" t="s">
        <v>606</v>
      </c>
      <c r="I132" s="84" t="s">
        <v>178</v>
      </c>
      <c r="J132" s="84"/>
      <c r="K132" s="94">
        <v>7.3100000000000556</v>
      </c>
      <c r="L132" s="97" t="s">
        <v>180</v>
      </c>
      <c r="M132" s="98">
        <v>1.9E-2</v>
      </c>
      <c r="N132" s="98">
        <v>3.1800000000000585E-2</v>
      </c>
      <c r="O132" s="94">
        <v>10375336.570984</v>
      </c>
      <c r="P132" s="96">
        <v>92</v>
      </c>
      <c r="Q132" s="84"/>
      <c r="R132" s="94">
        <v>9545.3095947080001</v>
      </c>
      <c r="S132" s="95">
        <v>4.1878859071146947E-2</v>
      </c>
      <c r="T132" s="95">
        <f t="shared" si="1"/>
        <v>1.4864059399321932E-3</v>
      </c>
      <c r="U132" s="95">
        <f>R132/'סכום נכסי הקרן'!$C$42</f>
        <v>1.8220021225103056E-4</v>
      </c>
    </row>
    <row r="133" spans="2:21" s="135" customFormat="1">
      <c r="B133" s="87" t="s">
        <v>621</v>
      </c>
      <c r="C133" s="84" t="s">
        <v>622</v>
      </c>
      <c r="D133" s="97" t="s">
        <v>138</v>
      </c>
      <c r="E133" s="97" t="s">
        <v>335</v>
      </c>
      <c r="F133" s="84" t="s">
        <v>623</v>
      </c>
      <c r="G133" s="97" t="s">
        <v>386</v>
      </c>
      <c r="H133" s="84" t="s">
        <v>606</v>
      </c>
      <c r="I133" s="84" t="s">
        <v>178</v>
      </c>
      <c r="J133" s="84"/>
      <c r="K133" s="94">
        <v>1.4799999999998139</v>
      </c>
      <c r="L133" s="97" t="s">
        <v>180</v>
      </c>
      <c r="M133" s="98">
        <v>4.5999999999999999E-2</v>
      </c>
      <c r="N133" s="98">
        <v>1.0099999999999873E-2</v>
      </c>
      <c r="O133" s="94">
        <v>3637770.809899</v>
      </c>
      <c r="P133" s="96">
        <v>130.01</v>
      </c>
      <c r="Q133" s="84"/>
      <c r="R133" s="94">
        <v>4729.4659213060004</v>
      </c>
      <c r="S133" s="95">
        <v>1.2626993443921316E-2</v>
      </c>
      <c r="T133" s="95">
        <f t="shared" si="1"/>
        <v>7.364775514493066E-4</v>
      </c>
      <c r="U133" s="95">
        <f>R133/'סכום נכסי הקרן'!$C$42</f>
        <v>9.0275719833509449E-5</v>
      </c>
    </row>
    <row r="134" spans="2:21" s="135" customFormat="1">
      <c r="B134" s="87" t="s">
        <v>624</v>
      </c>
      <c r="C134" s="84" t="s">
        <v>625</v>
      </c>
      <c r="D134" s="97" t="s">
        <v>138</v>
      </c>
      <c r="E134" s="97" t="s">
        <v>335</v>
      </c>
      <c r="F134" s="84" t="s">
        <v>626</v>
      </c>
      <c r="G134" s="97" t="s">
        <v>337</v>
      </c>
      <c r="H134" s="84" t="s">
        <v>606</v>
      </c>
      <c r="I134" s="84" t="s">
        <v>387</v>
      </c>
      <c r="J134" s="84"/>
      <c r="K134" s="94">
        <v>1.9900000000000313</v>
      </c>
      <c r="L134" s="97" t="s">
        <v>180</v>
      </c>
      <c r="M134" s="98">
        <v>0.02</v>
      </c>
      <c r="N134" s="98">
        <v>3.9000000000003155E-3</v>
      </c>
      <c r="O134" s="94">
        <v>8246148.2240010379</v>
      </c>
      <c r="P134" s="96">
        <v>105.37</v>
      </c>
      <c r="Q134" s="94">
        <v>3888.5006899999998</v>
      </c>
      <c r="R134" s="94">
        <v>12692.78057934</v>
      </c>
      <c r="S134" s="95">
        <v>2.7587435103937748E-2</v>
      </c>
      <c r="T134" s="95">
        <f t="shared" si="1"/>
        <v>1.9765335278225838E-3</v>
      </c>
      <c r="U134" s="95">
        <f>R134/'סכום נכסי הקרן'!$C$42</f>
        <v>2.4227892166993166E-4</v>
      </c>
    </row>
    <row r="135" spans="2:21" s="135" customFormat="1">
      <c r="B135" s="87" t="s">
        <v>627</v>
      </c>
      <c r="C135" s="84" t="s">
        <v>628</v>
      </c>
      <c r="D135" s="97" t="s">
        <v>138</v>
      </c>
      <c r="E135" s="97" t="s">
        <v>335</v>
      </c>
      <c r="F135" s="84" t="s">
        <v>558</v>
      </c>
      <c r="G135" s="97" t="s">
        <v>386</v>
      </c>
      <c r="H135" s="84" t="s">
        <v>606</v>
      </c>
      <c r="I135" s="84" t="s">
        <v>387</v>
      </c>
      <c r="J135" s="84"/>
      <c r="K135" s="94">
        <v>6.8099999999989942</v>
      </c>
      <c r="L135" s="97" t="s">
        <v>180</v>
      </c>
      <c r="M135" s="98">
        <v>2.81E-2</v>
      </c>
      <c r="N135" s="98">
        <v>3.1799999999990787E-2</v>
      </c>
      <c r="O135" s="94">
        <v>1445097.4522330002</v>
      </c>
      <c r="P135" s="96">
        <v>99.19</v>
      </c>
      <c r="Q135" s="84"/>
      <c r="R135" s="94">
        <v>1433.3921572240001</v>
      </c>
      <c r="S135" s="95">
        <v>2.7603428558415043E-3</v>
      </c>
      <c r="T135" s="95">
        <f t="shared" si="1"/>
        <v>2.2320937792643183E-4</v>
      </c>
      <c r="U135" s="95">
        <f>R135/'סכום נכסי הקרן'!$C$42</f>
        <v>2.7360490793296753E-5</v>
      </c>
    </row>
    <row r="136" spans="2:21" s="135" customFormat="1">
      <c r="B136" s="87" t="s">
        <v>629</v>
      </c>
      <c r="C136" s="84" t="s">
        <v>630</v>
      </c>
      <c r="D136" s="97" t="s">
        <v>138</v>
      </c>
      <c r="E136" s="97" t="s">
        <v>335</v>
      </c>
      <c r="F136" s="84" t="s">
        <v>558</v>
      </c>
      <c r="G136" s="97" t="s">
        <v>386</v>
      </c>
      <c r="H136" s="84" t="s">
        <v>606</v>
      </c>
      <c r="I136" s="84" t="s">
        <v>387</v>
      </c>
      <c r="J136" s="84"/>
      <c r="K136" s="94">
        <v>4.9699999999999296</v>
      </c>
      <c r="L136" s="97" t="s">
        <v>180</v>
      </c>
      <c r="M136" s="98">
        <v>3.7000000000000005E-2</v>
      </c>
      <c r="N136" s="98">
        <v>2.3499999999999036E-2</v>
      </c>
      <c r="O136" s="94">
        <v>9185953.181016</v>
      </c>
      <c r="P136" s="96">
        <v>107.25</v>
      </c>
      <c r="Q136" s="84"/>
      <c r="R136" s="94">
        <v>9851.934759976999</v>
      </c>
      <c r="S136" s="95">
        <v>1.357511894270831E-2</v>
      </c>
      <c r="T136" s="95">
        <f t="shared" si="1"/>
        <v>1.5341539424947514E-3</v>
      </c>
      <c r="U136" s="95">
        <f>R136/'סכום נכסי הקרן'!$C$42</f>
        <v>1.8805305229138841E-4</v>
      </c>
    </row>
    <row r="137" spans="2:21" s="135" customFormat="1">
      <c r="B137" s="87" t="s">
        <v>631</v>
      </c>
      <c r="C137" s="84" t="s">
        <v>632</v>
      </c>
      <c r="D137" s="97" t="s">
        <v>138</v>
      </c>
      <c r="E137" s="97" t="s">
        <v>335</v>
      </c>
      <c r="F137" s="84" t="s">
        <v>343</v>
      </c>
      <c r="G137" s="97" t="s">
        <v>337</v>
      </c>
      <c r="H137" s="84" t="s">
        <v>606</v>
      </c>
      <c r="I137" s="84" t="s">
        <v>387</v>
      </c>
      <c r="J137" s="84"/>
      <c r="K137" s="94">
        <v>2.8400000000000003</v>
      </c>
      <c r="L137" s="97" t="s">
        <v>180</v>
      </c>
      <c r="M137" s="98">
        <v>4.4999999999999998E-2</v>
      </c>
      <c r="N137" s="98">
        <v>1.0500000000000001E-2</v>
      </c>
      <c r="O137" s="94">
        <v>42500594.459546</v>
      </c>
      <c r="P137" s="96">
        <v>133.24</v>
      </c>
      <c r="Q137" s="94">
        <v>657.06898999999999</v>
      </c>
      <c r="R137" s="94">
        <v>57284.862666099994</v>
      </c>
      <c r="S137" s="95">
        <v>2.4971202383948898E-2</v>
      </c>
      <c r="T137" s="95">
        <f t="shared" si="1"/>
        <v>8.9204608075046654E-3</v>
      </c>
      <c r="U137" s="95">
        <f>R137/'סכום נכסי הקרן'!$C$42</f>
        <v>1.0934495139184473E-3</v>
      </c>
    </row>
    <row r="138" spans="2:21" s="135" customFormat="1">
      <c r="B138" s="87" t="s">
        <v>633</v>
      </c>
      <c r="C138" s="84" t="s">
        <v>634</v>
      </c>
      <c r="D138" s="97" t="s">
        <v>138</v>
      </c>
      <c r="E138" s="97" t="s">
        <v>335</v>
      </c>
      <c r="F138" s="84" t="s">
        <v>635</v>
      </c>
      <c r="G138" s="97" t="s">
        <v>386</v>
      </c>
      <c r="H138" s="84" t="s">
        <v>606</v>
      </c>
      <c r="I138" s="84" t="s">
        <v>178</v>
      </c>
      <c r="J138" s="84"/>
      <c r="K138" s="94">
        <v>2.8600000002982102</v>
      </c>
      <c r="L138" s="97" t="s">
        <v>180</v>
      </c>
      <c r="M138" s="98">
        <v>4.9500000000000002E-2</v>
      </c>
      <c r="N138" s="98">
        <v>1.0600000006709732E-2</v>
      </c>
      <c r="O138" s="94">
        <v>471.67479699999996</v>
      </c>
      <c r="P138" s="96">
        <v>113.75</v>
      </c>
      <c r="Q138" s="84"/>
      <c r="R138" s="94">
        <v>0.53653409399999996</v>
      </c>
      <c r="S138" s="95">
        <v>7.6282637158476516E-7</v>
      </c>
      <c r="T138" s="95">
        <f t="shared" si="1"/>
        <v>8.3549669749830061E-8</v>
      </c>
      <c r="U138" s="95">
        <f>R138/'סכום נכסי הקרן'!$C$42</f>
        <v>1.0241325840380438E-8</v>
      </c>
    </row>
    <row r="139" spans="2:21" s="135" customFormat="1">
      <c r="B139" s="87" t="s">
        <v>636</v>
      </c>
      <c r="C139" s="84" t="s">
        <v>637</v>
      </c>
      <c r="D139" s="97" t="s">
        <v>138</v>
      </c>
      <c r="E139" s="97" t="s">
        <v>335</v>
      </c>
      <c r="F139" s="84" t="s">
        <v>638</v>
      </c>
      <c r="G139" s="97" t="s">
        <v>418</v>
      </c>
      <c r="H139" s="84" t="s">
        <v>606</v>
      </c>
      <c r="I139" s="84" t="s">
        <v>387</v>
      </c>
      <c r="J139" s="84"/>
      <c r="K139" s="94">
        <v>1</v>
      </c>
      <c r="L139" s="97" t="s">
        <v>180</v>
      </c>
      <c r="M139" s="98">
        <v>4.5999999999999999E-2</v>
      </c>
      <c r="N139" s="98">
        <v>4.0999999999963349E-3</v>
      </c>
      <c r="O139" s="94">
        <v>606077.01996942284</v>
      </c>
      <c r="P139" s="96">
        <v>107.9</v>
      </c>
      <c r="Q139" s="144">
        <v>656.60527076916821</v>
      </c>
      <c r="R139" s="94">
        <v>1336.7898156890001</v>
      </c>
      <c r="S139" s="95">
        <v>5.6526331378246473E-3</v>
      </c>
      <c r="T139" s="95">
        <f t="shared" si="1"/>
        <v>2.0816635676045622E-4</v>
      </c>
      <c r="U139" s="95">
        <f>R139/'סכום נכסי הקרן'!$C$42</f>
        <v>2.5516551950141609E-5</v>
      </c>
    </row>
    <row r="140" spans="2:21" s="135" customFormat="1">
      <c r="B140" s="87" t="s">
        <v>639</v>
      </c>
      <c r="C140" s="84" t="s">
        <v>640</v>
      </c>
      <c r="D140" s="97" t="s">
        <v>138</v>
      </c>
      <c r="E140" s="97" t="s">
        <v>335</v>
      </c>
      <c r="F140" s="84" t="s">
        <v>638</v>
      </c>
      <c r="G140" s="97" t="s">
        <v>418</v>
      </c>
      <c r="H140" s="84" t="s">
        <v>606</v>
      </c>
      <c r="I140" s="84" t="s">
        <v>387</v>
      </c>
      <c r="J140" s="84"/>
      <c r="K140" s="94">
        <v>3.1100000000000256</v>
      </c>
      <c r="L140" s="97" t="s">
        <v>180</v>
      </c>
      <c r="M140" s="98">
        <v>1.9799999999999998E-2</v>
      </c>
      <c r="N140" s="98">
        <v>1.1500000000000354E-2</v>
      </c>
      <c r="O140" s="94">
        <v>20323100.158877</v>
      </c>
      <c r="P140" s="96">
        <v>102.95</v>
      </c>
      <c r="Q140" s="144">
        <v>201.97034691447939</v>
      </c>
      <c r="R140" s="94">
        <v>21124.602975195001</v>
      </c>
      <c r="S140" s="95">
        <v>2.4319561875250431E-2</v>
      </c>
      <c r="T140" s="95">
        <f t="shared" ref="T140:T168" si="2">R140/$R$11</f>
        <v>3.2895460361440144E-3</v>
      </c>
      <c r="U140" s="95">
        <f>R140/'סכום נכסי הקרן'!$C$42</f>
        <v>4.0322496694430396E-4</v>
      </c>
    </row>
    <row r="141" spans="2:21" s="135" customFormat="1">
      <c r="B141" s="87" t="s">
        <v>641</v>
      </c>
      <c r="C141" s="84" t="s">
        <v>642</v>
      </c>
      <c r="D141" s="97" t="s">
        <v>138</v>
      </c>
      <c r="E141" s="97" t="s">
        <v>335</v>
      </c>
      <c r="F141" s="84" t="s">
        <v>596</v>
      </c>
      <c r="G141" s="97" t="s">
        <v>450</v>
      </c>
      <c r="H141" s="84" t="s">
        <v>606</v>
      </c>
      <c r="I141" s="84" t="s">
        <v>387</v>
      </c>
      <c r="J141" s="84"/>
      <c r="K141" s="94">
        <v>0.23000000000021817</v>
      </c>
      <c r="L141" s="97" t="s">
        <v>180</v>
      </c>
      <c r="M141" s="98">
        <v>4.4999999999999998E-2</v>
      </c>
      <c r="N141" s="98">
        <v>2.6200000000000542E-2</v>
      </c>
      <c r="O141" s="94">
        <v>580105.68287899997</v>
      </c>
      <c r="P141" s="96">
        <v>126.42</v>
      </c>
      <c r="Q141" s="84"/>
      <c r="R141" s="94">
        <v>733.36963900800004</v>
      </c>
      <c r="S141" s="95">
        <v>1.112036093947554E-2</v>
      </c>
      <c r="T141" s="95">
        <f t="shared" si="2"/>
        <v>1.1420111383205126E-4</v>
      </c>
      <c r="U141" s="95">
        <f>R141/'סכום נכסי הקרן'!$C$42</f>
        <v>1.3998509169341073E-5</v>
      </c>
    </row>
    <row r="142" spans="2:21" s="135" customFormat="1">
      <c r="B142" s="87" t="s">
        <v>643</v>
      </c>
      <c r="C142" s="84" t="s">
        <v>644</v>
      </c>
      <c r="D142" s="97" t="s">
        <v>138</v>
      </c>
      <c r="E142" s="97" t="s">
        <v>335</v>
      </c>
      <c r="F142" s="84" t="s">
        <v>645</v>
      </c>
      <c r="G142" s="97" t="s">
        <v>386</v>
      </c>
      <c r="H142" s="84" t="s">
        <v>606</v>
      </c>
      <c r="I142" s="84" t="s">
        <v>178</v>
      </c>
      <c r="J142" s="84"/>
      <c r="K142" s="94">
        <v>0.98999999999996247</v>
      </c>
      <c r="L142" s="97" t="s">
        <v>180</v>
      </c>
      <c r="M142" s="98">
        <v>4.4999999999999998E-2</v>
      </c>
      <c r="N142" s="98">
        <v>5.9000000000004917E-3</v>
      </c>
      <c r="O142" s="94">
        <v>6160843.1181530003</v>
      </c>
      <c r="P142" s="96">
        <v>112.44</v>
      </c>
      <c r="Q142" s="84"/>
      <c r="R142" s="94">
        <v>6927.2519718739995</v>
      </c>
      <c r="S142" s="95">
        <v>1.772904494432518E-2</v>
      </c>
      <c r="T142" s="95">
        <f t="shared" si="2"/>
        <v>1.0787191736671476E-3</v>
      </c>
      <c r="U142" s="95">
        <f>R142/'סכום נכסי הקרן'!$C$42</f>
        <v>1.3222690862657377E-4</v>
      </c>
    </row>
    <row r="143" spans="2:21" s="135" customFormat="1">
      <c r="B143" s="87" t="s">
        <v>646</v>
      </c>
      <c r="C143" s="84" t="s">
        <v>647</v>
      </c>
      <c r="D143" s="97" t="s">
        <v>138</v>
      </c>
      <c r="E143" s="97" t="s">
        <v>335</v>
      </c>
      <c r="F143" s="84" t="s">
        <v>645</v>
      </c>
      <c r="G143" s="97" t="s">
        <v>386</v>
      </c>
      <c r="H143" s="84" t="s">
        <v>606</v>
      </c>
      <c r="I143" s="84" t="s">
        <v>178</v>
      </c>
      <c r="J143" s="84"/>
      <c r="K143" s="94">
        <v>3.1600000000493251</v>
      </c>
      <c r="L143" s="97" t="s">
        <v>180</v>
      </c>
      <c r="M143" s="98">
        <v>3.3000000000000002E-2</v>
      </c>
      <c r="N143" s="98">
        <v>1.5199999999818279E-2</v>
      </c>
      <c r="O143" s="94">
        <v>14523.574451</v>
      </c>
      <c r="P143" s="96">
        <v>106.09</v>
      </c>
      <c r="Q143" s="84"/>
      <c r="R143" s="94">
        <v>15.408061264000001</v>
      </c>
      <c r="S143" s="95">
        <v>2.4205123350124561E-5</v>
      </c>
      <c r="T143" s="95">
        <f t="shared" si="2"/>
        <v>2.3993599744890566E-6</v>
      </c>
      <c r="U143" s="95">
        <f>R143/'סכום נכסי הקרן'!$C$42</f>
        <v>2.9410801240371519E-7</v>
      </c>
    </row>
    <row r="144" spans="2:21" s="135" customFormat="1">
      <c r="B144" s="87" t="s">
        <v>648</v>
      </c>
      <c r="C144" s="84" t="s">
        <v>649</v>
      </c>
      <c r="D144" s="97" t="s">
        <v>138</v>
      </c>
      <c r="E144" s="97" t="s">
        <v>335</v>
      </c>
      <c r="F144" s="84" t="s">
        <v>645</v>
      </c>
      <c r="G144" s="97" t="s">
        <v>386</v>
      </c>
      <c r="H144" s="84" t="s">
        <v>606</v>
      </c>
      <c r="I144" s="84" t="s">
        <v>178</v>
      </c>
      <c r="J144" s="84"/>
      <c r="K144" s="94">
        <v>5.2500000000013403</v>
      </c>
      <c r="L144" s="97" t="s">
        <v>180</v>
      </c>
      <c r="M144" s="98">
        <v>1.6E-2</v>
      </c>
      <c r="N144" s="98">
        <v>1.9400000000003411E-2</v>
      </c>
      <c r="O144" s="94">
        <v>2049609.954047</v>
      </c>
      <c r="P144" s="96">
        <v>100.11</v>
      </c>
      <c r="Q144" s="84"/>
      <c r="R144" s="94">
        <v>2051.8646160449998</v>
      </c>
      <c r="S144" s="95">
        <v>1.2729691950136792E-2</v>
      </c>
      <c r="T144" s="95">
        <f t="shared" si="2"/>
        <v>3.1951857851911567E-4</v>
      </c>
      <c r="U144" s="95">
        <f>R144/'סכום נכסי הקרן'!$C$42</f>
        <v>3.9165850499081137E-5</v>
      </c>
    </row>
    <row r="145" spans="2:21" s="135" customFormat="1">
      <c r="B145" s="87" t="s">
        <v>650</v>
      </c>
      <c r="C145" s="84" t="s">
        <v>651</v>
      </c>
      <c r="D145" s="97" t="s">
        <v>138</v>
      </c>
      <c r="E145" s="97" t="s">
        <v>335</v>
      </c>
      <c r="F145" s="84" t="s">
        <v>605</v>
      </c>
      <c r="G145" s="97" t="s">
        <v>337</v>
      </c>
      <c r="H145" s="84" t="s">
        <v>652</v>
      </c>
      <c r="I145" s="84" t="s">
        <v>178</v>
      </c>
      <c r="J145" s="84"/>
      <c r="K145" s="94">
        <v>1.6300000000000092</v>
      </c>
      <c r="L145" s="97" t="s">
        <v>180</v>
      </c>
      <c r="M145" s="98">
        <v>5.2999999999999999E-2</v>
      </c>
      <c r="N145" s="98">
        <v>7.4999999999999997E-3</v>
      </c>
      <c r="O145" s="94">
        <v>7311822.7909000004</v>
      </c>
      <c r="P145" s="96">
        <v>118.07</v>
      </c>
      <c r="Q145" s="84"/>
      <c r="R145" s="94">
        <v>8633.0698091840004</v>
      </c>
      <c r="S145" s="95">
        <v>2.8121746386237243E-2</v>
      </c>
      <c r="T145" s="95">
        <f t="shared" si="2"/>
        <v>1.3443509733130801E-3</v>
      </c>
      <c r="U145" s="95">
        <f>R145/'סכום נכסי הקרן'!$C$42</f>
        <v>1.6478744204204165E-4</v>
      </c>
    </row>
    <row r="146" spans="2:21" s="135" customFormat="1">
      <c r="B146" s="87" t="s">
        <v>653</v>
      </c>
      <c r="C146" s="84" t="s">
        <v>654</v>
      </c>
      <c r="D146" s="97" t="s">
        <v>138</v>
      </c>
      <c r="E146" s="97" t="s">
        <v>335</v>
      </c>
      <c r="F146" s="84" t="s">
        <v>655</v>
      </c>
      <c r="G146" s="97" t="s">
        <v>386</v>
      </c>
      <c r="H146" s="84" t="s">
        <v>652</v>
      </c>
      <c r="I146" s="84" t="s">
        <v>178</v>
      </c>
      <c r="J146" s="84"/>
      <c r="K146" s="94">
        <v>1.9300000000000004</v>
      </c>
      <c r="L146" s="97" t="s">
        <v>180</v>
      </c>
      <c r="M146" s="98">
        <v>5.3499999999999999E-2</v>
      </c>
      <c r="N146" s="98">
        <v>2.35E-2</v>
      </c>
      <c r="O146" s="94">
        <v>103039.34809299999</v>
      </c>
      <c r="P146" s="96">
        <v>108.05</v>
      </c>
      <c r="Q146" s="84"/>
      <c r="R146" s="94">
        <v>111.33401689999999</v>
      </c>
      <c r="S146" s="95">
        <v>5.8477345116842632E-4</v>
      </c>
      <c r="T146" s="95">
        <f t="shared" si="2"/>
        <v>1.7337053596293917E-5</v>
      </c>
      <c r="U146" s="95">
        <f>R146/'סכום נכסי הקרן'!$C$42</f>
        <v>2.1251360480948716E-6</v>
      </c>
    </row>
    <row r="147" spans="2:21" s="135" customFormat="1">
      <c r="B147" s="87" t="s">
        <v>656</v>
      </c>
      <c r="C147" s="84" t="s">
        <v>657</v>
      </c>
      <c r="D147" s="97" t="s">
        <v>138</v>
      </c>
      <c r="E147" s="97" t="s">
        <v>335</v>
      </c>
      <c r="F147" s="84" t="s">
        <v>658</v>
      </c>
      <c r="G147" s="97" t="s">
        <v>386</v>
      </c>
      <c r="H147" s="84" t="s">
        <v>652</v>
      </c>
      <c r="I147" s="84" t="s">
        <v>387</v>
      </c>
      <c r="J147" s="84"/>
      <c r="K147" s="94">
        <v>0.90000000000028124</v>
      </c>
      <c r="L147" s="97" t="s">
        <v>180</v>
      </c>
      <c r="M147" s="98">
        <v>4.8499999999999995E-2</v>
      </c>
      <c r="N147" s="98">
        <v>7.4000000000016873E-3</v>
      </c>
      <c r="O147" s="94">
        <v>281087.54495499999</v>
      </c>
      <c r="P147" s="96">
        <v>126.5</v>
      </c>
      <c r="Q147" s="84"/>
      <c r="R147" s="94">
        <v>355.57572523099998</v>
      </c>
      <c r="S147" s="95">
        <v>2.06665068774433E-3</v>
      </c>
      <c r="T147" s="95">
        <f t="shared" si="2"/>
        <v>5.537063673367673E-5</v>
      </c>
      <c r="U147" s="95">
        <f>R147/'סכום נכסי הקרן'!$C$42</f>
        <v>6.7872049581629289E-6</v>
      </c>
    </row>
    <row r="148" spans="2:21" s="135" customFormat="1">
      <c r="B148" s="87" t="s">
        <v>659</v>
      </c>
      <c r="C148" s="84" t="s">
        <v>660</v>
      </c>
      <c r="D148" s="97" t="s">
        <v>138</v>
      </c>
      <c r="E148" s="97" t="s">
        <v>335</v>
      </c>
      <c r="F148" s="84" t="s">
        <v>661</v>
      </c>
      <c r="G148" s="97" t="s">
        <v>386</v>
      </c>
      <c r="H148" s="84" t="s">
        <v>652</v>
      </c>
      <c r="I148" s="84" t="s">
        <v>387</v>
      </c>
      <c r="J148" s="84"/>
      <c r="K148" s="94">
        <v>1.4700000000017723</v>
      </c>
      <c r="L148" s="97" t="s">
        <v>180</v>
      </c>
      <c r="M148" s="98">
        <v>4.2500000000000003E-2</v>
      </c>
      <c r="N148" s="98">
        <v>1.0500000000003279E-2</v>
      </c>
      <c r="O148" s="94">
        <v>110043.04257299998</v>
      </c>
      <c r="P148" s="96">
        <v>113.05</v>
      </c>
      <c r="Q148" s="94">
        <v>26.779791355</v>
      </c>
      <c r="R148" s="94">
        <v>152.31270655900002</v>
      </c>
      <c r="S148" s="95">
        <v>1.0293256987007366E-3</v>
      </c>
      <c r="T148" s="95">
        <f t="shared" si="2"/>
        <v>2.3718299496745918E-5</v>
      </c>
      <c r="U148" s="95">
        <f>R148/'סכום נכסי הקרן'!$C$42</f>
        <v>2.9073344545015438E-6</v>
      </c>
    </row>
    <row r="149" spans="2:21" s="135" customFormat="1">
      <c r="B149" s="87" t="s">
        <v>662</v>
      </c>
      <c r="C149" s="84" t="s">
        <v>663</v>
      </c>
      <c r="D149" s="97" t="s">
        <v>138</v>
      </c>
      <c r="E149" s="97" t="s">
        <v>335</v>
      </c>
      <c r="F149" s="84" t="s">
        <v>661</v>
      </c>
      <c r="G149" s="97" t="s">
        <v>386</v>
      </c>
      <c r="H149" s="84" t="s">
        <v>652</v>
      </c>
      <c r="I149" s="84" t="s">
        <v>387</v>
      </c>
      <c r="J149" s="84"/>
      <c r="K149" s="94">
        <v>2.09</v>
      </c>
      <c r="L149" s="97" t="s">
        <v>180</v>
      </c>
      <c r="M149" s="98">
        <v>4.5999999999999999E-2</v>
      </c>
      <c r="N149" s="98">
        <v>1.2800000000000001E-2</v>
      </c>
      <c r="O149" s="94">
        <v>0.46</v>
      </c>
      <c r="P149" s="96">
        <v>109.17</v>
      </c>
      <c r="Q149" s="84"/>
      <c r="R149" s="94">
        <v>5.0000000000000001E-4</v>
      </c>
      <c r="S149" s="95">
        <v>1.4656853584564549E-9</v>
      </c>
      <c r="T149" s="95">
        <f t="shared" si="2"/>
        <v>7.7860541095297164E-11</v>
      </c>
      <c r="U149" s="95">
        <f>R149/'סכום נכסי הקרן'!$C$42</f>
        <v>9.543965569856629E-12</v>
      </c>
    </row>
    <row r="150" spans="2:21" s="135" customFormat="1">
      <c r="B150" s="87" t="s">
        <v>664</v>
      </c>
      <c r="C150" s="84" t="s">
        <v>665</v>
      </c>
      <c r="D150" s="97" t="s">
        <v>138</v>
      </c>
      <c r="E150" s="97" t="s">
        <v>335</v>
      </c>
      <c r="F150" s="84" t="s">
        <v>437</v>
      </c>
      <c r="G150" s="97" t="s">
        <v>337</v>
      </c>
      <c r="H150" s="84" t="s">
        <v>652</v>
      </c>
      <c r="I150" s="84" t="s">
        <v>387</v>
      </c>
      <c r="J150" s="84"/>
      <c r="K150" s="94">
        <v>2.8199999999999985</v>
      </c>
      <c r="L150" s="97" t="s">
        <v>180</v>
      </c>
      <c r="M150" s="98">
        <v>5.0999999999999997E-2</v>
      </c>
      <c r="N150" s="98">
        <v>1.100000000000011E-2</v>
      </c>
      <c r="O150" s="94">
        <v>39917119.252544001</v>
      </c>
      <c r="P150" s="96">
        <v>135.46</v>
      </c>
      <c r="Q150" s="94">
        <v>595.33368999999993</v>
      </c>
      <c r="R150" s="94">
        <v>54667.065550243999</v>
      </c>
      <c r="S150" s="95">
        <v>3.4793971731935366E-2</v>
      </c>
      <c r="T150" s="95">
        <f t="shared" si="2"/>
        <v>8.5128146076681541E-3</v>
      </c>
      <c r="U150" s="95">
        <f>R150/'סכום נכסי הקרן'!$C$42</f>
        <v>1.0434811828332483E-3</v>
      </c>
    </row>
    <row r="151" spans="2:21" s="135" customFormat="1">
      <c r="B151" s="87" t="s">
        <v>666</v>
      </c>
      <c r="C151" s="84" t="s">
        <v>667</v>
      </c>
      <c r="D151" s="97" t="s">
        <v>138</v>
      </c>
      <c r="E151" s="97" t="s">
        <v>335</v>
      </c>
      <c r="F151" s="84" t="s">
        <v>668</v>
      </c>
      <c r="G151" s="97" t="s">
        <v>386</v>
      </c>
      <c r="H151" s="84" t="s">
        <v>652</v>
      </c>
      <c r="I151" s="84" t="s">
        <v>387</v>
      </c>
      <c r="J151" s="84"/>
      <c r="K151" s="94">
        <v>1.479999999999922</v>
      </c>
      <c r="L151" s="97" t="s">
        <v>180</v>
      </c>
      <c r="M151" s="98">
        <v>5.4000000000000006E-2</v>
      </c>
      <c r="N151" s="98">
        <v>4.1999999999990482E-3</v>
      </c>
      <c r="O151" s="94">
        <v>2317706.4832919999</v>
      </c>
      <c r="P151" s="96">
        <v>129.80000000000001</v>
      </c>
      <c r="Q151" s="94">
        <v>1513.342024951</v>
      </c>
      <c r="R151" s="94">
        <v>4625.862336182</v>
      </c>
      <c r="S151" s="95">
        <v>3.4118961548818209E-2</v>
      </c>
      <c r="T151" s="95">
        <f t="shared" si="2"/>
        <v>7.2034428905497195E-4</v>
      </c>
      <c r="U151" s="95">
        <f>R151/'סכום נכסי הקרן'!$C$42</f>
        <v>8.8298141734835105E-5</v>
      </c>
    </row>
    <row r="152" spans="2:21" s="135" customFormat="1">
      <c r="B152" s="87" t="s">
        <v>669</v>
      </c>
      <c r="C152" s="84" t="s">
        <v>670</v>
      </c>
      <c r="D152" s="97" t="s">
        <v>138</v>
      </c>
      <c r="E152" s="97" t="s">
        <v>335</v>
      </c>
      <c r="F152" s="84" t="s">
        <v>671</v>
      </c>
      <c r="G152" s="97" t="s">
        <v>386</v>
      </c>
      <c r="H152" s="84" t="s">
        <v>652</v>
      </c>
      <c r="I152" s="84" t="s">
        <v>178</v>
      </c>
      <c r="J152" s="84"/>
      <c r="K152" s="94">
        <v>6.7899999999999077</v>
      </c>
      <c r="L152" s="97" t="s">
        <v>180</v>
      </c>
      <c r="M152" s="98">
        <v>2.6000000000000002E-2</v>
      </c>
      <c r="N152" s="98">
        <v>3.1199999999999607E-2</v>
      </c>
      <c r="O152" s="94">
        <v>23890525.318092</v>
      </c>
      <c r="P152" s="96">
        <v>97.47</v>
      </c>
      <c r="Q152" s="84"/>
      <c r="R152" s="94">
        <v>23286.094924566001</v>
      </c>
      <c r="S152" s="95">
        <v>3.8985208005894161E-2</v>
      </c>
      <c r="T152" s="95">
        <f t="shared" si="2"/>
        <v>3.6261359016463235E-3</v>
      </c>
      <c r="U152" s="95">
        <f>R152/'סכום נכסי הקרן'!$C$42</f>
        <v>4.4448337643294218E-4</v>
      </c>
    </row>
    <row r="153" spans="2:21" s="135" customFormat="1">
      <c r="B153" s="87" t="s">
        <v>672</v>
      </c>
      <c r="C153" s="84" t="s">
        <v>673</v>
      </c>
      <c r="D153" s="97" t="s">
        <v>138</v>
      </c>
      <c r="E153" s="97" t="s">
        <v>335</v>
      </c>
      <c r="F153" s="84" t="s">
        <v>671</v>
      </c>
      <c r="G153" s="97" t="s">
        <v>386</v>
      </c>
      <c r="H153" s="84" t="s">
        <v>652</v>
      </c>
      <c r="I153" s="84" t="s">
        <v>178</v>
      </c>
      <c r="J153" s="84"/>
      <c r="K153" s="94">
        <v>3.6500000000037094</v>
      </c>
      <c r="L153" s="97" t="s">
        <v>180</v>
      </c>
      <c r="M153" s="98">
        <v>4.4000000000000004E-2</v>
      </c>
      <c r="N153" s="98">
        <v>1.9900000000012023E-2</v>
      </c>
      <c r="O153" s="94">
        <v>357280.62041099998</v>
      </c>
      <c r="P153" s="96">
        <v>109.42</v>
      </c>
      <c r="Q153" s="84"/>
      <c r="R153" s="94">
        <v>390.93645394699996</v>
      </c>
      <c r="S153" s="95">
        <v>2.6173637432675965E-3</v>
      </c>
      <c r="T153" s="95">
        <f t="shared" si="2"/>
        <v>6.0877047676380273E-5</v>
      </c>
      <c r="U153" s="95">
        <f>R153/'סכום נכסי הקרן'!$C$42</f>
        <v>7.4621681129440181E-6</v>
      </c>
    </row>
    <row r="154" spans="2:21" s="135" customFormat="1">
      <c r="B154" s="87" t="s">
        <v>674</v>
      </c>
      <c r="C154" s="84" t="s">
        <v>675</v>
      </c>
      <c r="D154" s="97" t="s">
        <v>138</v>
      </c>
      <c r="E154" s="97" t="s">
        <v>335</v>
      </c>
      <c r="F154" s="84" t="s">
        <v>561</v>
      </c>
      <c r="G154" s="97" t="s">
        <v>386</v>
      </c>
      <c r="H154" s="84" t="s">
        <v>652</v>
      </c>
      <c r="I154" s="84" t="s">
        <v>387</v>
      </c>
      <c r="J154" s="84"/>
      <c r="K154" s="94">
        <v>4.639999999998369</v>
      </c>
      <c r="L154" s="97" t="s">
        <v>180</v>
      </c>
      <c r="M154" s="98">
        <v>2.0499999999999997E-2</v>
      </c>
      <c r="N154" s="98">
        <v>1.9399999999988787E-2</v>
      </c>
      <c r="O154" s="94">
        <v>768232.53130899998</v>
      </c>
      <c r="P154" s="96">
        <v>102.18</v>
      </c>
      <c r="Q154" s="84"/>
      <c r="R154" s="94">
        <v>784.98004580199995</v>
      </c>
      <c r="S154" s="95">
        <v>1.6462325570574786E-3</v>
      </c>
      <c r="T154" s="95">
        <f t="shared" si="2"/>
        <v>1.2223794223030973E-4</v>
      </c>
      <c r="U154" s="95">
        <f>R154/'סכום נכסי הקרן'!$C$42</f>
        <v>1.4983645060317533E-5</v>
      </c>
    </row>
    <row r="155" spans="2:21" s="135" customFormat="1">
      <c r="B155" s="87" t="s">
        <v>676</v>
      </c>
      <c r="C155" s="84" t="s">
        <v>677</v>
      </c>
      <c r="D155" s="97" t="s">
        <v>138</v>
      </c>
      <c r="E155" s="97" t="s">
        <v>335</v>
      </c>
      <c r="F155" s="84" t="s">
        <v>678</v>
      </c>
      <c r="G155" s="97" t="s">
        <v>386</v>
      </c>
      <c r="H155" s="84" t="s">
        <v>652</v>
      </c>
      <c r="I155" s="84" t="s">
        <v>178</v>
      </c>
      <c r="J155" s="84"/>
      <c r="K155" s="94">
        <v>3.8199999981067583</v>
      </c>
      <c r="L155" s="97" t="s">
        <v>180</v>
      </c>
      <c r="M155" s="98">
        <v>4.3400000000000001E-2</v>
      </c>
      <c r="N155" s="98">
        <v>3.4299999990072022E-2</v>
      </c>
      <c r="O155" s="94">
        <v>412.49288300000001</v>
      </c>
      <c r="P155" s="96">
        <v>105</v>
      </c>
      <c r="Q155" s="84"/>
      <c r="R155" s="94">
        <v>0.43311950100000002</v>
      </c>
      <c r="S155" s="95">
        <v>2.560100275290812E-7</v>
      </c>
      <c r="T155" s="95">
        <f t="shared" si="2"/>
        <v>6.7445837413570201E-8</v>
      </c>
      <c r="U155" s="95">
        <f>R155/'סכום נכסי הקרן'!$C$42</f>
        <v>8.2673552103549674E-9</v>
      </c>
    </row>
    <row r="156" spans="2:21" s="135" customFormat="1">
      <c r="B156" s="87" t="s">
        <v>679</v>
      </c>
      <c r="C156" s="84" t="s">
        <v>680</v>
      </c>
      <c r="D156" s="97" t="s">
        <v>138</v>
      </c>
      <c r="E156" s="97" t="s">
        <v>335</v>
      </c>
      <c r="F156" s="84" t="s">
        <v>681</v>
      </c>
      <c r="G156" s="97" t="s">
        <v>386</v>
      </c>
      <c r="H156" s="84" t="s">
        <v>682</v>
      </c>
      <c r="I156" s="84" t="s">
        <v>178</v>
      </c>
      <c r="J156" s="84"/>
      <c r="K156" s="94">
        <v>4.1099997687914733</v>
      </c>
      <c r="L156" s="97" t="s">
        <v>180</v>
      </c>
      <c r="M156" s="98">
        <v>4.6500000000000007E-2</v>
      </c>
      <c r="N156" s="98">
        <v>3.2600032369193781E-2</v>
      </c>
      <c r="O156" s="94">
        <v>0.197376</v>
      </c>
      <c r="P156" s="96">
        <v>106.7</v>
      </c>
      <c r="Q156" s="94">
        <v>5.1490000000000002E-6</v>
      </c>
      <c r="R156" s="94">
        <v>2.1625499999999997E-4</v>
      </c>
      <c r="S156" s="95">
        <v>2.7542553814981957E-10</v>
      </c>
      <c r="T156" s="95">
        <f t="shared" si="2"/>
        <v>3.3675462629126973E-11</v>
      </c>
      <c r="U156" s="95">
        <f>R156/'סכום נכסי הקרן'!$C$42</f>
        <v>4.1278605486186896E-12</v>
      </c>
    </row>
    <row r="157" spans="2:21" s="135" customFormat="1">
      <c r="B157" s="87" t="s">
        <v>683</v>
      </c>
      <c r="C157" s="84" t="s">
        <v>684</v>
      </c>
      <c r="D157" s="97" t="s">
        <v>138</v>
      </c>
      <c r="E157" s="97" t="s">
        <v>335</v>
      </c>
      <c r="F157" s="84" t="s">
        <v>681</v>
      </c>
      <c r="G157" s="97" t="s">
        <v>386</v>
      </c>
      <c r="H157" s="84" t="s">
        <v>682</v>
      </c>
      <c r="I157" s="84" t="s">
        <v>178</v>
      </c>
      <c r="J157" s="84"/>
      <c r="K157" s="94">
        <v>0.98999999999990573</v>
      </c>
      <c r="L157" s="97" t="s">
        <v>180</v>
      </c>
      <c r="M157" s="98">
        <v>5.5999999999999994E-2</v>
      </c>
      <c r="N157" s="98">
        <v>1.4099999999999835E-2</v>
      </c>
      <c r="O157" s="94">
        <v>1584876.1862340006</v>
      </c>
      <c r="P157" s="96">
        <v>110.62</v>
      </c>
      <c r="Q157" s="94">
        <v>1777.627794262</v>
      </c>
      <c r="R157" s="94">
        <v>3600.6484430659993</v>
      </c>
      <c r="S157" s="95">
        <v>5.0068749197305244E-2</v>
      </c>
      <c r="T157" s="95">
        <f t="shared" si="2"/>
        <v>5.6069687214211597E-4</v>
      </c>
      <c r="U157" s="95">
        <f>R157/'סכום נכסי הקרן'!$C$42</f>
        <v>6.8728929539559538E-5</v>
      </c>
    </row>
    <row r="158" spans="2:21" s="135" customFormat="1">
      <c r="B158" s="87" t="s">
        <v>685</v>
      </c>
      <c r="C158" s="84" t="s">
        <v>686</v>
      </c>
      <c r="D158" s="97" t="s">
        <v>138</v>
      </c>
      <c r="E158" s="97" t="s">
        <v>335</v>
      </c>
      <c r="F158" s="84" t="s">
        <v>687</v>
      </c>
      <c r="G158" s="97" t="s">
        <v>602</v>
      </c>
      <c r="H158" s="84" t="s">
        <v>682</v>
      </c>
      <c r="I158" s="84" t="s">
        <v>178</v>
      </c>
      <c r="J158" s="84"/>
      <c r="K158" s="94">
        <v>0.15999999999994541</v>
      </c>
      <c r="L158" s="97" t="s">
        <v>180</v>
      </c>
      <c r="M158" s="98">
        <v>4.2000000000000003E-2</v>
      </c>
      <c r="N158" s="98">
        <v>3.3399999999986892E-2</v>
      </c>
      <c r="O158" s="94">
        <v>711361.46506299998</v>
      </c>
      <c r="P158" s="96">
        <v>102.98</v>
      </c>
      <c r="Q158" s="84"/>
      <c r="R158" s="94">
        <v>732.56005884399997</v>
      </c>
      <c r="S158" s="95">
        <v>7.9213820603225536E-3</v>
      </c>
      <c r="T158" s="95">
        <f t="shared" si="2"/>
        <v>1.1407504513279314E-4</v>
      </c>
      <c r="U158" s="95">
        <f>R158/'סכום נכסי הקרן'!$C$42</f>
        <v>1.3983055958918563E-5</v>
      </c>
    </row>
    <row r="159" spans="2:21" s="135" customFormat="1">
      <c r="B159" s="87" t="s">
        <v>688</v>
      </c>
      <c r="C159" s="84" t="s">
        <v>689</v>
      </c>
      <c r="D159" s="97" t="s">
        <v>138</v>
      </c>
      <c r="E159" s="97" t="s">
        <v>335</v>
      </c>
      <c r="F159" s="84" t="s">
        <v>690</v>
      </c>
      <c r="G159" s="97" t="s">
        <v>386</v>
      </c>
      <c r="H159" s="84" t="s">
        <v>682</v>
      </c>
      <c r="I159" s="84" t="s">
        <v>178</v>
      </c>
      <c r="J159" s="84"/>
      <c r="K159" s="94">
        <v>1.5299999999999134</v>
      </c>
      <c r="L159" s="97" t="s">
        <v>180</v>
      </c>
      <c r="M159" s="98">
        <v>4.8000000000000001E-2</v>
      </c>
      <c r="N159" s="98">
        <v>1.5899999999997413E-2</v>
      </c>
      <c r="O159" s="94">
        <v>2611697.4623559997</v>
      </c>
      <c r="P159" s="96">
        <v>105.2</v>
      </c>
      <c r="Q159" s="94">
        <v>1254.8620942140001</v>
      </c>
      <c r="R159" s="94">
        <v>4059.4165923950004</v>
      </c>
      <c r="S159" s="95">
        <v>2.6923161786700178E-2</v>
      </c>
      <c r="T159" s="95">
        <f t="shared" si="2"/>
        <v>6.3213674483020418E-4</v>
      </c>
      <c r="U159" s="95">
        <f>R159/'סכום נכסי הקרן'!$C$42</f>
        <v>7.7485864383045196E-5</v>
      </c>
    </row>
    <row r="160" spans="2:21" s="135" customFormat="1">
      <c r="B160" s="87" t="s">
        <v>691</v>
      </c>
      <c r="C160" s="84" t="s">
        <v>692</v>
      </c>
      <c r="D160" s="97" t="s">
        <v>138</v>
      </c>
      <c r="E160" s="97" t="s">
        <v>335</v>
      </c>
      <c r="F160" s="84" t="s">
        <v>693</v>
      </c>
      <c r="G160" s="97" t="s">
        <v>503</v>
      </c>
      <c r="H160" s="84" t="s">
        <v>682</v>
      </c>
      <c r="I160" s="84" t="s">
        <v>387</v>
      </c>
      <c r="J160" s="84"/>
      <c r="K160" s="94">
        <v>0.99000000000001998</v>
      </c>
      <c r="L160" s="97" t="s">
        <v>180</v>
      </c>
      <c r="M160" s="98">
        <v>4.8000000000000001E-2</v>
      </c>
      <c r="N160" s="98">
        <v>3.6999999999992716E-3</v>
      </c>
      <c r="O160" s="94">
        <v>4889704.5491070002</v>
      </c>
      <c r="P160" s="96">
        <v>123.57</v>
      </c>
      <c r="Q160" s="84"/>
      <c r="R160" s="94">
        <v>6042.2083306120003</v>
      </c>
      <c r="S160" s="95">
        <v>1.5933671479220569E-2</v>
      </c>
      <c r="T160" s="95">
        <f t="shared" si="2"/>
        <v>9.4089922006392501E-4</v>
      </c>
      <c r="U160" s="95">
        <f>R160/'סכום נכסי הקרן'!$C$42</f>
        <v>1.1533325654652365E-4</v>
      </c>
    </row>
    <row r="161" spans="2:21" s="135" customFormat="1">
      <c r="B161" s="87" t="s">
        <v>694</v>
      </c>
      <c r="C161" s="84" t="s">
        <v>695</v>
      </c>
      <c r="D161" s="97" t="s">
        <v>138</v>
      </c>
      <c r="E161" s="97" t="s">
        <v>335</v>
      </c>
      <c r="F161" s="84" t="s">
        <v>696</v>
      </c>
      <c r="G161" s="97" t="s">
        <v>386</v>
      </c>
      <c r="H161" s="84" t="s">
        <v>682</v>
      </c>
      <c r="I161" s="84" t="s">
        <v>387</v>
      </c>
      <c r="J161" s="84"/>
      <c r="K161" s="94">
        <v>1.299999999999536</v>
      </c>
      <c r="L161" s="97" t="s">
        <v>180</v>
      </c>
      <c r="M161" s="98">
        <v>5.4000000000000006E-2</v>
      </c>
      <c r="N161" s="98">
        <v>4.7899999999987591E-2</v>
      </c>
      <c r="O161" s="94">
        <v>1650513.0759409999</v>
      </c>
      <c r="P161" s="96">
        <v>104.5</v>
      </c>
      <c r="Q161" s="84"/>
      <c r="R161" s="94">
        <v>1724.7861853660002</v>
      </c>
      <c r="S161" s="95">
        <v>3.3343698503858585E-2</v>
      </c>
      <c r="T161" s="95">
        <f t="shared" si="2"/>
        <v>2.6858557133258059E-4</v>
      </c>
      <c r="U161" s="95">
        <f>R161/'סכום נכסי הקרן'!$C$42</f>
        <v>3.2922599936994913E-5</v>
      </c>
    </row>
    <row r="162" spans="2:21" s="135" customFormat="1">
      <c r="B162" s="87" t="s">
        <v>697</v>
      </c>
      <c r="C162" s="84" t="s">
        <v>698</v>
      </c>
      <c r="D162" s="97" t="s">
        <v>138</v>
      </c>
      <c r="E162" s="97" t="s">
        <v>335</v>
      </c>
      <c r="F162" s="84" t="s">
        <v>696</v>
      </c>
      <c r="G162" s="97" t="s">
        <v>386</v>
      </c>
      <c r="H162" s="84" t="s">
        <v>682</v>
      </c>
      <c r="I162" s="84" t="s">
        <v>387</v>
      </c>
      <c r="J162" s="84"/>
      <c r="K162" s="94">
        <v>0.41999999999988558</v>
      </c>
      <c r="L162" s="97" t="s">
        <v>180</v>
      </c>
      <c r="M162" s="98">
        <v>6.4000000000000001E-2</v>
      </c>
      <c r="N162" s="98">
        <v>2.219999999999123E-2</v>
      </c>
      <c r="O162" s="94">
        <v>935495.6278110001</v>
      </c>
      <c r="P162" s="96">
        <v>112.14</v>
      </c>
      <c r="Q162" s="84"/>
      <c r="R162" s="94">
        <v>1049.0648317360001</v>
      </c>
      <c r="S162" s="95">
        <v>2.7262161743941391E-2</v>
      </c>
      <c r="T162" s="95">
        <f t="shared" si="2"/>
        <v>1.6336151088602367E-4</v>
      </c>
      <c r="U162" s="95">
        <f>R162/'סכום נכסי הקרן'!$C$42</f>
        <v>2.0024477269271643E-5</v>
      </c>
    </row>
    <row r="163" spans="2:21" s="135" customFormat="1">
      <c r="B163" s="87" t="s">
        <v>699</v>
      </c>
      <c r="C163" s="84" t="s">
        <v>700</v>
      </c>
      <c r="D163" s="97" t="s">
        <v>138</v>
      </c>
      <c r="E163" s="97" t="s">
        <v>335</v>
      </c>
      <c r="F163" s="84" t="s">
        <v>696</v>
      </c>
      <c r="G163" s="97" t="s">
        <v>386</v>
      </c>
      <c r="H163" s="84" t="s">
        <v>682</v>
      </c>
      <c r="I163" s="84" t="s">
        <v>387</v>
      </c>
      <c r="J163" s="84"/>
      <c r="K163" s="94">
        <v>2.1800000000002346</v>
      </c>
      <c r="L163" s="97" t="s">
        <v>180</v>
      </c>
      <c r="M163" s="98">
        <v>2.5000000000000001E-2</v>
      </c>
      <c r="N163" s="98">
        <v>5.9900000000006733E-2</v>
      </c>
      <c r="O163" s="94">
        <v>5174005.0974249998</v>
      </c>
      <c r="P163" s="96">
        <v>93.83</v>
      </c>
      <c r="Q163" s="84"/>
      <c r="R163" s="94">
        <v>4854.7688200270004</v>
      </c>
      <c r="S163" s="95">
        <v>1.0626968544214369E-2</v>
      </c>
      <c r="T163" s="95">
        <f t="shared" si="2"/>
        <v>7.5598985443975917E-4</v>
      </c>
      <c r="U163" s="95">
        <f>R163/'סכום נכסי הקרן'!$C$42</f>
        <v>9.2667492935902355E-5</v>
      </c>
    </row>
    <row r="164" spans="2:21" s="135" customFormat="1">
      <c r="B164" s="87" t="s">
        <v>701</v>
      </c>
      <c r="C164" s="84" t="s">
        <v>702</v>
      </c>
      <c r="D164" s="97" t="s">
        <v>138</v>
      </c>
      <c r="E164" s="97" t="s">
        <v>335</v>
      </c>
      <c r="F164" s="84" t="s">
        <v>703</v>
      </c>
      <c r="G164" s="97" t="s">
        <v>591</v>
      </c>
      <c r="H164" s="84" t="s">
        <v>682</v>
      </c>
      <c r="I164" s="84" t="s">
        <v>387</v>
      </c>
      <c r="J164" s="84"/>
      <c r="K164" s="94">
        <v>1.2200000000277418</v>
      </c>
      <c r="L164" s="97" t="s">
        <v>180</v>
      </c>
      <c r="M164" s="98">
        <v>0.05</v>
      </c>
      <c r="N164" s="98">
        <v>1.9200000003051595E-2</v>
      </c>
      <c r="O164" s="94">
        <v>2773.085556</v>
      </c>
      <c r="P164" s="96">
        <v>103.99</v>
      </c>
      <c r="Q164" s="84"/>
      <c r="R164" s="94">
        <v>2.8837309360000005</v>
      </c>
      <c r="S164" s="95">
        <v>1.7970670127193813E-5</v>
      </c>
      <c r="T164" s="95">
        <f t="shared" si="2"/>
        <v>4.490577021004156E-7</v>
      </c>
      <c r="U164" s="95">
        <f>R164/'סכום נכסי הקרן'!$C$42</f>
        <v>5.5044457531828863E-8</v>
      </c>
    </row>
    <row r="165" spans="2:21" s="135" customFormat="1">
      <c r="B165" s="87" t="s">
        <v>704</v>
      </c>
      <c r="C165" s="84" t="s">
        <v>705</v>
      </c>
      <c r="D165" s="97" t="s">
        <v>138</v>
      </c>
      <c r="E165" s="97" t="s">
        <v>335</v>
      </c>
      <c r="F165" s="84" t="s">
        <v>626</v>
      </c>
      <c r="G165" s="97" t="s">
        <v>337</v>
      </c>
      <c r="H165" s="84" t="s">
        <v>682</v>
      </c>
      <c r="I165" s="84" t="s">
        <v>387</v>
      </c>
      <c r="J165" s="84"/>
      <c r="K165" s="94">
        <v>1.479999999999783</v>
      </c>
      <c r="L165" s="97" t="s">
        <v>180</v>
      </c>
      <c r="M165" s="98">
        <v>2.4E-2</v>
      </c>
      <c r="N165" s="98">
        <v>8.7999999999971538E-3</v>
      </c>
      <c r="O165" s="94">
        <v>2827121.3692629999</v>
      </c>
      <c r="P165" s="96">
        <v>104.41</v>
      </c>
      <c r="Q165" s="84"/>
      <c r="R165" s="94">
        <v>2951.797427943</v>
      </c>
      <c r="S165" s="95">
        <v>2.1655302290009268E-2</v>
      </c>
      <c r="T165" s="95">
        <f t="shared" si="2"/>
        <v>4.5965708988669686E-4</v>
      </c>
      <c r="U165" s="95">
        <f>R165/'סכום נכסי הקרן'!$C$42</f>
        <v>5.6343706042958689E-5</v>
      </c>
    </row>
    <row r="166" spans="2:21" s="135" customFormat="1">
      <c r="B166" s="87" t="s">
        <v>706</v>
      </c>
      <c r="C166" s="84" t="s">
        <v>707</v>
      </c>
      <c r="D166" s="97" t="s">
        <v>138</v>
      </c>
      <c r="E166" s="97" t="s">
        <v>335</v>
      </c>
      <c r="F166" s="84" t="s">
        <v>708</v>
      </c>
      <c r="G166" s="97" t="s">
        <v>450</v>
      </c>
      <c r="H166" s="84" t="s">
        <v>709</v>
      </c>
      <c r="I166" s="84" t="s">
        <v>178</v>
      </c>
      <c r="J166" s="84"/>
      <c r="K166" s="94">
        <v>0.15999999999977582</v>
      </c>
      <c r="L166" s="97" t="s">
        <v>180</v>
      </c>
      <c r="M166" s="98">
        <v>3.85E-2</v>
      </c>
      <c r="N166" s="98">
        <v>3.5000000000042032E-2</v>
      </c>
      <c r="O166" s="94">
        <v>351566.61130799999</v>
      </c>
      <c r="P166" s="96">
        <v>101.5</v>
      </c>
      <c r="Q166" s="84"/>
      <c r="R166" s="94">
        <v>356.84009846299995</v>
      </c>
      <c r="S166" s="95">
        <v>8.7891652827000004E-3</v>
      </c>
      <c r="T166" s="95">
        <f t="shared" si="2"/>
        <v>5.5567526301656585E-5</v>
      </c>
      <c r="U166" s="95">
        <f>R166/'סכום נכסי הקרן'!$C$42</f>
        <v>6.8113392273502409E-6</v>
      </c>
    </row>
    <row r="167" spans="2:21" s="135" customFormat="1">
      <c r="B167" s="87" t="s">
        <v>710</v>
      </c>
      <c r="C167" s="84" t="s">
        <v>711</v>
      </c>
      <c r="D167" s="97" t="s">
        <v>138</v>
      </c>
      <c r="E167" s="97" t="s">
        <v>335</v>
      </c>
      <c r="F167" s="84" t="s">
        <v>712</v>
      </c>
      <c r="G167" s="97" t="s">
        <v>386</v>
      </c>
      <c r="H167" s="84" t="s">
        <v>713</v>
      </c>
      <c r="I167" s="84" t="s">
        <v>387</v>
      </c>
      <c r="J167" s="84"/>
      <c r="K167" s="94">
        <v>0</v>
      </c>
      <c r="L167" s="97" t="s">
        <v>180</v>
      </c>
      <c r="M167" s="98">
        <v>0.14152799999999999</v>
      </c>
      <c r="N167" s="98">
        <v>0</v>
      </c>
      <c r="O167" s="94">
        <v>2680931.46</v>
      </c>
      <c r="P167" s="96">
        <v>103.63</v>
      </c>
      <c r="Q167" s="84"/>
      <c r="R167" s="94">
        <v>2777.15497</v>
      </c>
      <c r="S167" s="95">
        <v>3.2100556552389199E-2</v>
      </c>
      <c r="T167" s="95">
        <f t="shared" si="2"/>
        <v>4.3246157733938754E-4</v>
      </c>
      <c r="U167" s="95">
        <f>R167/'סכום נכסי הקרן'!$C$42</f>
        <v>5.3010142831672436E-5</v>
      </c>
    </row>
    <row r="168" spans="2:21" s="135" customFormat="1">
      <c r="B168" s="87" t="s">
        <v>714</v>
      </c>
      <c r="C168" s="84" t="s">
        <v>715</v>
      </c>
      <c r="D168" s="97" t="s">
        <v>138</v>
      </c>
      <c r="E168" s="97" t="s">
        <v>335</v>
      </c>
      <c r="F168" s="84" t="s">
        <v>716</v>
      </c>
      <c r="G168" s="97" t="s">
        <v>591</v>
      </c>
      <c r="H168" s="84" t="s">
        <v>713</v>
      </c>
      <c r="I168" s="84" t="s">
        <v>387</v>
      </c>
      <c r="J168" s="84"/>
      <c r="K168" s="94">
        <v>0.25000000000009193</v>
      </c>
      <c r="L168" s="97" t="s">
        <v>180</v>
      </c>
      <c r="M168" s="98">
        <v>4.9000000000000002E-2</v>
      </c>
      <c r="N168" s="98">
        <v>0</v>
      </c>
      <c r="O168" s="94">
        <v>6761236.068336999</v>
      </c>
      <c r="P168" s="96">
        <v>40.21</v>
      </c>
      <c r="Q168" s="84"/>
      <c r="R168" s="94">
        <v>2718.692897247</v>
      </c>
      <c r="S168" s="95">
        <v>8.8698999829092788E-3</v>
      </c>
      <c r="T168" s="95">
        <f t="shared" si="2"/>
        <v>4.2335780010318511E-4</v>
      </c>
      <c r="U168" s="95">
        <f>R168/'סכום נכסי הקרן'!$C$42</f>
        <v>5.1894222812678262E-5</v>
      </c>
    </row>
    <row r="169" spans="2:21" s="135" customFormat="1">
      <c r="B169" s="83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94"/>
      <c r="P169" s="96"/>
      <c r="Q169" s="84"/>
      <c r="R169" s="84"/>
      <c r="S169" s="84"/>
      <c r="T169" s="95"/>
      <c r="U169" s="84"/>
    </row>
    <row r="170" spans="2:21" s="135" customFormat="1">
      <c r="B170" s="102" t="s">
        <v>51</v>
      </c>
      <c r="C170" s="82"/>
      <c r="D170" s="82"/>
      <c r="E170" s="82"/>
      <c r="F170" s="82"/>
      <c r="G170" s="82"/>
      <c r="H170" s="82"/>
      <c r="I170" s="82"/>
      <c r="J170" s="82"/>
      <c r="K170" s="91">
        <v>3.9008033056675626</v>
      </c>
      <c r="L170" s="82"/>
      <c r="M170" s="82"/>
      <c r="N170" s="104">
        <v>2.7552548150237575E-2</v>
      </c>
      <c r="O170" s="91"/>
      <c r="P170" s="93"/>
      <c r="Q170" s="91">
        <f>SUM(Q171:Q257)</f>
        <v>1155.0667408994236</v>
      </c>
      <c r="R170" s="91">
        <v>764566.52608719666</v>
      </c>
      <c r="S170" s="82"/>
      <c r="T170" s="92">
        <f t="shared" ref="T170:T233" si="3">R170/$R$11</f>
        <v>0.11905912684900154</v>
      </c>
      <c r="U170" s="92">
        <f>R170/'סכום נכסי הקרן'!$C$42</f>
        <v>1.4593993201682188E-2</v>
      </c>
    </row>
    <row r="171" spans="2:21" s="135" customFormat="1">
      <c r="B171" s="87" t="s">
        <v>717</v>
      </c>
      <c r="C171" s="84" t="s">
        <v>718</v>
      </c>
      <c r="D171" s="97" t="s">
        <v>138</v>
      </c>
      <c r="E171" s="97" t="s">
        <v>335</v>
      </c>
      <c r="F171" s="84" t="s">
        <v>343</v>
      </c>
      <c r="G171" s="97" t="s">
        <v>337</v>
      </c>
      <c r="H171" s="84" t="s">
        <v>338</v>
      </c>
      <c r="I171" s="84" t="s">
        <v>178</v>
      </c>
      <c r="J171" s="84"/>
      <c r="K171" s="94">
        <v>5.8700000000000676</v>
      </c>
      <c r="L171" s="97" t="s">
        <v>180</v>
      </c>
      <c r="M171" s="98">
        <v>2.98E-2</v>
      </c>
      <c r="N171" s="98">
        <v>2.5200000000000417E-2</v>
      </c>
      <c r="O171" s="94">
        <v>18362043.507461999</v>
      </c>
      <c r="P171" s="96">
        <v>104.35</v>
      </c>
      <c r="Q171" s="84"/>
      <c r="R171" s="94">
        <v>19160.791787909999</v>
      </c>
      <c r="S171" s="95">
        <v>7.223147811980672E-3</v>
      </c>
      <c r="T171" s="95">
        <f t="shared" si="3"/>
        <v>2.9837392328419979E-3</v>
      </c>
      <c r="U171" s="95">
        <f>R171/'סכום נכסי הקרן'!$C$42</f>
        <v>3.6573987423000931E-4</v>
      </c>
    </row>
    <row r="172" spans="2:21" s="135" customFormat="1">
      <c r="B172" s="87" t="s">
        <v>719</v>
      </c>
      <c r="C172" s="84" t="s">
        <v>720</v>
      </c>
      <c r="D172" s="97" t="s">
        <v>138</v>
      </c>
      <c r="E172" s="97" t="s">
        <v>335</v>
      </c>
      <c r="F172" s="84" t="s">
        <v>343</v>
      </c>
      <c r="G172" s="97" t="s">
        <v>337</v>
      </c>
      <c r="H172" s="84" t="s">
        <v>338</v>
      </c>
      <c r="I172" s="84" t="s">
        <v>178</v>
      </c>
      <c r="J172" s="84"/>
      <c r="K172" s="94">
        <v>3.2900000000000591</v>
      </c>
      <c r="L172" s="97" t="s">
        <v>180</v>
      </c>
      <c r="M172" s="98">
        <v>2.4700000000000003E-2</v>
      </c>
      <c r="N172" s="98">
        <v>1.7500000000000522E-2</v>
      </c>
      <c r="O172" s="94">
        <v>13927253.096100001</v>
      </c>
      <c r="P172" s="96">
        <v>103.77</v>
      </c>
      <c r="Q172" s="84"/>
      <c r="R172" s="94">
        <v>14452.310766434999</v>
      </c>
      <c r="S172" s="95">
        <v>4.180814022478184E-3</v>
      </c>
      <c r="T172" s="95">
        <f t="shared" si="3"/>
        <v>2.2505294727040359E-3</v>
      </c>
      <c r="U172" s="95">
        <f>R172/'סכום נכסי הקרן'!$C$42</f>
        <v>2.7586471271944776E-4</v>
      </c>
    </row>
    <row r="173" spans="2:21" s="135" customFormat="1">
      <c r="B173" s="87" t="s">
        <v>721</v>
      </c>
      <c r="C173" s="84" t="s">
        <v>722</v>
      </c>
      <c r="D173" s="97" t="s">
        <v>138</v>
      </c>
      <c r="E173" s="97" t="s">
        <v>335</v>
      </c>
      <c r="F173" s="84" t="s">
        <v>723</v>
      </c>
      <c r="G173" s="97" t="s">
        <v>386</v>
      </c>
      <c r="H173" s="84" t="s">
        <v>338</v>
      </c>
      <c r="I173" s="84" t="s">
        <v>178</v>
      </c>
      <c r="J173" s="84"/>
      <c r="K173" s="94">
        <v>4.4900000000000437</v>
      </c>
      <c r="L173" s="97" t="s">
        <v>180</v>
      </c>
      <c r="M173" s="98">
        <v>1.44E-2</v>
      </c>
      <c r="N173" s="98">
        <v>2.0900000000000297E-2</v>
      </c>
      <c r="O173" s="94">
        <v>14503251.619589999</v>
      </c>
      <c r="P173" s="96">
        <v>97.51</v>
      </c>
      <c r="Q173" s="84"/>
      <c r="R173" s="94">
        <v>14142.120654262</v>
      </c>
      <c r="S173" s="95">
        <v>1.5266580652199999E-2</v>
      </c>
      <c r="T173" s="95">
        <f t="shared" si="3"/>
        <v>2.2022263327516347E-3</v>
      </c>
      <c r="U173" s="95">
        <f>R173/'סכום נכסי הקרן'!$C$42</f>
        <v>2.6994382521806963E-4</v>
      </c>
    </row>
    <row r="174" spans="2:21" s="135" customFormat="1">
      <c r="B174" s="87" t="s">
        <v>724</v>
      </c>
      <c r="C174" s="84" t="s">
        <v>725</v>
      </c>
      <c r="D174" s="97" t="s">
        <v>138</v>
      </c>
      <c r="E174" s="97" t="s">
        <v>335</v>
      </c>
      <c r="F174" s="84" t="s">
        <v>360</v>
      </c>
      <c r="G174" s="97" t="s">
        <v>337</v>
      </c>
      <c r="H174" s="84" t="s">
        <v>338</v>
      </c>
      <c r="I174" s="84" t="s">
        <v>178</v>
      </c>
      <c r="J174" s="84"/>
      <c r="K174" s="94">
        <v>0.41000000000009029</v>
      </c>
      <c r="L174" s="97" t="s">
        <v>180</v>
      </c>
      <c r="M174" s="98">
        <v>5.9000000000000004E-2</v>
      </c>
      <c r="N174" s="98">
        <v>4.8000000000005243E-3</v>
      </c>
      <c r="O174" s="94">
        <v>6685385.9418860003</v>
      </c>
      <c r="P174" s="96">
        <v>102.75</v>
      </c>
      <c r="Q174" s="84"/>
      <c r="R174" s="94">
        <v>6869.2338325179999</v>
      </c>
      <c r="S174" s="95">
        <v>1.2393477429447302E-2</v>
      </c>
      <c r="T174" s="95">
        <f t="shared" si="3"/>
        <v>1.0696845262199467E-3</v>
      </c>
      <c r="U174" s="95">
        <f>R174/'סכום נכסי הקרן'!$C$42</f>
        <v>1.3111946237769217E-4</v>
      </c>
    </row>
    <row r="175" spans="2:21" s="135" customFormat="1">
      <c r="B175" s="87" t="s">
        <v>726</v>
      </c>
      <c r="C175" s="84" t="s">
        <v>727</v>
      </c>
      <c r="D175" s="97" t="s">
        <v>138</v>
      </c>
      <c r="E175" s="97" t="s">
        <v>335</v>
      </c>
      <c r="F175" s="84" t="s">
        <v>728</v>
      </c>
      <c r="G175" s="97" t="s">
        <v>729</v>
      </c>
      <c r="H175" s="84" t="s">
        <v>372</v>
      </c>
      <c r="I175" s="84" t="s">
        <v>178</v>
      </c>
      <c r="J175" s="84"/>
      <c r="K175" s="94">
        <v>0.98999999999983268</v>
      </c>
      <c r="L175" s="97" t="s">
        <v>180</v>
      </c>
      <c r="M175" s="98">
        <v>4.8399999999999999E-2</v>
      </c>
      <c r="N175" s="98">
        <v>9.2999999999966547E-3</v>
      </c>
      <c r="O175" s="94">
        <v>2301409.961956</v>
      </c>
      <c r="P175" s="96">
        <v>103.89</v>
      </c>
      <c r="Q175" s="84"/>
      <c r="R175" s="94">
        <v>2390.93491236</v>
      </c>
      <c r="S175" s="95">
        <v>5.4795475284666667E-3</v>
      </c>
      <c r="T175" s="95">
        <f t="shared" si="3"/>
        <v>3.7231897199997298E-4</v>
      </c>
      <c r="U175" s="95">
        <f>R175/'סכום נכסי הקרן'!$C$42</f>
        <v>4.5638000966664031E-5</v>
      </c>
    </row>
    <row r="176" spans="2:21" s="135" customFormat="1">
      <c r="B176" s="87" t="s">
        <v>730</v>
      </c>
      <c r="C176" s="84" t="s">
        <v>731</v>
      </c>
      <c r="D176" s="97" t="s">
        <v>138</v>
      </c>
      <c r="E176" s="97" t="s">
        <v>335</v>
      </c>
      <c r="F176" s="84" t="s">
        <v>371</v>
      </c>
      <c r="G176" s="97" t="s">
        <v>337</v>
      </c>
      <c r="H176" s="84" t="s">
        <v>372</v>
      </c>
      <c r="I176" s="84" t="s">
        <v>178</v>
      </c>
      <c r="J176" s="84"/>
      <c r="K176" s="94">
        <v>1.0099999999999794</v>
      </c>
      <c r="L176" s="97" t="s">
        <v>180</v>
      </c>
      <c r="M176" s="98">
        <v>1.95E-2</v>
      </c>
      <c r="N176" s="98">
        <v>1.2699999999999587E-2</v>
      </c>
      <c r="O176" s="94">
        <v>9433594.0623950008</v>
      </c>
      <c r="P176" s="96">
        <v>102.58</v>
      </c>
      <c r="Q176" s="84"/>
      <c r="R176" s="94">
        <v>9676.9807889200001</v>
      </c>
      <c r="S176" s="95">
        <v>1.3771670164080293E-2</v>
      </c>
      <c r="T176" s="95">
        <f t="shared" si="3"/>
        <v>1.5069099207882138E-3</v>
      </c>
      <c r="U176" s="95">
        <f>R176/'סכום נכסי הקרן'!$C$42</f>
        <v>1.8471354293923302E-4</v>
      </c>
    </row>
    <row r="177" spans="2:21" s="135" customFormat="1">
      <c r="B177" s="87" t="s">
        <v>732</v>
      </c>
      <c r="C177" s="84" t="s">
        <v>733</v>
      </c>
      <c r="D177" s="97" t="s">
        <v>138</v>
      </c>
      <c r="E177" s="97" t="s">
        <v>335</v>
      </c>
      <c r="F177" s="84" t="s">
        <v>437</v>
      </c>
      <c r="G177" s="97" t="s">
        <v>337</v>
      </c>
      <c r="H177" s="84" t="s">
        <v>372</v>
      </c>
      <c r="I177" s="84" t="s">
        <v>178</v>
      </c>
      <c r="J177" s="84"/>
      <c r="K177" s="94">
        <v>3.3300000000000733</v>
      </c>
      <c r="L177" s="97" t="s">
        <v>180</v>
      </c>
      <c r="M177" s="98">
        <v>1.8700000000000001E-2</v>
      </c>
      <c r="N177" s="98">
        <v>1.870000000000014E-2</v>
      </c>
      <c r="O177" s="94">
        <v>9077349.8144160006</v>
      </c>
      <c r="P177" s="96">
        <v>100.05</v>
      </c>
      <c r="Q177" s="84"/>
      <c r="R177" s="94">
        <v>9081.8887630010013</v>
      </c>
      <c r="S177" s="95">
        <v>1.2522209703981239E-2</v>
      </c>
      <c r="T177" s="95">
        <f t="shared" si="3"/>
        <v>1.4142415465091139E-3</v>
      </c>
      <c r="U177" s="95">
        <f>R177/'סכום נכסי הקרן'!$C$42</f>
        <v>1.7335446732669871E-4</v>
      </c>
    </row>
    <row r="178" spans="2:21" s="135" customFormat="1">
      <c r="B178" s="87" t="s">
        <v>734</v>
      </c>
      <c r="C178" s="84" t="s">
        <v>735</v>
      </c>
      <c r="D178" s="97" t="s">
        <v>138</v>
      </c>
      <c r="E178" s="97" t="s">
        <v>335</v>
      </c>
      <c r="F178" s="84" t="s">
        <v>437</v>
      </c>
      <c r="G178" s="97" t="s">
        <v>337</v>
      </c>
      <c r="H178" s="84" t="s">
        <v>372</v>
      </c>
      <c r="I178" s="84" t="s">
        <v>178</v>
      </c>
      <c r="J178" s="84"/>
      <c r="K178" s="94">
        <v>5.8600000000001531</v>
      </c>
      <c r="L178" s="97" t="s">
        <v>180</v>
      </c>
      <c r="M178" s="98">
        <v>2.6800000000000001E-2</v>
      </c>
      <c r="N178" s="98">
        <v>2.6200000000000511E-2</v>
      </c>
      <c r="O178" s="94">
        <v>13599968.94932</v>
      </c>
      <c r="P178" s="96">
        <v>100.4</v>
      </c>
      <c r="Q178" s="84"/>
      <c r="R178" s="94">
        <v>13654.368452915001</v>
      </c>
      <c r="S178" s="95">
        <v>1.7696172867697382E-2</v>
      </c>
      <c r="T178" s="95">
        <f t="shared" si="3"/>
        <v>2.1262730321170353E-3</v>
      </c>
      <c r="U178" s="95">
        <f>R178/'סכום נכסי הקרן'!$C$42</f>
        <v>2.6063364478551456E-4</v>
      </c>
    </row>
    <row r="179" spans="2:21" s="135" customFormat="1">
      <c r="B179" s="87" t="s">
        <v>736</v>
      </c>
      <c r="C179" s="84" t="s">
        <v>737</v>
      </c>
      <c r="D179" s="97" t="s">
        <v>138</v>
      </c>
      <c r="E179" s="97" t="s">
        <v>335</v>
      </c>
      <c r="F179" s="84" t="s">
        <v>738</v>
      </c>
      <c r="G179" s="97" t="s">
        <v>337</v>
      </c>
      <c r="H179" s="84" t="s">
        <v>372</v>
      </c>
      <c r="I179" s="84" t="s">
        <v>387</v>
      </c>
      <c r="J179" s="84"/>
      <c r="K179" s="94">
        <v>3.1300000000001238</v>
      </c>
      <c r="L179" s="97" t="s">
        <v>180</v>
      </c>
      <c r="M179" s="98">
        <v>2.07E-2</v>
      </c>
      <c r="N179" s="98">
        <v>1.6700000000000527E-2</v>
      </c>
      <c r="O179" s="94">
        <v>5481989.4800749989</v>
      </c>
      <c r="P179" s="96">
        <v>102.81</v>
      </c>
      <c r="Q179" s="84"/>
      <c r="R179" s="94">
        <v>5636.0334000100011</v>
      </c>
      <c r="S179" s="95">
        <v>2.1628361851927101E-2</v>
      </c>
      <c r="T179" s="95">
        <f t="shared" si="3"/>
        <v>8.776492203118922E-4</v>
      </c>
      <c r="U179" s="95">
        <f>R179/'סכום נכסי הקרן'!$C$42</f>
        <v>1.0758021744051488E-4</v>
      </c>
    </row>
    <row r="180" spans="2:21" s="135" customFormat="1">
      <c r="B180" s="87" t="s">
        <v>739</v>
      </c>
      <c r="C180" s="84" t="s">
        <v>740</v>
      </c>
      <c r="D180" s="97" t="s">
        <v>138</v>
      </c>
      <c r="E180" s="97" t="s">
        <v>335</v>
      </c>
      <c r="F180" s="84" t="s">
        <v>379</v>
      </c>
      <c r="G180" s="97" t="s">
        <v>380</v>
      </c>
      <c r="H180" s="84" t="s">
        <v>372</v>
      </c>
      <c r="I180" s="84" t="s">
        <v>178</v>
      </c>
      <c r="J180" s="84"/>
      <c r="K180" s="94">
        <v>4.3399999999999697</v>
      </c>
      <c r="L180" s="97" t="s">
        <v>180</v>
      </c>
      <c r="M180" s="98">
        <v>1.6299999999999999E-2</v>
      </c>
      <c r="N180" s="98">
        <v>1.9799999999999783E-2</v>
      </c>
      <c r="O180" s="94">
        <v>17754895.99368</v>
      </c>
      <c r="P180" s="96">
        <v>98.53</v>
      </c>
      <c r="Q180" s="84"/>
      <c r="R180" s="94">
        <v>17493.899023431</v>
      </c>
      <c r="S180" s="95">
        <v>3.2574503478878282E-2</v>
      </c>
      <c r="T180" s="95">
        <f t="shared" si="3"/>
        <v>2.7241688876616568E-3</v>
      </c>
      <c r="U180" s="95">
        <f>R180/'סכום נכסי הקרן'!$C$42</f>
        <v>3.339223399243479E-4</v>
      </c>
    </row>
    <row r="181" spans="2:21" s="135" customFormat="1">
      <c r="B181" s="87" t="s">
        <v>741</v>
      </c>
      <c r="C181" s="84" t="s">
        <v>742</v>
      </c>
      <c r="D181" s="97" t="s">
        <v>138</v>
      </c>
      <c r="E181" s="97" t="s">
        <v>335</v>
      </c>
      <c r="F181" s="84" t="s">
        <v>360</v>
      </c>
      <c r="G181" s="97" t="s">
        <v>337</v>
      </c>
      <c r="H181" s="84" t="s">
        <v>372</v>
      </c>
      <c r="I181" s="84" t="s">
        <v>178</v>
      </c>
      <c r="J181" s="84"/>
      <c r="K181" s="94">
        <v>1.2</v>
      </c>
      <c r="L181" s="97" t="s">
        <v>180</v>
      </c>
      <c r="M181" s="98">
        <v>6.0999999999999999E-2</v>
      </c>
      <c r="N181" s="98">
        <v>8.9999999999997651E-3</v>
      </c>
      <c r="O181" s="94">
        <v>19297983.64404</v>
      </c>
      <c r="P181" s="96">
        <v>111</v>
      </c>
      <c r="Q181" s="84"/>
      <c r="R181" s="94">
        <v>21420.761344254999</v>
      </c>
      <c r="S181" s="95">
        <v>1.8775904230664893E-2</v>
      </c>
      <c r="T181" s="95">
        <f t="shared" si="3"/>
        <v>3.3356641378738386E-3</v>
      </c>
      <c r="U181" s="95">
        <f>R181/'סכום נכסי הקרן'!$C$42</f>
        <v>4.0887801749937098E-4</v>
      </c>
    </row>
    <row r="182" spans="2:21" s="135" customFormat="1">
      <c r="B182" s="87" t="s">
        <v>743</v>
      </c>
      <c r="C182" s="84" t="s">
        <v>744</v>
      </c>
      <c r="D182" s="97" t="s">
        <v>138</v>
      </c>
      <c r="E182" s="97" t="s">
        <v>335</v>
      </c>
      <c r="F182" s="84" t="s">
        <v>408</v>
      </c>
      <c r="G182" s="97" t="s">
        <v>386</v>
      </c>
      <c r="H182" s="84" t="s">
        <v>401</v>
      </c>
      <c r="I182" s="84" t="s">
        <v>178</v>
      </c>
      <c r="J182" s="84"/>
      <c r="K182" s="94">
        <v>4.5900000000000656</v>
      </c>
      <c r="L182" s="97" t="s">
        <v>180</v>
      </c>
      <c r="M182" s="98">
        <v>3.39E-2</v>
      </c>
      <c r="N182" s="98">
        <v>2.7800000000000536E-2</v>
      </c>
      <c r="O182" s="94">
        <v>14798108.247245003</v>
      </c>
      <c r="P182" s="96">
        <v>102.69</v>
      </c>
      <c r="Q182" s="94">
        <v>501.65587040499997</v>
      </c>
      <c r="R182" s="94">
        <v>15697.833227921999</v>
      </c>
      <c r="S182" s="95">
        <v>1.3636133745963583E-2</v>
      </c>
      <c r="T182" s="95">
        <f t="shared" si="3"/>
        <v>2.4444835782994842E-3</v>
      </c>
      <c r="U182" s="95">
        <f>R182/'סכום נכסי הקרן'!$C$42</f>
        <v>2.9963915969727779E-4</v>
      </c>
    </row>
    <row r="183" spans="2:21" s="135" customFormat="1">
      <c r="B183" s="87" t="s">
        <v>745</v>
      </c>
      <c r="C183" s="84" t="s">
        <v>746</v>
      </c>
      <c r="D183" s="97" t="s">
        <v>138</v>
      </c>
      <c r="E183" s="97" t="s">
        <v>335</v>
      </c>
      <c r="F183" s="84" t="s">
        <v>417</v>
      </c>
      <c r="G183" s="97" t="s">
        <v>418</v>
      </c>
      <c r="H183" s="84" t="s">
        <v>401</v>
      </c>
      <c r="I183" s="84" t="s">
        <v>178</v>
      </c>
      <c r="J183" s="84"/>
      <c r="K183" s="94">
        <v>2.3599999999998547</v>
      </c>
      <c r="L183" s="97" t="s">
        <v>180</v>
      </c>
      <c r="M183" s="98">
        <v>1.7299999999999999E-2</v>
      </c>
      <c r="N183" s="98">
        <v>1.149999999999788E-2</v>
      </c>
      <c r="O183" s="94">
        <v>3246083.8374589998</v>
      </c>
      <c r="P183" s="96">
        <v>101.92</v>
      </c>
      <c r="Q183" s="84"/>
      <c r="R183" s="94">
        <v>3308.4085897180007</v>
      </c>
      <c r="S183" s="95">
        <v>5.529887601819875E-3</v>
      </c>
      <c r="T183" s="95">
        <f t="shared" si="3"/>
        <v>5.1518896591954506E-4</v>
      </c>
      <c r="U183" s="95">
        <f>R183/'סכום נכסי הקרן'!$C$42</f>
        <v>6.3150675342573046E-5</v>
      </c>
    </row>
    <row r="184" spans="2:21" s="135" customFormat="1">
      <c r="B184" s="87" t="s">
        <v>747</v>
      </c>
      <c r="C184" s="84" t="s">
        <v>748</v>
      </c>
      <c r="D184" s="97" t="s">
        <v>138</v>
      </c>
      <c r="E184" s="97" t="s">
        <v>335</v>
      </c>
      <c r="F184" s="84" t="s">
        <v>417</v>
      </c>
      <c r="G184" s="97" t="s">
        <v>418</v>
      </c>
      <c r="H184" s="84" t="s">
        <v>401</v>
      </c>
      <c r="I184" s="84" t="s">
        <v>178</v>
      </c>
      <c r="J184" s="84"/>
      <c r="K184" s="94">
        <v>5.1999999999999282</v>
      </c>
      <c r="L184" s="97" t="s">
        <v>180</v>
      </c>
      <c r="M184" s="98">
        <v>3.6499999999999998E-2</v>
      </c>
      <c r="N184" s="98">
        <v>3.1099999999999718E-2</v>
      </c>
      <c r="O184" s="94">
        <v>16161407.205876</v>
      </c>
      <c r="P184" s="96">
        <v>103.2</v>
      </c>
      <c r="Q184" s="84"/>
      <c r="R184" s="94">
        <v>16678.571697886</v>
      </c>
      <c r="S184" s="95">
        <v>7.5345679776462867E-3</v>
      </c>
      <c r="T184" s="95">
        <f t="shared" si="3"/>
        <v>2.5972052341882261E-3</v>
      </c>
      <c r="U184" s="95">
        <f>R184/'סכום נכסי הקרן'!$C$42</f>
        <v>3.1835942807801839E-4</v>
      </c>
    </row>
    <row r="185" spans="2:21" s="135" customFormat="1">
      <c r="B185" s="87" t="s">
        <v>749</v>
      </c>
      <c r="C185" s="84" t="s">
        <v>750</v>
      </c>
      <c r="D185" s="97" t="s">
        <v>138</v>
      </c>
      <c r="E185" s="97" t="s">
        <v>335</v>
      </c>
      <c r="F185" s="84" t="s">
        <v>336</v>
      </c>
      <c r="G185" s="97" t="s">
        <v>337</v>
      </c>
      <c r="H185" s="84" t="s">
        <v>401</v>
      </c>
      <c r="I185" s="84" t="s">
        <v>178</v>
      </c>
      <c r="J185" s="84"/>
      <c r="K185" s="94">
        <v>2.0600000000000378</v>
      </c>
      <c r="L185" s="97" t="s">
        <v>180</v>
      </c>
      <c r="M185" s="98">
        <v>1.66E-2</v>
      </c>
      <c r="N185" s="98">
        <v>9.8000000000001471E-3</v>
      </c>
      <c r="O185" s="94">
        <v>23657082.216734</v>
      </c>
      <c r="P185" s="96">
        <v>102.17</v>
      </c>
      <c r="Q185" s="84"/>
      <c r="R185" s="94">
        <v>24170.441271868003</v>
      </c>
      <c r="S185" s="95">
        <v>2.4902191807088421E-2</v>
      </c>
      <c r="T185" s="95">
        <f t="shared" si="3"/>
        <v>3.7638472718794906E-3</v>
      </c>
      <c r="U185" s="95">
        <f>R185/'סכום נכסי הקרן'!$C$42</f>
        <v>4.6136371861389973E-4</v>
      </c>
    </row>
    <row r="186" spans="2:21" s="135" customFormat="1">
      <c r="B186" s="87" t="s">
        <v>751</v>
      </c>
      <c r="C186" s="84" t="s">
        <v>752</v>
      </c>
      <c r="D186" s="97" t="s">
        <v>138</v>
      </c>
      <c r="E186" s="97" t="s">
        <v>335</v>
      </c>
      <c r="F186" s="84" t="s">
        <v>434</v>
      </c>
      <c r="G186" s="97" t="s">
        <v>386</v>
      </c>
      <c r="H186" s="84" t="s">
        <v>401</v>
      </c>
      <c r="I186" s="84" t="s">
        <v>387</v>
      </c>
      <c r="J186" s="84"/>
      <c r="K186" s="94">
        <v>5.7699999999999614</v>
      </c>
      <c r="L186" s="97" t="s">
        <v>180</v>
      </c>
      <c r="M186" s="98">
        <v>2.5499999999999998E-2</v>
      </c>
      <c r="N186" s="98">
        <v>3.1899999999999734E-2</v>
      </c>
      <c r="O186" s="94">
        <v>41063701.600332998</v>
      </c>
      <c r="P186" s="96">
        <v>96.5</v>
      </c>
      <c r="Q186" s="84"/>
      <c r="R186" s="94">
        <v>39626.473413937005</v>
      </c>
      <c r="S186" s="95">
        <v>3.9340131748181663E-2</v>
      </c>
      <c r="T186" s="95">
        <f t="shared" si="3"/>
        <v>6.1706773234150849E-3</v>
      </c>
      <c r="U186" s="95">
        <f>R186/'סכום נכסי הקרן'!$C$42</f>
        <v>7.5638739583490757E-4</v>
      </c>
    </row>
    <row r="187" spans="2:21" s="135" customFormat="1">
      <c r="B187" s="87" t="s">
        <v>753</v>
      </c>
      <c r="C187" s="84" t="s">
        <v>754</v>
      </c>
      <c r="D187" s="97" t="s">
        <v>138</v>
      </c>
      <c r="E187" s="97" t="s">
        <v>335</v>
      </c>
      <c r="F187" s="84" t="s">
        <v>755</v>
      </c>
      <c r="G187" s="97" t="s">
        <v>386</v>
      </c>
      <c r="H187" s="84" t="s">
        <v>401</v>
      </c>
      <c r="I187" s="84" t="s">
        <v>387</v>
      </c>
      <c r="J187" s="84"/>
      <c r="K187" s="94">
        <v>4.7099999999999094</v>
      </c>
      <c r="L187" s="97" t="s">
        <v>180</v>
      </c>
      <c r="M187" s="98">
        <v>3.15E-2</v>
      </c>
      <c r="N187" s="98">
        <v>3.9000000000002595E-2</v>
      </c>
      <c r="O187" s="94">
        <v>1590760.4619049998</v>
      </c>
      <c r="P187" s="96">
        <v>97.06</v>
      </c>
      <c r="Q187" s="84"/>
      <c r="R187" s="94">
        <v>1543.9921030339999</v>
      </c>
      <c r="S187" s="95">
        <v>6.7108062988861031E-3</v>
      </c>
      <c r="T187" s="95">
        <f t="shared" si="3"/>
        <v>2.4043212117818609E-4</v>
      </c>
      <c r="U187" s="95">
        <f>R187/'סכום נכסי הקרן'!$C$42</f>
        <v>2.9471614942974044E-5</v>
      </c>
    </row>
    <row r="188" spans="2:21" s="135" customFormat="1">
      <c r="B188" s="87" t="s">
        <v>756</v>
      </c>
      <c r="C188" s="84" t="s">
        <v>757</v>
      </c>
      <c r="D188" s="97" t="s">
        <v>138</v>
      </c>
      <c r="E188" s="97" t="s">
        <v>335</v>
      </c>
      <c r="F188" s="84" t="s">
        <v>437</v>
      </c>
      <c r="G188" s="97" t="s">
        <v>337</v>
      </c>
      <c r="H188" s="84" t="s">
        <v>401</v>
      </c>
      <c r="I188" s="84" t="s">
        <v>178</v>
      </c>
      <c r="J188" s="84"/>
      <c r="K188" s="94">
        <v>1.880000000000057</v>
      </c>
      <c r="L188" s="97" t="s">
        <v>180</v>
      </c>
      <c r="M188" s="98">
        <v>6.4000000000000001E-2</v>
      </c>
      <c r="N188" s="98">
        <v>1.2600000000000548E-2</v>
      </c>
      <c r="O188" s="94">
        <v>7633190.1721170004</v>
      </c>
      <c r="P188" s="96">
        <v>110.17</v>
      </c>
      <c r="Q188" s="84"/>
      <c r="R188" s="94">
        <v>8409.4858562289992</v>
      </c>
      <c r="S188" s="95">
        <v>2.3456714396701453E-2</v>
      </c>
      <c r="T188" s="95">
        <f t="shared" si="3"/>
        <v>1.3095342381984766E-3</v>
      </c>
      <c r="U188" s="95">
        <f>R188/'סכום נכסי הקרן'!$C$42</f>
        <v>1.605196869440917E-4</v>
      </c>
    </row>
    <row r="189" spans="2:21" s="135" customFormat="1">
      <c r="B189" s="87" t="s">
        <v>758</v>
      </c>
      <c r="C189" s="84" t="s">
        <v>759</v>
      </c>
      <c r="D189" s="97" t="s">
        <v>138</v>
      </c>
      <c r="E189" s="97" t="s">
        <v>335</v>
      </c>
      <c r="F189" s="84" t="s">
        <v>442</v>
      </c>
      <c r="G189" s="97" t="s">
        <v>337</v>
      </c>
      <c r="H189" s="84" t="s">
        <v>401</v>
      </c>
      <c r="I189" s="84" t="s">
        <v>387</v>
      </c>
      <c r="J189" s="84"/>
      <c r="K189" s="94">
        <v>1.2400000000000331</v>
      </c>
      <c r="L189" s="97" t="s">
        <v>180</v>
      </c>
      <c r="M189" s="98">
        <v>1.1000000000000001E-2</v>
      </c>
      <c r="N189" s="98">
        <v>8.7999999999984618E-3</v>
      </c>
      <c r="O189" s="94">
        <v>3622870.093909</v>
      </c>
      <c r="P189" s="96">
        <v>100.4</v>
      </c>
      <c r="Q189" s="84"/>
      <c r="R189" s="94">
        <v>3637.3615742119996</v>
      </c>
      <c r="S189" s="95">
        <v>1.2076233646363333E-2</v>
      </c>
      <c r="T189" s="95">
        <f t="shared" si="3"/>
        <v>5.664138806547763E-4</v>
      </c>
      <c r="U189" s="95">
        <f>R189/'סכום נכסי הקרן'!$C$42</f>
        <v>6.9429707258797659E-5</v>
      </c>
    </row>
    <row r="190" spans="2:21" s="135" customFormat="1">
      <c r="B190" s="87" t="s">
        <v>760</v>
      </c>
      <c r="C190" s="84" t="s">
        <v>761</v>
      </c>
      <c r="D190" s="97" t="s">
        <v>138</v>
      </c>
      <c r="E190" s="97" t="s">
        <v>335</v>
      </c>
      <c r="F190" s="84" t="s">
        <v>456</v>
      </c>
      <c r="G190" s="97" t="s">
        <v>457</v>
      </c>
      <c r="H190" s="84" t="s">
        <v>401</v>
      </c>
      <c r="I190" s="84" t="s">
        <v>178</v>
      </c>
      <c r="J190" s="84"/>
      <c r="K190" s="94">
        <v>3.3999999999999835</v>
      </c>
      <c r="L190" s="97" t="s">
        <v>180</v>
      </c>
      <c r="M190" s="98">
        <v>4.8000000000000001E-2</v>
      </c>
      <c r="N190" s="98">
        <v>1.9399999999999657E-2</v>
      </c>
      <c r="O190" s="94">
        <v>22130592.568649996</v>
      </c>
      <c r="P190" s="96">
        <v>111.14</v>
      </c>
      <c r="Q190" s="84"/>
      <c r="R190" s="94">
        <v>24595.941317586003</v>
      </c>
      <c r="S190" s="95">
        <v>1.0763633711808988E-2</v>
      </c>
      <c r="T190" s="95">
        <f t="shared" si="3"/>
        <v>3.8301065994708447E-3</v>
      </c>
      <c r="U190" s="95">
        <f>R190/'סכום נכסי הקרן'!$C$42</f>
        <v>4.6948563418650974E-4</v>
      </c>
    </row>
    <row r="191" spans="2:21" s="135" customFormat="1">
      <c r="B191" s="87" t="s">
        <v>762</v>
      </c>
      <c r="C191" s="84" t="s">
        <v>763</v>
      </c>
      <c r="D191" s="97" t="s">
        <v>138</v>
      </c>
      <c r="E191" s="97" t="s">
        <v>335</v>
      </c>
      <c r="F191" s="84" t="s">
        <v>456</v>
      </c>
      <c r="G191" s="97" t="s">
        <v>457</v>
      </c>
      <c r="H191" s="84" t="s">
        <v>401</v>
      </c>
      <c r="I191" s="84" t="s">
        <v>178</v>
      </c>
      <c r="J191" s="84"/>
      <c r="K191" s="94">
        <v>2.0600000000008101</v>
      </c>
      <c r="L191" s="97" t="s">
        <v>180</v>
      </c>
      <c r="M191" s="98">
        <v>4.4999999999999998E-2</v>
      </c>
      <c r="N191" s="98">
        <v>1.5300000000010583E-2</v>
      </c>
      <c r="O191" s="94">
        <v>709997.43426999997</v>
      </c>
      <c r="P191" s="96">
        <v>107.82</v>
      </c>
      <c r="Q191" s="84"/>
      <c r="R191" s="94">
        <v>765.51923342299995</v>
      </c>
      <c r="S191" s="95">
        <v>1.1823280193935801E-3</v>
      </c>
      <c r="T191" s="95">
        <f t="shared" si="3"/>
        <v>1.1920748346634374E-4</v>
      </c>
      <c r="U191" s="95">
        <f>R191/'סכום נכסי הקרן'!$C$42</f>
        <v>1.4612178413704302E-5</v>
      </c>
    </row>
    <row r="192" spans="2:21" s="135" customFormat="1">
      <c r="B192" s="87" t="s">
        <v>764</v>
      </c>
      <c r="C192" s="84" t="s">
        <v>765</v>
      </c>
      <c r="D192" s="97" t="s">
        <v>138</v>
      </c>
      <c r="E192" s="97" t="s">
        <v>335</v>
      </c>
      <c r="F192" s="84" t="s">
        <v>766</v>
      </c>
      <c r="G192" s="97" t="s">
        <v>503</v>
      </c>
      <c r="H192" s="84" t="s">
        <v>401</v>
      </c>
      <c r="I192" s="84" t="s">
        <v>387</v>
      </c>
      <c r="J192" s="84"/>
      <c r="K192" s="94">
        <v>3.5699999999999354</v>
      </c>
      <c r="L192" s="97" t="s">
        <v>180</v>
      </c>
      <c r="M192" s="98">
        <v>2.4500000000000001E-2</v>
      </c>
      <c r="N192" s="98">
        <v>2.0799999999999839E-2</v>
      </c>
      <c r="O192" s="94">
        <v>2427403.3151719999</v>
      </c>
      <c r="P192" s="96">
        <v>101.97</v>
      </c>
      <c r="Q192" s="84"/>
      <c r="R192" s="94">
        <v>2475.223161288</v>
      </c>
      <c r="S192" s="95">
        <v>1.5474355311545763E-3</v>
      </c>
      <c r="T192" s="95">
        <f t="shared" si="3"/>
        <v>3.8544442933899137E-4</v>
      </c>
      <c r="U192" s="95">
        <f>R192/'סכום נכסי הקרן'!$C$42</f>
        <v>4.7246889258088703E-5</v>
      </c>
    </row>
    <row r="193" spans="2:21" s="135" customFormat="1">
      <c r="B193" s="87" t="s">
        <v>767</v>
      </c>
      <c r="C193" s="84" t="s">
        <v>768</v>
      </c>
      <c r="D193" s="97" t="s">
        <v>138</v>
      </c>
      <c r="E193" s="97" t="s">
        <v>335</v>
      </c>
      <c r="F193" s="84" t="s">
        <v>437</v>
      </c>
      <c r="G193" s="97" t="s">
        <v>337</v>
      </c>
      <c r="H193" s="84" t="s">
        <v>401</v>
      </c>
      <c r="I193" s="84" t="s">
        <v>178</v>
      </c>
      <c r="J193" s="84"/>
      <c r="K193" s="94">
        <v>0.18000000000002447</v>
      </c>
      <c r="L193" s="97" t="s">
        <v>180</v>
      </c>
      <c r="M193" s="98">
        <v>6.0999999999999999E-2</v>
      </c>
      <c r="N193" s="98">
        <v>4.7999999999996327E-3</v>
      </c>
      <c r="O193" s="94">
        <v>3081832.5549340006</v>
      </c>
      <c r="P193" s="96">
        <v>106.01</v>
      </c>
      <c r="Q193" s="84"/>
      <c r="R193" s="94">
        <v>3267.050761944</v>
      </c>
      <c r="S193" s="95">
        <v>2.054555036622667E-2</v>
      </c>
      <c r="T193" s="95">
        <f t="shared" si="3"/>
        <v>5.0874868022152543E-4</v>
      </c>
      <c r="U193" s="95">
        <f>R193/'סכום נכסי הקרן'!$C$42</f>
        <v>6.2361239973934802E-5</v>
      </c>
    </row>
    <row r="194" spans="2:21" s="135" customFormat="1">
      <c r="B194" s="87" t="s">
        <v>769</v>
      </c>
      <c r="C194" s="84" t="s">
        <v>770</v>
      </c>
      <c r="D194" s="97" t="s">
        <v>138</v>
      </c>
      <c r="E194" s="97" t="s">
        <v>335</v>
      </c>
      <c r="F194" s="84" t="s">
        <v>336</v>
      </c>
      <c r="G194" s="97" t="s">
        <v>337</v>
      </c>
      <c r="H194" s="84" t="s">
        <v>401</v>
      </c>
      <c r="I194" s="84" t="s">
        <v>387</v>
      </c>
      <c r="J194" s="84"/>
      <c r="K194" s="94">
        <v>2</v>
      </c>
      <c r="L194" s="97" t="s">
        <v>180</v>
      </c>
      <c r="M194" s="98">
        <v>3.2500000000000001E-2</v>
      </c>
      <c r="N194" s="98">
        <v>2.32999999999998E-2</v>
      </c>
      <c r="O194" s="94">
        <f>16794702.7339/50000</f>
        <v>335.89405467799997</v>
      </c>
      <c r="P194" s="96">
        <v>5093968</v>
      </c>
      <c r="Q194" s="84"/>
      <c r="R194" s="94">
        <v>17110.335286998001</v>
      </c>
      <c r="S194" s="95">
        <f>90708.6294026465%/50000</f>
        <v>1.81417258805293E-2</v>
      </c>
      <c r="T194" s="95">
        <f t="shared" si="3"/>
        <v>2.664439927535242E-3</v>
      </c>
      <c r="U194" s="95">
        <f>R194/'סכום נכסי הקרן'!$C$42</f>
        <v>3.2660090173562369E-4</v>
      </c>
    </row>
    <row r="195" spans="2:21" s="135" customFormat="1">
      <c r="B195" s="87" t="s">
        <v>771</v>
      </c>
      <c r="C195" s="84" t="s">
        <v>772</v>
      </c>
      <c r="D195" s="97" t="s">
        <v>138</v>
      </c>
      <c r="E195" s="97" t="s">
        <v>335</v>
      </c>
      <c r="F195" s="84" t="s">
        <v>336</v>
      </c>
      <c r="G195" s="97" t="s">
        <v>337</v>
      </c>
      <c r="H195" s="84" t="s">
        <v>401</v>
      </c>
      <c r="I195" s="84" t="s">
        <v>178</v>
      </c>
      <c r="J195" s="84"/>
      <c r="K195" s="94">
        <v>1.5799999999997514</v>
      </c>
      <c r="L195" s="97" t="s">
        <v>180</v>
      </c>
      <c r="M195" s="98">
        <v>2.2700000000000001E-2</v>
      </c>
      <c r="N195" s="98">
        <v>9.499999999999436E-3</v>
      </c>
      <c r="O195" s="94">
        <v>1722114.4046290002</v>
      </c>
      <c r="P195" s="96">
        <v>102.78</v>
      </c>
      <c r="Q195" s="84"/>
      <c r="R195" s="94">
        <v>1769.989099618</v>
      </c>
      <c r="S195" s="95">
        <v>1.7221161267451271E-3</v>
      </c>
      <c r="T195" s="95">
        <f t="shared" si="3"/>
        <v>2.7562461805807063E-4</v>
      </c>
      <c r="U195" s="95">
        <f>R195/'סכום נכסי הקרן'!$C$42</f>
        <v>3.3785430051551447E-5</v>
      </c>
    </row>
    <row r="196" spans="2:21" s="135" customFormat="1">
      <c r="B196" s="87" t="s">
        <v>773</v>
      </c>
      <c r="C196" s="84" t="s">
        <v>774</v>
      </c>
      <c r="D196" s="97" t="s">
        <v>138</v>
      </c>
      <c r="E196" s="97" t="s">
        <v>335</v>
      </c>
      <c r="F196" s="84" t="s">
        <v>775</v>
      </c>
      <c r="G196" s="97" t="s">
        <v>386</v>
      </c>
      <c r="H196" s="84" t="s">
        <v>401</v>
      </c>
      <c r="I196" s="84" t="s">
        <v>387</v>
      </c>
      <c r="J196" s="84"/>
      <c r="K196" s="94">
        <v>4.1900000000001247</v>
      </c>
      <c r="L196" s="97" t="s">
        <v>180</v>
      </c>
      <c r="M196" s="98">
        <v>3.3799999999999997E-2</v>
      </c>
      <c r="N196" s="98">
        <v>3.85000000000017E-2</v>
      </c>
      <c r="O196" s="94">
        <v>7177610.612044001</v>
      </c>
      <c r="P196" s="96">
        <v>98.23</v>
      </c>
      <c r="Q196" s="84"/>
      <c r="R196" s="94">
        <v>7050.5669043480002</v>
      </c>
      <c r="S196" s="95">
        <v>1.1329569146864628E-2</v>
      </c>
      <c r="T196" s="95">
        <f t="shared" si="3"/>
        <v>1.0979219084022592E-3</v>
      </c>
      <c r="U196" s="95">
        <f>R196/'סכום נכסי הקרן'!$C$42</f>
        <v>1.3458073556613589E-4</v>
      </c>
    </row>
    <row r="197" spans="2:21" s="135" customFormat="1">
      <c r="B197" s="87" t="s">
        <v>776</v>
      </c>
      <c r="C197" s="84" t="s">
        <v>777</v>
      </c>
      <c r="D197" s="97" t="s">
        <v>138</v>
      </c>
      <c r="E197" s="97" t="s">
        <v>335</v>
      </c>
      <c r="F197" s="84" t="s">
        <v>499</v>
      </c>
      <c r="G197" s="97" t="s">
        <v>169</v>
      </c>
      <c r="H197" s="84" t="s">
        <v>401</v>
      </c>
      <c r="I197" s="84" t="s">
        <v>387</v>
      </c>
      <c r="J197" s="84"/>
      <c r="K197" s="94">
        <v>5.1000000000002386</v>
      </c>
      <c r="L197" s="97" t="s">
        <v>180</v>
      </c>
      <c r="M197" s="98">
        <v>5.0900000000000001E-2</v>
      </c>
      <c r="N197" s="98">
        <v>2.9300000000000898E-2</v>
      </c>
      <c r="O197" s="94">
        <v>9735333.4689649995</v>
      </c>
      <c r="P197" s="96">
        <v>112.2</v>
      </c>
      <c r="Q197" s="84"/>
      <c r="R197" s="94">
        <v>10923.043938613999</v>
      </c>
      <c r="S197" s="95">
        <v>8.5722934298861908E-3</v>
      </c>
      <c r="T197" s="95">
        <f t="shared" si="3"/>
        <v>1.7009482229363836E-3</v>
      </c>
      <c r="U197" s="95">
        <f>R197/'סכום נכסי הקרן'!$C$42</f>
        <v>2.0849831053632628E-4</v>
      </c>
    </row>
    <row r="198" spans="2:21" s="135" customFormat="1">
      <c r="B198" s="87" t="s">
        <v>778</v>
      </c>
      <c r="C198" s="84" t="s">
        <v>779</v>
      </c>
      <c r="D198" s="97" t="s">
        <v>138</v>
      </c>
      <c r="E198" s="97" t="s">
        <v>335</v>
      </c>
      <c r="F198" s="84" t="s">
        <v>780</v>
      </c>
      <c r="G198" s="97" t="s">
        <v>781</v>
      </c>
      <c r="H198" s="84" t="s">
        <v>401</v>
      </c>
      <c r="I198" s="84" t="s">
        <v>178</v>
      </c>
      <c r="J198" s="84"/>
      <c r="K198" s="94">
        <v>5.7200000000000557</v>
      </c>
      <c r="L198" s="97" t="s">
        <v>180</v>
      </c>
      <c r="M198" s="98">
        <v>2.6099999999999998E-2</v>
      </c>
      <c r="N198" s="98">
        <v>2.6000000000000328E-2</v>
      </c>
      <c r="O198" s="94">
        <v>12124874.53822</v>
      </c>
      <c r="P198" s="96">
        <v>100.16</v>
      </c>
      <c r="Q198" s="84"/>
      <c r="R198" s="94">
        <v>12144.274337481</v>
      </c>
      <c r="S198" s="95">
        <v>2.0103852250029846E-2</v>
      </c>
      <c r="T198" s="95">
        <f t="shared" si="3"/>
        <v>1.8911195422520043E-3</v>
      </c>
      <c r="U198" s="95">
        <f>R198/'סכום נכסי הקרן'!$C$42</f>
        <v>2.3180907229562413E-4</v>
      </c>
    </row>
    <row r="199" spans="2:21" s="135" customFormat="1">
      <c r="B199" s="87" t="s">
        <v>782</v>
      </c>
      <c r="C199" s="84" t="s">
        <v>783</v>
      </c>
      <c r="D199" s="97" t="s">
        <v>138</v>
      </c>
      <c r="E199" s="97" t="s">
        <v>335</v>
      </c>
      <c r="F199" s="84" t="s">
        <v>784</v>
      </c>
      <c r="G199" s="97" t="s">
        <v>729</v>
      </c>
      <c r="H199" s="84" t="s">
        <v>401</v>
      </c>
      <c r="I199" s="84" t="s">
        <v>387</v>
      </c>
      <c r="J199" s="84"/>
      <c r="K199" s="94">
        <v>1.4700000000014628</v>
      </c>
      <c r="L199" s="97" t="s">
        <v>180</v>
      </c>
      <c r="M199" s="98">
        <v>4.0999999999999995E-2</v>
      </c>
      <c r="N199" s="98">
        <v>1.3000000000097536E-2</v>
      </c>
      <c r="O199" s="94">
        <v>51489.310799999992</v>
      </c>
      <c r="P199" s="96">
        <v>104.15</v>
      </c>
      <c r="Q199" s="94">
        <v>27.327951707</v>
      </c>
      <c r="R199" s="94">
        <v>82.022472104000002</v>
      </c>
      <c r="S199" s="95">
        <v>1.28723277E-4</v>
      </c>
      <c r="T199" s="95">
        <f t="shared" si="3"/>
        <v>1.2772628119982715E-5</v>
      </c>
      <c r="U199" s="95">
        <f>R199/'סכום נכסי הקרן'!$C$42</f>
        <v>1.5656392994302034E-6</v>
      </c>
    </row>
    <row r="200" spans="2:21" s="135" customFormat="1">
      <c r="B200" s="87" t="s">
        <v>785</v>
      </c>
      <c r="C200" s="84" t="s">
        <v>786</v>
      </c>
      <c r="D200" s="97" t="s">
        <v>138</v>
      </c>
      <c r="E200" s="97" t="s">
        <v>335</v>
      </c>
      <c r="F200" s="84" t="s">
        <v>784</v>
      </c>
      <c r="G200" s="97" t="s">
        <v>729</v>
      </c>
      <c r="H200" s="84" t="s">
        <v>401</v>
      </c>
      <c r="I200" s="84" t="s">
        <v>387</v>
      </c>
      <c r="J200" s="84"/>
      <c r="K200" s="94">
        <v>3.8300000000000569</v>
      </c>
      <c r="L200" s="97" t="s">
        <v>180</v>
      </c>
      <c r="M200" s="98">
        <v>1.2E-2</v>
      </c>
      <c r="N200" s="98">
        <v>1.0500000000000257E-2</v>
      </c>
      <c r="O200" s="94">
        <v>9561628.1757810004</v>
      </c>
      <c r="P200" s="96">
        <v>100.67</v>
      </c>
      <c r="Q200" s="84"/>
      <c r="R200" s="94">
        <v>9625.6914011150002</v>
      </c>
      <c r="S200" s="95">
        <v>2.0636221572361238E-2</v>
      </c>
      <c r="T200" s="95">
        <f t="shared" si="3"/>
        <v>1.498923081814326E-3</v>
      </c>
      <c r="U200" s="95">
        <f>R200/'סכום נכסי הקרן'!$C$42</f>
        <v>1.8373453463661312E-4</v>
      </c>
    </row>
    <row r="201" spans="2:21" s="135" customFormat="1">
      <c r="B201" s="87" t="s">
        <v>787</v>
      </c>
      <c r="C201" s="84" t="s">
        <v>788</v>
      </c>
      <c r="D201" s="97" t="s">
        <v>138</v>
      </c>
      <c r="E201" s="97" t="s">
        <v>335</v>
      </c>
      <c r="F201" s="84" t="s">
        <v>789</v>
      </c>
      <c r="G201" s="97" t="s">
        <v>591</v>
      </c>
      <c r="H201" s="84" t="s">
        <v>504</v>
      </c>
      <c r="I201" s="84" t="s">
        <v>387</v>
      </c>
      <c r="J201" s="84"/>
      <c r="K201" s="94">
        <v>6.9099999999999113</v>
      </c>
      <c r="L201" s="97" t="s">
        <v>180</v>
      </c>
      <c r="M201" s="98">
        <v>3.7499999999999999E-2</v>
      </c>
      <c r="N201" s="98">
        <v>3.7199999999999706E-2</v>
      </c>
      <c r="O201" s="94">
        <v>6695669.9764320003</v>
      </c>
      <c r="P201" s="96">
        <v>100.6</v>
      </c>
      <c r="Q201" s="84"/>
      <c r="R201" s="94">
        <v>6735.8442245599999</v>
      </c>
      <c r="S201" s="95">
        <v>3.0434863529236366E-2</v>
      </c>
      <c r="T201" s="95">
        <f t="shared" si="3"/>
        <v>1.0489129521157479E-3</v>
      </c>
      <c r="U201" s="95">
        <f>R201/'סכום נכסי הקרן'!$C$42</f>
        <v>1.2857333072623651E-4</v>
      </c>
    </row>
    <row r="202" spans="2:21" s="135" customFormat="1">
      <c r="B202" s="87" t="s">
        <v>790</v>
      </c>
      <c r="C202" s="84" t="s">
        <v>791</v>
      </c>
      <c r="D202" s="97" t="s">
        <v>138</v>
      </c>
      <c r="E202" s="97" t="s">
        <v>335</v>
      </c>
      <c r="F202" s="84" t="s">
        <v>423</v>
      </c>
      <c r="G202" s="97" t="s">
        <v>386</v>
      </c>
      <c r="H202" s="84" t="s">
        <v>504</v>
      </c>
      <c r="I202" s="84" t="s">
        <v>178</v>
      </c>
      <c r="J202" s="84"/>
      <c r="K202" s="94">
        <v>3.6599999999998154</v>
      </c>
      <c r="L202" s="97" t="s">
        <v>180</v>
      </c>
      <c r="M202" s="98">
        <v>3.5000000000000003E-2</v>
      </c>
      <c r="N202" s="98">
        <v>2.2499999999998996E-2</v>
      </c>
      <c r="O202" s="94">
        <v>4687099.1330329999</v>
      </c>
      <c r="P202" s="96">
        <v>104.64</v>
      </c>
      <c r="Q202" s="94">
        <v>82.024236470999995</v>
      </c>
      <c r="R202" s="94">
        <v>4986.6045623620003</v>
      </c>
      <c r="S202" s="95">
        <v>3.0834285241110822E-2</v>
      </c>
      <c r="T202" s="95">
        <f t="shared" si="3"/>
        <v>7.7651945890756574E-4</v>
      </c>
      <c r="U202" s="95">
        <f>R202/'סכום נכסי הקרן'!$C$42</f>
        <v>9.5183964507345817E-5</v>
      </c>
    </row>
    <row r="203" spans="2:21" s="135" customFormat="1">
      <c r="B203" s="87" t="s">
        <v>792</v>
      </c>
      <c r="C203" s="84" t="s">
        <v>793</v>
      </c>
      <c r="D203" s="97" t="s">
        <v>138</v>
      </c>
      <c r="E203" s="97" t="s">
        <v>335</v>
      </c>
      <c r="F203" s="84" t="s">
        <v>755</v>
      </c>
      <c r="G203" s="97" t="s">
        <v>386</v>
      </c>
      <c r="H203" s="84" t="s">
        <v>504</v>
      </c>
      <c r="I203" s="84" t="s">
        <v>178</v>
      </c>
      <c r="J203" s="84"/>
      <c r="K203" s="94">
        <v>4.0399999999999849</v>
      </c>
      <c r="L203" s="97" t="s">
        <v>180</v>
      </c>
      <c r="M203" s="98">
        <v>4.3499999999999997E-2</v>
      </c>
      <c r="N203" s="98">
        <v>5.2399999999999843E-2</v>
      </c>
      <c r="O203" s="94">
        <v>13232492.339686999</v>
      </c>
      <c r="P203" s="96">
        <v>97.32</v>
      </c>
      <c r="Q203" s="84"/>
      <c r="R203" s="94">
        <v>12877.86198738</v>
      </c>
      <c r="S203" s="95">
        <v>7.0529207021994781E-3</v>
      </c>
      <c r="T203" s="95">
        <f t="shared" si="3"/>
        <v>2.0053546049759313E-3</v>
      </c>
      <c r="U203" s="95">
        <f>R203/'סכום נכסי הקרן'!$C$42</f>
        <v>2.4581174284184036E-4</v>
      </c>
    </row>
    <row r="204" spans="2:21" s="135" customFormat="1">
      <c r="B204" s="87" t="s">
        <v>794</v>
      </c>
      <c r="C204" s="84" t="s">
        <v>795</v>
      </c>
      <c r="D204" s="97" t="s">
        <v>138</v>
      </c>
      <c r="E204" s="97" t="s">
        <v>335</v>
      </c>
      <c r="F204" s="84" t="s">
        <v>449</v>
      </c>
      <c r="G204" s="97" t="s">
        <v>450</v>
      </c>
      <c r="H204" s="84" t="s">
        <v>504</v>
      </c>
      <c r="I204" s="84" t="s">
        <v>387</v>
      </c>
      <c r="J204" s="84"/>
      <c r="K204" s="94">
        <v>10.60999999999947</v>
      </c>
      <c r="L204" s="97" t="s">
        <v>180</v>
      </c>
      <c r="M204" s="98">
        <v>3.0499999999999999E-2</v>
      </c>
      <c r="N204" s="98">
        <v>4.6499999999997613E-2</v>
      </c>
      <c r="O204" s="94">
        <v>8395932.8345660008</v>
      </c>
      <c r="P204" s="96">
        <v>84.99</v>
      </c>
      <c r="Q204" s="84"/>
      <c r="R204" s="94">
        <v>7135.703316098</v>
      </c>
      <c r="S204" s="95">
        <v>2.6567095694412672E-2</v>
      </c>
      <c r="T204" s="95">
        <f t="shared" si="3"/>
        <v>1.1111794425737931E-3</v>
      </c>
      <c r="U204" s="95">
        <f>R204/'סכום נכסי הקרן'!$C$42</f>
        <v>1.3620581353110216E-4</v>
      </c>
    </row>
    <row r="205" spans="2:21" s="135" customFormat="1">
      <c r="B205" s="87" t="s">
        <v>796</v>
      </c>
      <c r="C205" s="84" t="s">
        <v>797</v>
      </c>
      <c r="D205" s="97" t="s">
        <v>138</v>
      </c>
      <c r="E205" s="97" t="s">
        <v>335</v>
      </c>
      <c r="F205" s="84" t="s">
        <v>449</v>
      </c>
      <c r="G205" s="97" t="s">
        <v>450</v>
      </c>
      <c r="H205" s="84" t="s">
        <v>504</v>
      </c>
      <c r="I205" s="84" t="s">
        <v>387</v>
      </c>
      <c r="J205" s="84"/>
      <c r="K205" s="94">
        <v>9.980000000000631</v>
      </c>
      <c r="L205" s="97" t="s">
        <v>180</v>
      </c>
      <c r="M205" s="98">
        <v>3.0499999999999999E-2</v>
      </c>
      <c r="N205" s="98">
        <v>4.4600000000002853E-2</v>
      </c>
      <c r="O205" s="94">
        <v>8189975.5913659986</v>
      </c>
      <c r="P205" s="96">
        <v>87.37</v>
      </c>
      <c r="Q205" s="84"/>
      <c r="R205" s="94">
        <v>7155.581674176</v>
      </c>
      <c r="S205" s="95">
        <v>2.5915388981547487E-2</v>
      </c>
      <c r="T205" s="95">
        <f t="shared" si="3"/>
        <v>1.1142749220058713E-3</v>
      </c>
      <c r="U205" s="95">
        <f>R205/'סכום נכסי הקרן'!$C$42</f>
        <v>1.3658525026126559E-4</v>
      </c>
    </row>
    <row r="206" spans="2:21" s="135" customFormat="1">
      <c r="B206" s="87" t="s">
        <v>798</v>
      </c>
      <c r="C206" s="84" t="s">
        <v>799</v>
      </c>
      <c r="D206" s="97" t="s">
        <v>138</v>
      </c>
      <c r="E206" s="97" t="s">
        <v>335</v>
      </c>
      <c r="F206" s="84" t="s">
        <v>449</v>
      </c>
      <c r="G206" s="97" t="s">
        <v>450</v>
      </c>
      <c r="H206" s="84" t="s">
        <v>504</v>
      </c>
      <c r="I206" s="84" t="s">
        <v>387</v>
      </c>
      <c r="J206" s="84"/>
      <c r="K206" s="94">
        <v>8.3499999999996994</v>
      </c>
      <c r="L206" s="97" t="s">
        <v>180</v>
      </c>
      <c r="M206" s="98">
        <v>3.95E-2</v>
      </c>
      <c r="N206" s="98">
        <v>4.0599999999998734E-2</v>
      </c>
      <c r="O206" s="94">
        <v>6549618.3151439996</v>
      </c>
      <c r="P206" s="96">
        <v>99.4</v>
      </c>
      <c r="Q206" s="84"/>
      <c r="R206" s="94">
        <v>6510.3206055970004</v>
      </c>
      <c r="S206" s="95">
        <v>2.7288942343841684E-2</v>
      </c>
      <c r="T206" s="95">
        <f t="shared" si="3"/>
        <v>1.0137941701112902E-3</v>
      </c>
      <c r="U206" s="95">
        <f>R206/'סכום נכסי הקרן'!$C$42</f>
        <v>1.2426855141709183E-4</v>
      </c>
    </row>
    <row r="207" spans="2:21" s="135" customFormat="1">
      <c r="B207" s="87" t="s">
        <v>800</v>
      </c>
      <c r="C207" s="84" t="s">
        <v>801</v>
      </c>
      <c r="D207" s="97" t="s">
        <v>138</v>
      </c>
      <c r="E207" s="97" t="s">
        <v>335</v>
      </c>
      <c r="F207" s="84" t="s">
        <v>449</v>
      </c>
      <c r="G207" s="97" t="s">
        <v>450</v>
      </c>
      <c r="H207" s="84" t="s">
        <v>504</v>
      </c>
      <c r="I207" s="84" t="s">
        <v>387</v>
      </c>
      <c r="J207" s="84"/>
      <c r="K207" s="94">
        <v>9.0100000000029183</v>
      </c>
      <c r="L207" s="97" t="s">
        <v>180</v>
      </c>
      <c r="M207" s="98">
        <v>3.95E-2</v>
      </c>
      <c r="N207" s="98">
        <v>4.2100000000011455E-2</v>
      </c>
      <c r="O207" s="94">
        <v>1610393.4150640003</v>
      </c>
      <c r="P207" s="96">
        <v>98.07</v>
      </c>
      <c r="Q207" s="84"/>
      <c r="R207" s="94">
        <v>1579.3128228390001</v>
      </c>
      <c r="S207" s="95">
        <v>6.7096937470344214E-3</v>
      </c>
      <c r="T207" s="95">
        <f t="shared" si="3"/>
        <v>2.4593230188997149E-4</v>
      </c>
      <c r="U207" s="95">
        <f>R207/'סכום נכסי הקרן'!$C$42</f>
        <v>3.0145814410416994E-5</v>
      </c>
    </row>
    <row r="208" spans="2:21" s="135" customFormat="1">
      <c r="B208" s="87" t="s">
        <v>802</v>
      </c>
      <c r="C208" s="84" t="s">
        <v>803</v>
      </c>
      <c r="D208" s="97" t="s">
        <v>138</v>
      </c>
      <c r="E208" s="97" t="s">
        <v>335</v>
      </c>
      <c r="F208" s="84" t="s">
        <v>804</v>
      </c>
      <c r="G208" s="97" t="s">
        <v>386</v>
      </c>
      <c r="H208" s="84" t="s">
        <v>504</v>
      </c>
      <c r="I208" s="84" t="s">
        <v>178</v>
      </c>
      <c r="J208" s="84"/>
      <c r="K208" s="94">
        <v>2.8800000000001149</v>
      </c>
      <c r="L208" s="97" t="s">
        <v>180</v>
      </c>
      <c r="M208" s="98">
        <v>3.9E-2</v>
      </c>
      <c r="N208" s="98">
        <v>5.2700000000001725E-2</v>
      </c>
      <c r="O208" s="94">
        <v>14414773.417697001</v>
      </c>
      <c r="P208" s="96">
        <v>96.75</v>
      </c>
      <c r="Q208" s="84"/>
      <c r="R208" s="94">
        <v>13946.293282479999</v>
      </c>
      <c r="S208" s="95">
        <v>1.6049494700406952E-2</v>
      </c>
      <c r="T208" s="95">
        <f t="shared" si="3"/>
        <v>2.1717318824952016E-3</v>
      </c>
      <c r="U208" s="95">
        <f>R208/'סכום נכסי הקרן'!$C$42</f>
        <v>2.6620588583022378E-4</v>
      </c>
    </row>
    <row r="209" spans="2:21" s="135" customFormat="1">
      <c r="B209" s="87" t="s">
        <v>805</v>
      </c>
      <c r="C209" s="84" t="s">
        <v>806</v>
      </c>
      <c r="D209" s="97" t="s">
        <v>138</v>
      </c>
      <c r="E209" s="97" t="s">
        <v>335</v>
      </c>
      <c r="F209" s="84" t="s">
        <v>547</v>
      </c>
      <c r="G209" s="97" t="s">
        <v>386</v>
      </c>
      <c r="H209" s="84" t="s">
        <v>504</v>
      </c>
      <c r="I209" s="84" t="s">
        <v>178</v>
      </c>
      <c r="J209" s="84"/>
      <c r="K209" s="94">
        <v>4.08000000000004</v>
      </c>
      <c r="L209" s="97" t="s">
        <v>180</v>
      </c>
      <c r="M209" s="98">
        <v>5.0499999999999996E-2</v>
      </c>
      <c r="N209" s="98">
        <v>2.9200000000002981E-2</v>
      </c>
      <c r="O209" s="94">
        <v>2664104.7228720002</v>
      </c>
      <c r="P209" s="96">
        <v>110.67</v>
      </c>
      <c r="Q209" s="84"/>
      <c r="R209" s="94">
        <v>2948.3647868610001</v>
      </c>
      <c r="S209" s="95">
        <v>4.7974552208914839E-3</v>
      </c>
      <c r="T209" s="95">
        <f t="shared" si="3"/>
        <v>4.5912255530263592E-4</v>
      </c>
      <c r="U209" s="95">
        <f>R209/'סכום נכסי הקרן'!$C$42</f>
        <v>5.6278184026358123E-5</v>
      </c>
    </row>
    <row r="210" spans="2:21" s="135" customFormat="1">
      <c r="B210" s="87" t="s">
        <v>807</v>
      </c>
      <c r="C210" s="84" t="s">
        <v>808</v>
      </c>
      <c r="D210" s="97" t="s">
        <v>138</v>
      </c>
      <c r="E210" s="97" t="s">
        <v>335</v>
      </c>
      <c r="F210" s="84" t="s">
        <v>464</v>
      </c>
      <c r="G210" s="97" t="s">
        <v>450</v>
      </c>
      <c r="H210" s="84" t="s">
        <v>504</v>
      </c>
      <c r="I210" s="84" t="s">
        <v>178</v>
      </c>
      <c r="J210" s="84"/>
      <c r="K210" s="94">
        <v>5.0100000000000389</v>
      </c>
      <c r="L210" s="97" t="s">
        <v>180</v>
      </c>
      <c r="M210" s="98">
        <v>3.9199999999999999E-2</v>
      </c>
      <c r="N210" s="98">
        <v>2.8900000000000207E-2</v>
      </c>
      <c r="O210" s="94">
        <v>12411403.883738</v>
      </c>
      <c r="P210" s="96">
        <v>107.01</v>
      </c>
      <c r="Q210" s="84"/>
      <c r="R210" s="94">
        <v>13281.443709748002</v>
      </c>
      <c r="S210" s="95">
        <v>1.2930512227628369E-2</v>
      </c>
      <c r="T210" s="95">
        <f t="shared" si="3"/>
        <v>2.0682007875354206E-3</v>
      </c>
      <c r="U210" s="95">
        <f>R210/'סכום נכסי הקרן'!$C$42</f>
        <v>2.5351528296764763E-4</v>
      </c>
    </row>
    <row r="211" spans="2:21" s="135" customFormat="1">
      <c r="B211" s="87" t="s">
        <v>809</v>
      </c>
      <c r="C211" s="84" t="s">
        <v>810</v>
      </c>
      <c r="D211" s="97" t="s">
        <v>138</v>
      </c>
      <c r="E211" s="97" t="s">
        <v>335</v>
      </c>
      <c r="F211" s="84" t="s">
        <v>590</v>
      </c>
      <c r="G211" s="97" t="s">
        <v>591</v>
      </c>
      <c r="H211" s="84" t="s">
        <v>504</v>
      </c>
      <c r="I211" s="84" t="s">
        <v>387</v>
      </c>
      <c r="J211" s="84"/>
      <c r="K211" s="94">
        <v>0.39999999999999558</v>
      </c>
      <c r="L211" s="97" t="s">
        <v>180</v>
      </c>
      <c r="M211" s="98">
        <v>2.4500000000000001E-2</v>
      </c>
      <c r="N211" s="98">
        <v>1.1000000000000154E-2</v>
      </c>
      <c r="O211" s="94">
        <v>45101189.223072998</v>
      </c>
      <c r="P211" s="96">
        <v>100.54</v>
      </c>
      <c r="Q211" s="84"/>
      <c r="R211" s="94">
        <v>45344.737148983004</v>
      </c>
      <c r="S211" s="95">
        <v>1.5155494500440873E-2</v>
      </c>
      <c r="T211" s="95">
        <f t="shared" si="3"/>
        <v>7.0611315404876781E-3</v>
      </c>
      <c r="U211" s="95">
        <f>R211/'סכום נכסי הקרן'!$C$42</f>
        <v>8.6553722024818513E-4</v>
      </c>
    </row>
    <row r="212" spans="2:21" s="135" customFormat="1">
      <c r="B212" s="87" t="s">
        <v>811</v>
      </c>
      <c r="C212" s="84" t="s">
        <v>812</v>
      </c>
      <c r="D212" s="97" t="s">
        <v>138</v>
      </c>
      <c r="E212" s="97" t="s">
        <v>335</v>
      </c>
      <c r="F212" s="84" t="s">
        <v>590</v>
      </c>
      <c r="G212" s="97" t="s">
        <v>591</v>
      </c>
      <c r="H212" s="84" t="s">
        <v>504</v>
      </c>
      <c r="I212" s="84" t="s">
        <v>387</v>
      </c>
      <c r="J212" s="84"/>
      <c r="K212" s="94">
        <v>5.150000000000011</v>
      </c>
      <c r="L212" s="97" t="s">
        <v>180</v>
      </c>
      <c r="M212" s="98">
        <v>1.9E-2</v>
      </c>
      <c r="N212" s="98">
        <v>1.5999999999999948E-2</v>
      </c>
      <c r="O212" s="94">
        <v>40069659.950414002</v>
      </c>
      <c r="P212" s="96">
        <v>101.74</v>
      </c>
      <c r="Q212" s="84"/>
      <c r="R212" s="94">
        <v>40766.873368017004</v>
      </c>
      <c r="S212" s="95">
        <v>2.7737585093163635E-2</v>
      </c>
      <c r="T212" s="95">
        <f t="shared" si="3"/>
        <v>6.3482616383945265E-3</v>
      </c>
      <c r="U212" s="95">
        <f>R212/'סכום נכסי הקרן'!$C$42</f>
        <v>7.7815527163011878E-4</v>
      </c>
    </row>
    <row r="213" spans="2:21" s="135" customFormat="1">
      <c r="B213" s="87" t="s">
        <v>813</v>
      </c>
      <c r="C213" s="84" t="s">
        <v>814</v>
      </c>
      <c r="D213" s="97" t="s">
        <v>138</v>
      </c>
      <c r="E213" s="97" t="s">
        <v>335</v>
      </c>
      <c r="F213" s="84" t="s">
        <v>590</v>
      </c>
      <c r="G213" s="97" t="s">
        <v>591</v>
      </c>
      <c r="H213" s="84" t="s">
        <v>504</v>
      </c>
      <c r="I213" s="84" t="s">
        <v>387</v>
      </c>
      <c r="J213" s="84"/>
      <c r="K213" s="94">
        <v>3.7199999999998981</v>
      </c>
      <c r="L213" s="97" t="s">
        <v>180</v>
      </c>
      <c r="M213" s="98">
        <v>2.9600000000000001E-2</v>
      </c>
      <c r="N213" s="98">
        <v>2.1099999999999782E-2</v>
      </c>
      <c r="O213" s="94">
        <v>8321191.8091639997</v>
      </c>
      <c r="P213" s="96">
        <v>103.47</v>
      </c>
      <c r="Q213" s="84"/>
      <c r="R213" s="94">
        <v>8609.9368873289986</v>
      </c>
      <c r="S213" s="95">
        <v>2.0375401717860692E-2</v>
      </c>
      <c r="T213" s="95">
        <f t="shared" si="3"/>
        <v>1.3407486896875888E-3</v>
      </c>
      <c r="U213" s="95">
        <f>R213/'סכום נכסי הקרן'!$C$42</f>
        <v>1.6434588242261302E-4</v>
      </c>
    </row>
    <row r="214" spans="2:21" s="135" customFormat="1">
      <c r="B214" s="87" t="s">
        <v>815</v>
      </c>
      <c r="C214" s="84" t="s">
        <v>816</v>
      </c>
      <c r="D214" s="97" t="s">
        <v>138</v>
      </c>
      <c r="E214" s="97" t="s">
        <v>335</v>
      </c>
      <c r="F214" s="84" t="s">
        <v>596</v>
      </c>
      <c r="G214" s="97" t="s">
        <v>450</v>
      </c>
      <c r="H214" s="84" t="s">
        <v>504</v>
      </c>
      <c r="I214" s="84" t="s">
        <v>178</v>
      </c>
      <c r="J214" s="84"/>
      <c r="K214" s="94">
        <v>5.8499999999999197</v>
      </c>
      <c r="L214" s="97" t="s">
        <v>180</v>
      </c>
      <c r="M214" s="98">
        <v>3.61E-2</v>
      </c>
      <c r="N214" s="98">
        <v>3.1399999999999359E-2</v>
      </c>
      <c r="O214" s="94">
        <v>23717846.817878999</v>
      </c>
      <c r="P214" s="96">
        <v>104.44</v>
      </c>
      <c r="Q214" s="84"/>
      <c r="R214" s="94">
        <v>24770.918427639997</v>
      </c>
      <c r="S214" s="95">
        <v>3.0902732010265797E-2</v>
      </c>
      <c r="T214" s="95">
        <f t="shared" si="3"/>
        <v>3.8573542244070358E-3</v>
      </c>
      <c r="U214" s="95">
        <f>R214/'סכום נכסי הקרן'!$C$42</f>
        <v>4.7282558521424643E-4</v>
      </c>
    </row>
    <row r="215" spans="2:21" s="135" customFormat="1">
      <c r="B215" s="87" t="s">
        <v>817</v>
      </c>
      <c r="C215" s="84" t="s">
        <v>818</v>
      </c>
      <c r="D215" s="97" t="s">
        <v>138</v>
      </c>
      <c r="E215" s="97" t="s">
        <v>335</v>
      </c>
      <c r="F215" s="84" t="s">
        <v>596</v>
      </c>
      <c r="G215" s="97" t="s">
        <v>450</v>
      </c>
      <c r="H215" s="84" t="s">
        <v>504</v>
      </c>
      <c r="I215" s="84" t="s">
        <v>178</v>
      </c>
      <c r="J215" s="84"/>
      <c r="K215" s="94">
        <v>6.7900000000002461</v>
      </c>
      <c r="L215" s="97" t="s">
        <v>180</v>
      </c>
      <c r="M215" s="98">
        <v>3.3000000000000002E-2</v>
      </c>
      <c r="N215" s="98">
        <v>3.5800000000001039E-2</v>
      </c>
      <c r="O215" s="94">
        <v>7820424.6219509998</v>
      </c>
      <c r="P215" s="96">
        <v>98.86</v>
      </c>
      <c r="Q215" s="84"/>
      <c r="R215" s="94">
        <v>7731.27197359</v>
      </c>
      <c r="S215" s="95">
        <v>2.5362579649259757E-2</v>
      </c>
      <c r="T215" s="95">
        <f t="shared" si="3"/>
        <v>1.2039220384372467E-3</v>
      </c>
      <c r="U215" s="95">
        <f>R215/'סכום נכסי הקרן'!$C$42</f>
        <v>1.4757398705428091E-4</v>
      </c>
    </row>
    <row r="216" spans="2:21" s="135" customFormat="1">
      <c r="B216" s="87" t="s">
        <v>819</v>
      </c>
      <c r="C216" s="84" t="s">
        <v>820</v>
      </c>
      <c r="D216" s="97" t="s">
        <v>138</v>
      </c>
      <c r="E216" s="97" t="s">
        <v>335</v>
      </c>
      <c r="F216" s="84" t="s">
        <v>821</v>
      </c>
      <c r="G216" s="97" t="s">
        <v>169</v>
      </c>
      <c r="H216" s="84" t="s">
        <v>504</v>
      </c>
      <c r="I216" s="84" t="s">
        <v>178</v>
      </c>
      <c r="J216" s="84"/>
      <c r="K216" s="94">
        <v>3.6399999999998216</v>
      </c>
      <c r="L216" s="97" t="s">
        <v>180</v>
      </c>
      <c r="M216" s="98">
        <v>2.75E-2</v>
      </c>
      <c r="N216" s="98">
        <v>2.899999999999936E-2</v>
      </c>
      <c r="O216" s="94">
        <v>7841442.3715420011</v>
      </c>
      <c r="P216" s="96">
        <v>100.43</v>
      </c>
      <c r="Q216" s="84"/>
      <c r="R216" s="94">
        <v>7875.1603114849995</v>
      </c>
      <c r="S216" s="95">
        <v>1.5785285277786106E-2</v>
      </c>
      <c r="T216" s="95">
        <f t="shared" si="3"/>
        <v>1.226328486128862E-3</v>
      </c>
      <c r="U216" s="95">
        <f>R216/'סכום נכסי הקרן'!$C$42</f>
        <v>1.5032051773982848E-4</v>
      </c>
    </row>
    <row r="217" spans="2:21" s="135" customFormat="1">
      <c r="B217" s="87" t="s">
        <v>822</v>
      </c>
      <c r="C217" s="84" t="s">
        <v>823</v>
      </c>
      <c r="D217" s="97" t="s">
        <v>138</v>
      </c>
      <c r="E217" s="97" t="s">
        <v>335</v>
      </c>
      <c r="F217" s="84" t="s">
        <v>821</v>
      </c>
      <c r="G217" s="97" t="s">
        <v>169</v>
      </c>
      <c r="H217" s="84" t="s">
        <v>504</v>
      </c>
      <c r="I217" s="84" t="s">
        <v>178</v>
      </c>
      <c r="J217" s="84"/>
      <c r="K217" s="94">
        <v>4.8700000000000898</v>
      </c>
      <c r="L217" s="97" t="s">
        <v>180</v>
      </c>
      <c r="M217" s="98">
        <v>2.3E-2</v>
      </c>
      <c r="N217" s="98">
        <v>3.8100000000000939E-2</v>
      </c>
      <c r="O217" s="94">
        <v>13515944.085000001</v>
      </c>
      <c r="P217" s="96">
        <v>93.83</v>
      </c>
      <c r="Q217" s="84"/>
      <c r="R217" s="94">
        <v>12682.010034600999</v>
      </c>
      <c r="S217" s="95">
        <v>4.2901058263280785E-2</v>
      </c>
      <c r="T217" s="95">
        <f t="shared" si="3"/>
        <v>1.9748563269400441E-3</v>
      </c>
      <c r="U217" s="95">
        <f>R217/'סכום נכסי הקרן'!$C$42</f>
        <v>2.4207333425361639E-4</v>
      </c>
    </row>
    <row r="218" spans="2:21" s="135" customFormat="1">
      <c r="B218" s="87" t="s">
        <v>824</v>
      </c>
      <c r="C218" s="84" t="s">
        <v>825</v>
      </c>
      <c r="D218" s="97" t="s">
        <v>138</v>
      </c>
      <c r="E218" s="97" t="s">
        <v>335</v>
      </c>
      <c r="F218" s="84" t="s">
        <v>609</v>
      </c>
      <c r="G218" s="97" t="s">
        <v>602</v>
      </c>
      <c r="H218" s="84" t="s">
        <v>606</v>
      </c>
      <c r="I218" s="84" t="s">
        <v>387</v>
      </c>
      <c r="J218" s="84"/>
      <c r="K218" s="94">
        <v>1.1299999999999564</v>
      </c>
      <c r="L218" s="97" t="s">
        <v>180</v>
      </c>
      <c r="M218" s="98">
        <v>4.2999999999999997E-2</v>
      </c>
      <c r="N218" s="98">
        <v>3.159999999999958E-2</v>
      </c>
      <c r="O218" s="94">
        <v>6578759.3221939988</v>
      </c>
      <c r="P218" s="96">
        <v>101.7</v>
      </c>
      <c r="Q218" s="84"/>
      <c r="R218" s="94">
        <v>6690.5984492329999</v>
      </c>
      <c r="S218" s="95">
        <v>1.8227394290029234E-2</v>
      </c>
      <c r="T218" s="95">
        <f t="shared" si="3"/>
        <v>1.0418672310172749E-3</v>
      </c>
      <c r="U218" s="95">
        <f>R218/'סכום נכסי הקרן'!$C$42</f>
        <v>1.2770968248243181E-4</v>
      </c>
    </row>
    <row r="219" spans="2:21" s="135" customFormat="1">
      <c r="B219" s="87" t="s">
        <v>826</v>
      </c>
      <c r="C219" s="84" t="s">
        <v>827</v>
      </c>
      <c r="D219" s="97" t="s">
        <v>138</v>
      </c>
      <c r="E219" s="97" t="s">
        <v>335</v>
      </c>
      <c r="F219" s="84" t="s">
        <v>609</v>
      </c>
      <c r="G219" s="97" t="s">
        <v>602</v>
      </c>
      <c r="H219" s="84" t="s">
        <v>606</v>
      </c>
      <c r="I219" s="84" t="s">
        <v>387</v>
      </c>
      <c r="J219" s="84"/>
      <c r="K219" s="94">
        <v>1.8500000000001886</v>
      </c>
      <c r="L219" s="97" t="s">
        <v>180</v>
      </c>
      <c r="M219" s="98">
        <v>4.2500000000000003E-2</v>
      </c>
      <c r="N219" s="98">
        <v>3.4500000000001002E-2</v>
      </c>
      <c r="O219" s="94">
        <v>4419939.8705789996</v>
      </c>
      <c r="P219" s="96">
        <v>102.18</v>
      </c>
      <c r="Q219" s="84"/>
      <c r="R219" s="94">
        <v>4516.2946085989997</v>
      </c>
      <c r="S219" s="95">
        <v>8.9971023045088295E-3</v>
      </c>
      <c r="T219" s="95">
        <f t="shared" si="3"/>
        <v>7.0328228394258283E-4</v>
      </c>
      <c r="U219" s="95">
        <f>R219/'סכום נכסי הקרן'!$C$42</f>
        <v>8.6206720495595932E-5</v>
      </c>
    </row>
    <row r="220" spans="2:21" s="135" customFormat="1">
      <c r="B220" s="87" t="s">
        <v>828</v>
      </c>
      <c r="C220" s="84" t="s">
        <v>829</v>
      </c>
      <c r="D220" s="97" t="s">
        <v>138</v>
      </c>
      <c r="E220" s="97" t="s">
        <v>335</v>
      </c>
      <c r="F220" s="84" t="s">
        <v>609</v>
      </c>
      <c r="G220" s="97" t="s">
        <v>602</v>
      </c>
      <c r="H220" s="84" t="s">
        <v>606</v>
      </c>
      <c r="I220" s="84" t="s">
        <v>387</v>
      </c>
      <c r="J220" s="84"/>
      <c r="K220" s="94">
        <v>2.2199999999998727</v>
      </c>
      <c r="L220" s="97" t="s">
        <v>180</v>
      </c>
      <c r="M220" s="98">
        <v>3.7000000000000005E-2</v>
      </c>
      <c r="N220" s="98">
        <v>3.9999999999997558E-2</v>
      </c>
      <c r="O220" s="94">
        <v>8179008.0935559999</v>
      </c>
      <c r="P220" s="96">
        <v>100.05</v>
      </c>
      <c r="Q220" s="84"/>
      <c r="R220" s="94">
        <v>8183.0979598820004</v>
      </c>
      <c r="S220" s="95">
        <v>3.100757455100667E-2</v>
      </c>
      <c r="T220" s="95">
        <f t="shared" si="3"/>
        <v>1.2742808699844697E-3</v>
      </c>
      <c r="U220" s="95">
        <f>R220/'סכום נכסי הקרן'!$C$42</f>
        <v>1.5619841036775564E-4</v>
      </c>
    </row>
    <row r="221" spans="2:21" s="135" customFormat="1">
      <c r="B221" s="87" t="s">
        <v>830</v>
      </c>
      <c r="C221" s="84" t="s">
        <v>831</v>
      </c>
      <c r="D221" s="97" t="s">
        <v>138</v>
      </c>
      <c r="E221" s="97" t="s">
        <v>335</v>
      </c>
      <c r="F221" s="84" t="s">
        <v>789</v>
      </c>
      <c r="G221" s="97" t="s">
        <v>591</v>
      </c>
      <c r="H221" s="84" t="s">
        <v>606</v>
      </c>
      <c r="I221" s="84" t="s">
        <v>178</v>
      </c>
      <c r="J221" s="84"/>
      <c r="K221" s="94">
        <v>3.7299999999984714</v>
      </c>
      <c r="L221" s="97" t="s">
        <v>180</v>
      </c>
      <c r="M221" s="98">
        <v>3.7499999999999999E-2</v>
      </c>
      <c r="N221" s="98">
        <v>2.4699999999994442E-2</v>
      </c>
      <c r="O221" s="94">
        <v>274609.65759999998</v>
      </c>
      <c r="P221" s="96">
        <v>104.84</v>
      </c>
      <c r="Q221" s="84"/>
      <c r="R221" s="94">
        <v>287.90076502799997</v>
      </c>
      <c r="S221" s="95">
        <v>5.2105120177940809E-4</v>
      </c>
      <c r="T221" s="95">
        <f t="shared" si="3"/>
        <v>4.4832218693660166E-5</v>
      </c>
      <c r="U221" s="95">
        <f>R221/'סכום נכסי הקרן'!$C$42</f>
        <v>5.4954299779252299E-6</v>
      </c>
    </row>
    <row r="222" spans="2:21" s="135" customFormat="1">
      <c r="B222" s="87" t="s">
        <v>832</v>
      </c>
      <c r="C222" s="84" t="s">
        <v>833</v>
      </c>
      <c r="D222" s="97" t="s">
        <v>138</v>
      </c>
      <c r="E222" s="97" t="s">
        <v>335</v>
      </c>
      <c r="F222" s="84" t="s">
        <v>437</v>
      </c>
      <c r="G222" s="97" t="s">
        <v>337</v>
      </c>
      <c r="H222" s="84" t="s">
        <v>606</v>
      </c>
      <c r="I222" s="84" t="s">
        <v>178</v>
      </c>
      <c r="J222" s="84"/>
      <c r="K222" s="94">
        <v>2.8199999999999821</v>
      </c>
      <c r="L222" s="97" t="s">
        <v>180</v>
      </c>
      <c r="M222" s="98">
        <v>3.6000000000000004E-2</v>
      </c>
      <c r="N222" s="98">
        <v>3.6999999999999852E-2</v>
      </c>
      <c r="O222" s="94">
        <f>20370761.1107/50000</f>
        <v>407.41522221399998</v>
      </c>
      <c r="P222" s="96">
        <v>5161200</v>
      </c>
      <c r="Q222" s="84"/>
      <c r="R222" s="94">
        <v>21027.514448908998</v>
      </c>
      <c r="S222" s="95">
        <f>129907.283404757%/50000</f>
        <v>2.5981456680951399E-2</v>
      </c>
      <c r="T222" s="95">
        <f t="shared" si="3"/>
        <v>3.2744273057624678E-3</v>
      </c>
      <c r="U222" s="95">
        <f>R222/'סכום נכסי הקרן'!$C$42</f>
        <v>4.0137174784010048E-4</v>
      </c>
    </row>
    <row r="223" spans="2:21" s="135" customFormat="1">
      <c r="B223" s="87" t="s">
        <v>834</v>
      </c>
      <c r="C223" s="84" t="s">
        <v>835</v>
      </c>
      <c r="D223" s="97" t="s">
        <v>138</v>
      </c>
      <c r="E223" s="97" t="s">
        <v>335</v>
      </c>
      <c r="F223" s="84" t="s">
        <v>836</v>
      </c>
      <c r="G223" s="97" t="s">
        <v>781</v>
      </c>
      <c r="H223" s="84" t="s">
        <v>606</v>
      </c>
      <c r="I223" s="84" t="s">
        <v>178</v>
      </c>
      <c r="J223" s="84"/>
      <c r="K223" s="94">
        <v>0.64999999999942526</v>
      </c>
      <c r="L223" s="97" t="s">
        <v>180</v>
      </c>
      <c r="M223" s="98">
        <v>5.5500000000000001E-2</v>
      </c>
      <c r="N223" s="98">
        <v>1.9000000000003833E-2</v>
      </c>
      <c r="O223" s="94">
        <v>250326.94849899999</v>
      </c>
      <c r="P223" s="96">
        <v>104.26</v>
      </c>
      <c r="Q223" s="84"/>
      <c r="R223" s="94">
        <v>260.99087563099999</v>
      </c>
      <c r="S223" s="95">
        <v>1.0430289520791666E-2</v>
      </c>
      <c r="T223" s="95">
        <f t="shared" si="3"/>
        <v>4.0641781595130135E-5</v>
      </c>
      <c r="U223" s="95">
        <f>R223/'סכום נכסי הקרן'!$C$42</f>
        <v>4.9817758621379946E-6</v>
      </c>
    </row>
    <row r="224" spans="2:21" s="135" customFormat="1">
      <c r="B224" s="87" t="s">
        <v>837</v>
      </c>
      <c r="C224" s="84" t="s">
        <v>838</v>
      </c>
      <c r="D224" s="97" t="s">
        <v>138</v>
      </c>
      <c r="E224" s="97" t="s">
        <v>335</v>
      </c>
      <c r="F224" s="84" t="s">
        <v>839</v>
      </c>
      <c r="G224" s="97" t="s">
        <v>169</v>
      </c>
      <c r="H224" s="84" t="s">
        <v>606</v>
      </c>
      <c r="I224" s="84" t="s">
        <v>387</v>
      </c>
      <c r="J224" s="84"/>
      <c r="K224" s="94">
        <v>2.2400000000005824</v>
      </c>
      <c r="L224" s="97" t="s">
        <v>180</v>
      </c>
      <c r="M224" s="98">
        <v>3.4000000000000002E-2</v>
      </c>
      <c r="N224" s="98">
        <v>3.2700000000008202E-2</v>
      </c>
      <c r="O224" s="94">
        <v>749533.73670200002</v>
      </c>
      <c r="P224" s="96">
        <v>100.85</v>
      </c>
      <c r="Q224" s="84"/>
      <c r="R224" s="94">
        <v>755.90474769399998</v>
      </c>
      <c r="S224" s="95">
        <v>1.1195055010278106E-3</v>
      </c>
      <c r="T224" s="95">
        <f t="shared" si="3"/>
        <v>1.1771030534391784E-4</v>
      </c>
      <c r="U224" s="95">
        <f>R224/'סכום נכסי הקרן'!$C$42</f>
        <v>1.4428657772165394E-5</v>
      </c>
    </row>
    <row r="225" spans="2:21" s="135" customFormat="1">
      <c r="B225" s="87" t="s">
        <v>840</v>
      </c>
      <c r="C225" s="84" t="s">
        <v>841</v>
      </c>
      <c r="D225" s="97" t="s">
        <v>138</v>
      </c>
      <c r="E225" s="97" t="s">
        <v>335</v>
      </c>
      <c r="F225" s="84" t="s">
        <v>605</v>
      </c>
      <c r="G225" s="97" t="s">
        <v>337</v>
      </c>
      <c r="H225" s="84" t="s">
        <v>606</v>
      </c>
      <c r="I225" s="84" t="s">
        <v>178</v>
      </c>
      <c r="J225" s="84"/>
      <c r="K225" s="94">
        <v>0.91000000000000658</v>
      </c>
      <c r="L225" s="97" t="s">
        <v>180</v>
      </c>
      <c r="M225" s="98">
        <v>1.7399999999999999E-2</v>
      </c>
      <c r="N225" s="98">
        <v>9.9000000000009081E-3</v>
      </c>
      <c r="O225" s="94">
        <v>6109718.4173660008</v>
      </c>
      <c r="P225" s="96">
        <v>100.96</v>
      </c>
      <c r="Q225" s="84"/>
      <c r="R225" s="94">
        <v>6168.371713556</v>
      </c>
      <c r="S225" s="95">
        <v>1.1871368315715232E-2</v>
      </c>
      <c r="T225" s="95">
        <f t="shared" si="3"/>
        <v>9.6054551858879109E-4</v>
      </c>
      <c r="U225" s="95">
        <f>R225/'סכום נכסי הקרן'!$C$42</f>
        <v>1.1774145451251199E-4</v>
      </c>
    </row>
    <row r="226" spans="2:21" s="135" customFormat="1">
      <c r="B226" s="87" t="s">
        <v>842</v>
      </c>
      <c r="C226" s="84" t="s">
        <v>843</v>
      </c>
      <c r="D226" s="97" t="s">
        <v>138</v>
      </c>
      <c r="E226" s="97" t="s">
        <v>335</v>
      </c>
      <c r="F226" s="84" t="s">
        <v>844</v>
      </c>
      <c r="G226" s="97" t="s">
        <v>386</v>
      </c>
      <c r="H226" s="84" t="s">
        <v>606</v>
      </c>
      <c r="I226" s="84" t="s">
        <v>178</v>
      </c>
      <c r="J226" s="84"/>
      <c r="K226" s="94">
        <v>2.6500000000000359</v>
      </c>
      <c r="L226" s="97" t="s">
        <v>180</v>
      </c>
      <c r="M226" s="98">
        <v>6.7500000000000004E-2</v>
      </c>
      <c r="N226" s="98">
        <v>4.7100000000001446E-2</v>
      </c>
      <c r="O226" s="94">
        <v>4001336.7459259997</v>
      </c>
      <c r="P226" s="96">
        <v>105</v>
      </c>
      <c r="Q226" s="84"/>
      <c r="R226" s="94">
        <v>4201.4035845090002</v>
      </c>
      <c r="S226" s="95">
        <v>5.0032093567445816E-3</v>
      </c>
      <c r="T226" s="95">
        <f t="shared" si="3"/>
        <v>6.5424711289918365E-4</v>
      </c>
      <c r="U226" s="95">
        <f>R226/'סכום נכסי הקרן'!$C$42</f>
        <v>8.0196102311252246E-5</v>
      </c>
    </row>
    <row r="227" spans="2:21" s="135" customFormat="1">
      <c r="B227" s="87" t="s">
        <v>845</v>
      </c>
      <c r="C227" s="84" t="s">
        <v>846</v>
      </c>
      <c r="D227" s="97" t="s">
        <v>138</v>
      </c>
      <c r="E227" s="97" t="s">
        <v>335</v>
      </c>
      <c r="F227" s="84" t="s">
        <v>558</v>
      </c>
      <c r="G227" s="97" t="s">
        <v>386</v>
      </c>
      <c r="H227" s="84" t="s">
        <v>606</v>
      </c>
      <c r="I227" s="84" t="s">
        <v>387</v>
      </c>
      <c r="J227" s="84"/>
      <c r="K227" s="94">
        <v>2.5699999998604852</v>
      </c>
      <c r="L227" s="97" t="s">
        <v>180</v>
      </c>
      <c r="M227" s="98">
        <v>5.74E-2</v>
      </c>
      <c r="N227" s="98">
        <v>2.5699999998604853E-2</v>
      </c>
      <c r="O227" s="94">
        <v>3527.3562860000002</v>
      </c>
      <c r="P227" s="96">
        <v>109.73</v>
      </c>
      <c r="Q227" s="84"/>
      <c r="R227" s="94">
        <v>3.8705614220000002</v>
      </c>
      <c r="S227" s="95">
        <v>1.9045045822438432E-5</v>
      </c>
      <c r="T227" s="95">
        <f t="shared" si="3"/>
        <v>6.0272801331900567E-7</v>
      </c>
      <c r="U227" s="95">
        <f>R227/'סכום נכסי הקרן'!$C$42</f>
        <v>7.3881009895166631E-8</v>
      </c>
    </row>
    <row r="228" spans="2:21" s="135" customFormat="1">
      <c r="B228" s="87" t="s">
        <v>847</v>
      </c>
      <c r="C228" s="84" t="s">
        <v>848</v>
      </c>
      <c r="D228" s="97" t="s">
        <v>138</v>
      </c>
      <c r="E228" s="97" t="s">
        <v>335</v>
      </c>
      <c r="F228" s="84" t="s">
        <v>558</v>
      </c>
      <c r="G228" s="97" t="s">
        <v>386</v>
      </c>
      <c r="H228" s="84" t="s">
        <v>606</v>
      </c>
      <c r="I228" s="84" t="s">
        <v>387</v>
      </c>
      <c r="J228" s="84"/>
      <c r="K228" s="94">
        <v>4.7399999999988101</v>
      </c>
      <c r="L228" s="97" t="s">
        <v>180</v>
      </c>
      <c r="M228" s="98">
        <v>5.6500000000000002E-2</v>
      </c>
      <c r="N228" s="98">
        <v>3.8499999999990084E-2</v>
      </c>
      <c r="O228" s="94">
        <v>463403.79719999997</v>
      </c>
      <c r="P228" s="96">
        <v>108.78</v>
      </c>
      <c r="Q228" s="84"/>
      <c r="R228" s="94">
        <v>504.09067119000002</v>
      </c>
      <c r="S228" s="95">
        <v>4.9884525611091192E-3</v>
      </c>
      <c r="T228" s="95">
        <f t="shared" si="3"/>
        <v>7.8497544839889856E-5</v>
      </c>
      <c r="U228" s="95">
        <f>R228/'סכום נכסי הקרן'!$C$42</f>
        <v>9.6220480198465579E-6</v>
      </c>
    </row>
    <row r="229" spans="2:21" s="135" customFormat="1">
      <c r="B229" s="87" t="s">
        <v>849</v>
      </c>
      <c r="C229" s="84" t="s">
        <v>850</v>
      </c>
      <c r="D229" s="97" t="s">
        <v>138</v>
      </c>
      <c r="E229" s="97" t="s">
        <v>335</v>
      </c>
      <c r="F229" s="84" t="s">
        <v>561</v>
      </c>
      <c r="G229" s="97" t="s">
        <v>386</v>
      </c>
      <c r="H229" s="84" t="s">
        <v>606</v>
      </c>
      <c r="I229" s="84" t="s">
        <v>387</v>
      </c>
      <c r="J229" s="84"/>
      <c r="K229" s="94">
        <v>3.5300000000001588</v>
      </c>
      <c r="L229" s="97" t="s">
        <v>180</v>
      </c>
      <c r="M229" s="98">
        <v>3.7000000000000005E-2</v>
      </c>
      <c r="N229" s="98">
        <v>2.5000000000000001E-2</v>
      </c>
      <c r="O229" s="94">
        <v>2292859.1750190002</v>
      </c>
      <c r="P229" s="96">
        <v>104.3</v>
      </c>
      <c r="Q229" s="84"/>
      <c r="R229" s="94">
        <v>2391.4521190539999</v>
      </c>
      <c r="S229" s="95">
        <v>1.0141892978990012E-2</v>
      </c>
      <c r="T229" s="95">
        <f t="shared" si="3"/>
        <v>3.723995119860789E-4</v>
      </c>
      <c r="U229" s="95">
        <f>R229/'סכום נכסי הקרן'!$C$42</f>
        <v>4.5647873372424097E-5</v>
      </c>
    </row>
    <row r="230" spans="2:21" s="135" customFormat="1">
      <c r="B230" s="87" t="s">
        <v>851</v>
      </c>
      <c r="C230" s="84" t="s">
        <v>852</v>
      </c>
      <c r="D230" s="97" t="s">
        <v>138</v>
      </c>
      <c r="E230" s="97" t="s">
        <v>335</v>
      </c>
      <c r="F230" s="84" t="s">
        <v>853</v>
      </c>
      <c r="G230" s="97" t="s">
        <v>386</v>
      </c>
      <c r="H230" s="84" t="s">
        <v>606</v>
      </c>
      <c r="I230" s="84" t="s">
        <v>178</v>
      </c>
      <c r="J230" s="84"/>
      <c r="K230" s="94">
        <v>2.06</v>
      </c>
      <c r="L230" s="97" t="s">
        <v>180</v>
      </c>
      <c r="M230" s="98">
        <v>4.4500000000000005E-2</v>
      </c>
      <c r="N230" s="98">
        <v>4.5400000000000003E-2</v>
      </c>
      <c r="O230" s="94">
        <v>0.9</v>
      </c>
      <c r="P230" s="96">
        <v>99.94</v>
      </c>
      <c r="Q230" s="84"/>
      <c r="R230" s="94">
        <v>8.9999999999999998E-4</v>
      </c>
      <c r="S230" s="95">
        <v>8.0386852904914834E-10</v>
      </c>
      <c r="T230" s="95">
        <f t="shared" si="3"/>
        <v>1.401489739715349E-10</v>
      </c>
      <c r="U230" s="95">
        <f>R230/'סכום נכסי הקרן'!$C$42</f>
        <v>1.7179138025741931E-11</v>
      </c>
    </row>
    <row r="231" spans="2:21" s="135" customFormat="1">
      <c r="B231" s="87" t="s">
        <v>854</v>
      </c>
      <c r="C231" s="84" t="s">
        <v>855</v>
      </c>
      <c r="D231" s="97" t="s">
        <v>138</v>
      </c>
      <c r="E231" s="97" t="s">
        <v>335</v>
      </c>
      <c r="F231" s="84" t="s">
        <v>856</v>
      </c>
      <c r="G231" s="97" t="s">
        <v>602</v>
      </c>
      <c r="H231" s="84" t="s">
        <v>606</v>
      </c>
      <c r="I231" s="84" t="s">
        <v>387</v>
      </c>
      <c r="J231" s="84"/>
      <c r="K231" s="94">
        <v>3.0900000000002197</v>
      </c>
      <c r="L231" s="97" t="s">
        <v>180</v>
      </c>
      <c r="M231" s="98">
        <v>2.9500000000000002E-2</v>
      </c>
      <c r="N231" s="98">
        <v>2.6700000000001275E-2</v>
      </c>
      <c r="O231" s="94">
        <v>7095712.6325120004</v>
      </c>
      <c r="P231" s="96">
        <v>100.92</v>
      </c>
      <c r="Q231" s="84"/>
      <c r="R231" s="94">
        <v>7160.9931887269995</v>
      </c>
      <c r="S231" s="95">
        <v>3.3071142868569617E-2</v>
      </c>
      <c r="T231" s="95">
        <f t="shared" si="3"/>
        <v>1.1151176089080432E-3</v>
      </c>
      <c r="U231" s="95">
        <f>R231/'סכום נכסי הקרן'!$C$42</f>
        <v>1.3668854487837662E-4</v>
      </c>
    </row>
    <row r="232" spans="2:21" s="135" customFormat="1">
      <c r="B232" s="87" t="s">
        <v>857</v>
      </c>
      <c r="C232" s="84" t="s">
        <v>858</v>
      </c>
      <c r="D232" s="97" t="s">
        <v>138</v>
      </c>
      <c r="E232" s="97" t="s">
        <v>335</v>
      </c>
      <c r="F232" s="84" t="s">
        <v>576</v>
      </c>
      <c r="G232" s="97" t="s">
        <v>450</v>
      </c>
      <c r="H232" s="84" t="s">
        <v>606</v>
      </c>
      <c r="I232" s="84" t="s">
        <v>178</v>
      </c>
      <c r="J232" s="84"/>
      <c r="K232" s="94">
        <v>8.8599999999997738</v>
      </c>
      <c r="L232" s="97" t="s">
        <v>180</v>
      </c>
      <c r="M232" s="98">
        <v>3.4300000000000004E-2</v>
      </c>
      <c r="N232" s="98">
        <v>4.059999999999854E-2</v>
      </c>
      <c r="O232" s="94">
        <v>10568320.577732</v>
      </c>
      <c r="P232" s="96">
        <v>94.96</v>
      </c>
      <c r="Q232" s="84"/>
      <c r="R232" s="94">
        <v>10035.677219791001</v>
      </c>
      <c r="S232" s="95">
        <v>4.1627227736458168E-2</v>
      </c>
      <c r="T232" s="95">
        <f t="shared" si="3"/>
        <v>1.5627665171813498E-3</v>
      </c>
      <c r="U232" s="95">
        <f>R232/'סכום נכסי הקרן'!$C$42</f>
        <v>1.9156031571175962E-4</v>
      </c>
    </row>
    <row r="233" spans="2:21" s="135" customFormat="1">
      <c r="B233" s="87" t="s">
        <v>859</v>
      </c>
      <c r="C233" s="84" t="s">
        <v>860</v>
      </c>
      <c r="D233" s="97" t="s">
        <v>138</v>
      </c>
      <c r="E233" s="97" t="s">
        <v>335</v>
      </c>
      <c r="F233" s="84" t="s">
        <v>635</v>
      </c>
      <c r="G233" s="97" t="s">
        <v>386</v>
      </c>
      <c r="H233" s="84" t="s">
        <v>606</v>
      </c>
      <c r="I233" s="84" t="s">
        <v>178</v>
      </c>
      <c r="J233" s="84"/>
      <c r="K233" s="94">
        <v>3.6100000003959254</v>
      </c>
      <c r="L233" s="97" t="s">
        <v>180</v>
      </c>
      <c r="M233" s="98">
        <v>7.0499999999999993E-2</v>
      </c>
      <c r="N233" s="98">
        <v>2.9800000001979628E-2</v>
      </c>
      <c r="O233" s="94">
        <v>4388.7480439999999</v>
      </c>
      <c r="P233" s="96">
        <v>115.1</v>
      </c>
      <c r="Q233" s="84"/>
      <c r="R233" s="94">
        <v>5.0514498000000003</v>
      </c>
      <c r="S233" s="95">
        <v>9.4912042162621998E-6</v>
      </c>
      <c r="T233" s="95">
        <f t="shared" si="3"/>
        <v>7.8661722948746137E-7</v>
      </c>
      <c r="U233" s="95">
        <f>R233/'סכום נכסי הקרן'!$C$42</f>
        <v>9.6421725938118301E-8</v>
      </c>
    </row>
    <row r="234" spans="2:21" s="135" customFormat="1">
      <c r="B234" s="87" t="s">
        <v>861</v>
      </c>
      <c r="C234" s="84" t="s">
        <v>862</v>
      </c>
      <c r="D234" s="97" t="s">
        <v>138</v>
      </c>
      <c r="E234" s="97" t="s">
        <v>335</v>
      </c>
      <c r="F234" s="84" t="s">
        <v>638</v>
      </c>
      <c r="G234" s="97" t="s">
        <v>418</v>
      </c>
      <c r="H234" s="84" t="s">
        <v>606</v>
      </c>
      <c r="I234" s="84" t="s">
        <v>387</v>
      </c>
      <c r="J234" s="84"/>
      <c r="K234" s="94">
        <v>1.0000000007901444E-2</v>
      </c>
      <c r="L234" s="97" t="s">
        <v>180</v>
      </c>
      <c r="M234" s="98">
        <v>6.9900000000000004E-2</v>
      </c>
      <c r="N234" s="98">
        <v>1.0600000000009295E-2</v>
      </c>
      <c r="O234" s="94">
        <v>20791.512424</v>
      </c>
      <c r="P234" s="96">
        <v>103.48</v>
      </c>
      <c r="Q234" s="84"/>
      <c r="R234" s="94">
        <v>21.515057382999998</v>
      </c>
      <c r="S234" s="95">
        <v>2.4300675815865937E-4</v>
      </c>
      <c r="T234" s="95">
        <f t="shared" ref="T234:T257" si="4">R234/$R$11</f>
        <v>3.3503480190734959E-6</v>
      </c>
      <c r="U234" s="95">
        <f>R234/'סכום נכסי הקרן'!$C$42</f>
        <v>4.1067793379368325E-7</v>
      </c>
    </row>
    <row r="235" spans="2:21" s="135" customFormat="1">
      <c r="B235" s="87" t="s">
        <v>863</v>
      </c>
      <c r="C235" s="84" t="s">
        <v>864</v>
      </c>
      <c r="D235" s="97" t="s">
        <v>138</v>
      </c>
      <c r="E235" s="97" t="s">
        <v>335</v>
      </c>
      <c r="F235" s="84" t="s">
        <v>638</v>
      </c>
      <c r="G235" s="97" t="s">
        <v>418</v>
      </c>
      <c r="H235" s="84" t="s">
        <v>606</v>
      </c>
      <c r="I235" s="84" t="s">
        <v>387</v>
      </c>
      <c r="J235" s="84"/>
      <c r="K235" s="94">
        <v>3.4800000000000213</v>
      </c>
      <c r="L235" s="97" t="s">
        <v>180</v>
      </c>
      <c r="M235" s="98">
        <v>4.1399999999999999E-2</v>
      </c>
      <c r="N235" s="98">
        <v>2.8700000000000055E-2</v>
      </c>
      <c r="O235" s="94">
        <v>5311877.2903730003</v>
      </c>
      <c r="P235" s="96">
        <v>104.44</v>
      </c>
      <c r="Q235" s="94">
        <v>109.95586087299998</v>
      </c>
      <c r="R235" s="94">
        <v>5657.6805040310001</v>
      </c>
      <c r="S235" s="95">
        <v>7.3408122502216944E-3</v>
      </c>
      <c r="T235" s="95">
        <f t="shared" si="4"/>
        <v>8.8102013077633447E-4</v>
      </c>
      <c r="U235" s="95">
        <f>R235/'סכום נכסי הקרן'!$C$42</f>
        <v>1.0799341587144192E-4</v>
      </c>
    </row>
    <row r="236" spans="2:21" s="135" customFormat="1">
      <c r="B236" s="87" t="s">
        <v>865</v>
      </c>
      <c r="C236" s="84" t="s">
        <v>866</v>
      </c>
      <c r="D236" s="97" t="s">
        <v>138</v>
      </c>
      <c r="E236" s="97" t="s">
        <v>335</v>
      </c>
      <c r="F236" s="84" t="s">
        <v>638</v>
      </c>
      <c r="G236" s="97" t="s">
        <v>418</v>
      </c>
      <c r="H236" s="84" t="s">
        <v>606</v>
      </c>
      <c r="I236" s="84" t="s">
        <v>387</v>
      </c>
      <c r="J236" s="84"/>
      <c r="K236" s="94">
        <v>6.1600000000000392</v>
      </c>
      <c r="L236" s="97" t="s">
        <v>180</v>
      </c>
      <c r="M236" s="98">
        <v>2.5000000000000001E-2</v>
      </c>
      <c r="N236" s="98">
        <v>4.4100000000000188E-2</v>
      </c>
      <c r="O236" s="94">
        <v>13453679.262867</v>
      </c>
      <c r="P236" s="96">
        <v>89.15</v>
      </c>
      <c r="Q236" s="144">
        <v>318.83376829156776</v>
      </c>
      <c r="R236" s="94">
        <v>12312.789293596999</v>
      </c>
      <c r="S236" s="95">
        <v>2.1913778226213765E-2</v>
      </c>
      <c r="T236" s="95">
        <f t="shared" si="4"/>
        <v>1.9173608735836881E-3</v>
      </c>
      <c r="U236" s="95">
        <f>R236/'סכום נכסי הקרן'!$C$42</f>
        <v>2.3502567417397815E-4</v>
      </c>
    </row>
    <row r="237" spans="2:21" s="135" customFormat="1">
      <c r="B237" s="87" t="s">
        <v>867</v>
      </c>
      <c r="C237" s="84" t="s">
        <v>868</v>
      </c>
      <c r="D237" s="97" t="s">
        <v>138</v>
      </c>
      <c r="E237" s="97" t="s">
        <v>335</v>
      </c>
      <c r="F237" s="84" t="s">
        <v>638</v>
      </c>
      <c r="G237" s="97" t="s">
        <v>418</v>
      </c>
      <c r="H237" s="84" t="s">
        <v>606</v>
      </c>
      <c r="I237" s="84" t="s">
        <v>387</v>
      </c>
      <c r="J237" s="84"/>
      <c r="K237" s="94">
        <v>4.759999999999982</v>
      </c>
      <c r="L237" s="97" t="s">
        <v>180</v>
      </c>
      <c r="M237" s="98">
        <v>3.5499999999999997E-2</v>
      </c>
      <c r="N237" s="98">
        <v>3.6200000000000843E-2</v>
      </c>
      <c r="O237" s="94">
        <v>6471379.105965999</v>
      </c>
      <c r="P237" s="96">
        <v>99.78</v>
      </c>
      <c r="Q237" s="144">
        <v>114.8669799890602</v>
      </c>
      <c r="R237" s="94">
        <v>6572.008764612</v>
      </c>
      <c r="S237" s="95">
        <v>9.106486751219332E-3</v>
      </c>
      <c r="T237" s="95">
        <f t="shared" si="4"/>
        <v>1.0234003169914516E-3</v>
      </c>
      <c r="U237" s="95">
        <f>R237/'סכום נכסי הקרן'!$C$42</f>
        <v>1.2544605074850585E-4</v>
      </c>
    </row>
    <row r="238" spans="2:21" s="135" customFormat="1">
      <c r="B238" s="87" t="s">
        <v>869</v>
      </c>
      <c r="C238" s="84" t="s">
        <v>870</v>
      </c>
      <c r="D238" s="97" t="s">
        <v>138</v>
      </c>
      <c r="E238" s="97" t="s">
        <v>335</v>
      </c>
      <c r="F238" s="84" t="s">
        <v>871</v>
      </c>
      <c r="G238" s="97" t="s">
        <v>386</v>
      </c>
      <c r="H238" s="84" t="s">
        <v>606</v>
      </c>
      <c r="I238" s="84" t="s">
        <v>387</v>
      </c>
      <c r="J238" s="84"/>
      <c r="K238" s="94">
        <v>5.1700000000001394</v>
      </c>
      <c r="L238" s="97" t="s">
        <v>180</v>
      </c>
      <c r="M238" s="98">
        <v>3.9E-2</v>
      </c>
      <c r="N238" s="98">
        <v>4.8000000000001035E-2</v>
      </c>
      <c r="O238" s="94">
        <v>10053802.826808</v>
      </c>
      <c r="P238" s="96">
        <v>96.11</v>
      </c>
      <c r="Q238" s="84"/>
      <c r="R238" s="94">
        <v>9662.7098968449991</v>
      </c>
      <c r="S238" s="95">
        <v>2.3887008070536245E-2</v>
      </c>
      <c r="T238" s="95">
        <f t="shared" si="4"/>
        <v>1.5046876420304694E-3</v>
      </c>
      <c r="U238" s="95">
        <f>R238/'סכום נכסי הקרן'!$C$42</f>
        <v>1.8444114113400312E-4</v>
      </c>
    </row>
    <row r="239" spans="2:21" s="135" customFormat="1">
      <c r="B239" s="87" t="s">
        <v>872</v>
      </c>
      <c r="C239" s="84" t="s">
        <v>873</v>
      </c>
      <c r="D239" s="97" t="s">
        <v>138</v>
      </c>
      <c r="E239" s="97" t="s">
        <v>335</v>
      </c>
      <c r="F239" s="84" t="s">
        <v>874</v>
      </c>
      <c r="G239" s="97" t="s">
        <v>418</v>
      </c>
      <c r="H239" s="84" t="s">
        <v>606</v>
      </c>
      <c r="I239" s="84" t="s">
        <v>387</v>
      </c>
      <c r="J239" s="84"/>
      <c r="K239" s="94">
        <v>1.9699999999999034</v>
      </c>
      <c r="L239" s="97" t="s">
        <v>180</v>
      </c>
      <c r="M239" s="98">
        <v>1.72E-2</v>
      </c>
      <c r="N239" s="98">
        <v>1.0599999999999546E-2</v>
      </c>
      <c r="O239" s="94">
        <v>8260771.943434</v>
      </c>
      <c r="P239" s="96">
        <v>101.3</v>
      </c>
      <c r="Q239" s="84"/>
      <c r="R239" s="94">
        <v>8368.1619786730007</v>
      </c>
      <c r="S239" s="95">
        <v>2.5209475262947489E-2</v>
      </c>
      <c r="T239" s="95">
        <f t="shared" si="4"/>
        <v>1.3030992392651449E-3</v>
      </c>
      <c r="U239" s="95">
        <f>R239/'סכום נכסי הקרן'!$C$42</f>
        <v>1.5973089961487686E-4</v>
      </c>
    </row>
    <row r="240" spans="2:21" s="135" customFormat="1">
      <c r="B240" s="87" t="s">
        <v>875</v>
      </c>
      <c r="C240" s="84" t="s">
        <v>876</v>
      </c>
      <c r="D240" s="97" t="s">
        <v>138</v>
      </c>
      <c r="E240" s="97" t="s">
        <v>335</v>
      </c>
      <c r="F240" s="84" t="s">
        <v>874</v>
      </c>
      <c r="G240" s="97" t="s">
        <v>418</v>
      </c>
      <c r="H240" s="84" t="s">
        <v>606</v>
      </c>
      <c r="I240" s="84" t="s">
        <v>387</v>
      </c>
      <c r="J240" s="84"/>
      <c r="K240" s="94">
        <v>3.3500000000001937</v>
      </c>
      <c r="L240" s="97" t="s">
        <v>180</v>
      </c>
      <c r="M240" s="98">
        <v>2.1600000000000001E-2</v>
      </c>
      <c r="N240" s="98">
        <v>2.5000000000001757E-2</v>
      </c>
      <c r="O240" s="94">
        <v>5745233.5940439999</v>
      </c>
      <c r="P240" s="96">
        <v>98.97</v>
      </c>
      <c r="Q240" s="84"/>
      <c r="R240" s="94">
        <v>5686.0576860339997</v>
      </c>
      <c r="S240" s="95">
        <v>7.2355098516610769E-3</v>
      </c>
      <c r="T240" s="95">
        <f t="shared" si="4"/>
        <v>8.8543905626736101E-4</v>
      </c>
      <c r="U240" s="95">
        <f>R240/'סכום נכסי הקרן'!$C$42</f>
        <v>1.0853507756745428E-4</v>
      </c>
    </row>
    <row r="241" spans="2:21" s="135" customFormat="1">
      <c r="B241" s="87" t="s">
        <v>877</v>
      </c>
      <c r="C241" s="84" t="s">
        <v>878</v>
      </c>
      <c r="D241" s="97" t="s">
        <v>138</v>
      </c>
      <c r="E241" s="97" t="s">
        <v>335</v>
      </c>
      <c r="F241" s="84" t="s">
        <v>821</v>
      </c>
      <c r="G241" s="97" t="s">
        <v>169</v>
      </c>
      <c r="H241" s="84" t="s">
        <v>606</v>
      </c>
      <c r="I241" s="84" t="s">
        <v>178</v>
      </c>
      <c r="J241" s="84"/>
      <c r="K241" s="94">
        <v>2.6699999999999404</v>
      </c>
      <c r="L241" s="97" t="s">
        <v>180</v>
      </c>
      <c r="M241" s="98">
        <v>2.4E-2</v>
      </c>
      <c r="N241" s="98">
        <v>2.6199999999999515E-2</v>
      </c>
      <c r="O241" s="94">
        <v>4580006.6785500003</v>
      </c>
      <c r="P241" s="96">
        <v>99.69</v>
      </c>
      <c r="Q241" s="84"/>
      <c r="R241" s="94">
        <v>4565.8086572809998</v>
      </c>
      <c r="S241" s="95">
        <v>1.1837640745692431E-2</v>
      </c>
      <c r="T241" s="95">
        <f t="shared" si="4"/>
        <v>7.1099266518698169E-4</v>
      </c>
      <c r="U241" s="95">
        <f>R241/'סכום נכסי הקרן'!$C$42</f>
        <v>8.715184124728637E-5</v>
      </c>
    </row>
    <row r="242" spans="2:21" s="135" customFormat="1">
      <c r="B242" s="87" t="s">
        <v>879</v>
      </c>
      <c r="C242" s="84" t="s">
        <v>880</v>
      </c>
      <c r="D242" s="97" t="s">
        <v>138</v>
      </c>
      <c r="E242" s="97" t="s">
        <v>335</v>
      </c>
      <c r="F242" s="84" t="s">
        <v>881</v>
      </c>
      <c r="G242" s="97" t="s">
        <v>386</v>
      </c>
      <c r="H242" s="84" t="s">
        <v>606</v>
      </c>
      <c r="I242" s="84" t="s">
        <v>387</v>
      </c>
      <c r="J242" s="84"/>
      <c r="K242" s="94">
        <v>1.530000000000004</v>
      </c>
      <c r="L242" s="97" t="s">
        <v>180</v>
      </c>
      <c r="M242" s="98">
        <v>5.0999999999999997E-2</v>
      </c>
      <c r="N242" s="98">
        <v>3.1000000000000142E-2</v>
      </c>
      <c r="O242" s="94">
        <v>20318404.462455001</v>
      </c>
      <c r="P242" s="96">
        <v>104.4</v>
      </c>
      <c r="Q242" s="84"/>
      <c r="R242" s="94">
        <v>21212.413583847003</v>
      </c>
      <c r="S242" s="95">
        <v>2.5251232787491456E-2</v>
      </c>
      <c r="T242" s="95">
        <f t="shared" si="4"/>
        <v>3.3032199991511186E-3</v>
      </c>
      <c r="U242" s="95">
        <f>R242/'סכום נכסי הקרן'!$C$42</f>
        <v>4.0490108979558968E-4</v>
      </c>
    </row>
    <row r="243" spans="2:21" s="135" customFormat="1">
      <c r="B243" s="87" t="s">
        <v>882</v>
      </c>
      <c r="C243" s="84" t="s">
        <v>883</v>
      </c>
      <c r="D243" s="97" t="s">
        <v>138</v>
      </c>
      <c r="E243" s="97" t="s">
        <v>335</v>
      </c>
      <c r="F243" s="84" t="s">
        <v>884</v>
      </c>
      <c r="G243" s="97" t="s">
        <v>386</v>
      </c>
      <c r="H243" s="84" t="s">
        <v>606</v>
      </c>
      <c r="I243" s="84" t="s">
        <v>387</v>
      </c>
      <c r="J243" s="84"/>
      <c r="K243" s="94">
        <v>5.3599999999195775</v>
      </c>
      <c r="L243" s="97" t="s">
        <v>180</v>
      </c>
      <c r="M243" s="98">
        <v>2.6200000000000001E-2</v>
      </c>
      <c r="N243" s="98">
        <v>3.7499999999488852E-2</v>
      </c>
      <c r="O243" s="94">
        <v>30692.606537</v>
      </c>
      <c r="P243" s="96">
        <v>94.3</v>
      </c>
      <c r="Q243" s="144">
        <v>0.40207316279575994</v>
      </c>
      <c r="R243" s="94">
        <v>29.345199925999999</v>
      </c>
      <c r="S243" s="95">
        <v>1.2126767709345787E-4</v>
      </c>
      <c r="T243" s="95">
        <f t="shared" si="4"/>
        <v>4.5696662895760684E-6</v>
      </c>
      <c r="U243" s="95">
        <f>R243/'סכום נכסי הקרן'!$C$42</f>
        <v>5.6013915546860657E-7</v>
      </c>
    </row>
    <row r="244" spans="2:21" s="135" customFormat="1">
      <c r="B244" s="87" t="s">
        <v>885</v>
      </c>
      <c r="C244" s="84" t="s">
        <v>886</v>
      </c>
      <c r="D244" s="97" t="s">
        <v>138</v>
      </c>
      <c r="E244" s="97" t="s">
        <v>335</v>
      </c>
      <c r="F244" s="84" t="s">
        <v>884</v>
      </c>
      <c r="G244" s="97" t="s">
        <v>386</v>
      </c>
      <c r="H244" s="84" t="s">
        <v>606</v>
      </c>
      <c r="I244" s="84" t="s">
        <v>387</v>
      </c>
      <c r="J244" s="84"/>
      <c r="K244" s="94">
        <v>3.5099999999999349</v>
      </c>
      <c r="L244" s="97" t="s">
        <v>180</v>
      </c>
      <c r="M244" s="98">
        <v>3.3500000000000002E-2</v>
      </c>
      <c r="N244" s="98">
        <v>2.4400000000000293E-2</v>
      </c>
      <c r="O244" s="94">
        <v>5298198.8700510003</v>
      </c>
      <c r="P244" s="96">
        <v>104.08</v>
      </c>
      <c r="Q244" s="84"/>
      <c r="R244" s="94">
        <v>5514.3653863359996</v>
      </c>
      <c r="S244" s="95">
        <v>1.1014499322795874E-2</v>
      </c>
      <c r="T244" s="95">
        <f t="shared" si="4"/>
        <v>8.5870294555459668E-4</v>
      </c>
      <c r="U244" s="95">
        <f>R244/'סכום נכסי הקרן'!$C$42</f>
        <v>1.0525782677359984E-4</v>
      </c>
    </row>
    <row r="245" spans="2:21" s="135" customFormat="1">
      <c r="B245" s="87" t="s">
        <v>887</v>
      </c>
      <c r="C245" s="84" t="s">
        <v>888</v>
      </c>
      <c r="D245" s="97" t="s">
        <v>138</v>
      </c>
      <c r="E245" s="97" t="s">
        <v>335</v>
      </c>
      <c r="F245" s="84" t="s">
        <v>605</v>
      </c>
      <c r="G245" s="97" t="s">
        <v>337</v>
      </c>
      <c r="H245" s="84" t="s">
        <v>652</v>
      </c>
      <c r="I245" s="84" t="s">
        <v>178</v>
      </c>
      <c r="J245" s="84"/>
      <c r="K245" s="94">
        <v>1.6600000000005883</v>
      </c>
      <c r="L245" s="97" t="s">
        <v>180</v>
      </c>
      <c r="M245" s="98">
        <v>2.9100000000000001E-2</v>
      </c>
      <c r="N245" s="98">
        <v>1.5200000000006859E-2</v>
      </c>
      <c r="O245" s="94">
        <v>795478.49505099992</v>
      </c>
      <c r="P245" s="96">
        <v>102.65</v>
      </c>
      <c r="Q245" s="84"/>
      <c r="R245" s="94">
        <v>816.55863667199992</v>
      </c>
      <c r="S245" s="95">
        <v>8.2409093221759485E-3</v>
      </c>
      <c r="T245" s="95">
        <f t="shared" si="4"/>
        <v>1.2715539457464016E-4</v>
      </c>
      <c r="U245" s="95">
        <f>R245/'סכום נכסי הקרן'!$C$42</f>
        <v>1.558641502833327E-5</v>
      </c>
    </row>
    <row r="246" spans="2:21" s="135" customFormat="1">
      <c r="B246" s="87" t="s">
        <v>889</v>
      </c>
      <c r="C246" s="84" t="s">
        <v>890</v>
      </c>
      <c r="D246" s="97" t="s">
        <v>138</v>
      </c>
      <c r="E246" s="97" t="s">
        <v>335</v>
      </c>
      <c r="F246" s="84" t="s">
        <v>655</v>
      </c>
      <c r="G246" s="97" t="s">
        <v>386</v>
      </c>
      <c r="H246" s="84" t="s">
        <v>652</v>
      </c>
      <c r="I246" s="84" t="s">
        <v>178</v>
      </c>
      <c r="J246" s="84"/>
      <c r="K246" s="94">
        <v>1.91</v>
      </c>
      <c r="L246" s="97" t="s">
        <v>180</v>
      </c>
      <c r="M246" s="98">
        <v>0.05</v>
      </c>
      <c r="N246" s="98">
        <v>3.1799999999999995E-2</v>
      </c>
      <c r="O246" s="94">
        <v>0.23</v>
      </c>
      <c r="P246" s="96">
        <v>103.5</v>
      </c>
      <c r="Q246" s="84"/>
      <c r="R246" s="94">
        <v>2.3999999999999998E-4</v>
      </c>
      <c r="S246" s="95">
        <v>1.8775510204081632E-9</v>
      </c>
      <c r="T246" s="95">
        <f t="shared" si="4"/>
        <v>3.7373059725742637E-11</v>
      </c>
      <c r="U246" s="95">
        <f>R246/'סכום נכסי הקרן'!$C$42</f>
        <v>4.5811034735311808E-12</v>
      </c>
    </row>
    <row r="247" spans="2:21" s="135" customFormat="1">
      <c r="B247" s="87" t="s">
        <v>891</v>
      </c>
      <c r="C247" s="84" t="s">
        <v>892</v>
      </c>
      <c r="D247" s="97" t="s">
        <v>138</v>
      </c>
      <c r="E247" s="97" t="s">
        <v>335</v>
      </c>
      <c r="F247" s="84" t="s">
        <v>655</v>
      </c>
      <c r="G247" s="97" t="s">
        <v>386</v>
      </c>
      <c r="H247" s="84" t="s">
        <v>652</v>
      </c>
      <c r="I247" s="84" t="s">
        <v>178</v>
      </c>
      <c r="J247" s="84"/>
      <c r="K247" s="94">
        <v>2.3200000001334105</v>
      </c>
      <c r="L247" s="97" t="s">
        <v>180</v>
      </c>
      <c r="M247" s="98">
        <v>4.6500000000000007E-2</v>
      </c>
      <c r="N247" s="98">
        <v>3.5000000000000003E-2</v>
      </c>
      <c r="O247" s="94">
        <v>1751.3265240000003</v>
      </c>
      <c r="P247" s="96">
        <v>102.72</v>
      </c>
      <c r="Q247" s="84"/>
      <c r="R247" s="94">
        <v>1.7989627179999998</v>
      </c>
      <c r="S247" s="95">
        <v>1.0878421593940483E-5</v>
      </c>
      <c r="T247" s="95">
        <f t="shared" si="4"/>
        <v>2.8013642126749296E-7</v>
      </c>
      <c r="U247" s="95">
        <f>R247/'סכום נכסי הקרן'!$C$42</f>
        <v>3.4338476484095396E-8</v>
      </c>
    </row>
    <row r="248" spans="2:21" s="135" customFormat="1">
      <c r="B248" s="87" t="s">
        <v>893</v>
      </c>
      <c r="C248" s="84" t="s">
        <v>894</v>
      </c>
      <c r="D248" s="97" t="s">
        <v>138</v>
      </c>
      <c r="E248" s="97" t="s">
        <v>335</v>
      </c>
      <c r="F248" s="84" t="s">
        <v>895</v>
      </c>
      <c r="G248" s="97" t="s">
        <v>450</v>
      </c>
      <c r="H248" s="84" t="s">
        <v>652</v>
      </c>
      <c r="I248" s="84" t="s">
        <v>178</v>
      </c>
      <c r="J248" s="84"/>
      <c r="K248" s="94">
        <v>6.1899999999991877</v>
      </c>
      <c r="L248" s="97" t="s">
        <v>180</v>
      </c>
      <c r="M248" s="98">
        <v>3.27E-2</v>
      </c>
      <c r="N248" s="98">
        <v>3.4899999999997482E-2</v>
      </c>
      <c r="O248" s="94">
        <v>2880760.1747869998</v>
      </c>
      <c r="P248" s="96">
        <v>99.11</v>
      </c>
      <c r="Q248" s="84"/>
      <c r="R248" s="94">
        <v>2855.121456928</v>
      </c>
      <c r="S248" s="95">
        <v>1.2918207061825112E-2</v>
      </c>
      <c r="T248" s="95">
        <f t="shared" si="4"/>
        <v>4.4460260305841451E-4</v>
      </c>
      <c r="U248" s="95">
        <f>R248/'סכום נכסי הקרן'!$C$42</f>
        <v>5.4498361765359455E-5</v>
      </c>
    </row>
    <row r="249" spans="2:21" s="135" customFormat="1">
      <c r="B249" s="87" t="s">
        <v>896</v>
      </c>
      <c r="C249" s="84" t="s">
        <v>897</v>
      </c>
      <c r="D249" s="97" t="s">
        <v>138</v>
      </c>
      <c r="E249" s="97" t="s">
        <v>335</v>
      </c>
      <c r="F249" s="84" t="s">
        <v>898</v>
      </c>
      <c r="G249" s="97" t="s">
        <v>899</v>
      </c>
      <c r="H249" s="84" t="s">
        <v>682</v>
      </c>
      <c r="I249" s="84" t="s">
        <v>178</v>
      </c>
      <c r="J249" s="84"/>
      <c r="K249" s="94">
        <v>5.7799999999999345</v>
      </c>
      <c r="L249" s="97" t="s">
        <v>180</v>
      </c>
      <c r="M249" s="98">
        <v>4.4500000000000005E-2</v>
      </c>
      <c r="N249" s="98">
        <v>4.139999999999943E-2</v>
      </c>
      <c r="O249" s="94">
        <v>9894903.5767180007</v>
      </c>
      <c r="P249" s="96">
        <v>102.01</v>
      </c>
      <c r="Q249" s="84"/>
      <c r="R249" s="94">
        <v>10093.791248297</v>
      </c>
      <c r="S249" s="95">
        <v>3.3249003954025538E-2</v>
      </c>
      <c r="T249" s="95">
        <f t="shared" si="4"/>
        <v>1.571816096590759E-3</v>
      </c>
      <c r="U249" s="95">
        <f>R249/'סכום נכסי הקרן'!$C$42</f>
        <v>1.9266959228613346E-4</v>
      </c>
    </row>
    <row r="250" spans="2:21" s="135" customFormat="1">
      <c r="B250" s="87" t="s">
        <v>900</v>
      </c>
      <c r="C250" s="84" t="s">
        <v>901</v>
      </c>
      <c r="D250" s="97" t="s">
        <v>138</v>
      </c>
      <c r="E250" s="97" t="s">
        <v>335</v>
      </c>
      <c r="F250" s="84" t="s">
        <v>902</v>
      </c>
      <c r="G250" s="97" t="s">
        <v>386</v>
      </c>
      <c r="H250" s="84" t="s">
        <v>682</v>
      </c>
      <c r="I250" s="84" t="s">
        <v>178</v>
      </c>
      <c r="J250" s="84"/>
      <c r="K250" s="94">
        <v>4.2500000000001998</v>
      </c>
      <c r="L250" s="97" t="s">
        <v>180</v>
      </c>
      <c r="M250" s="98">
        <v>4.2000000000000003E-2</v>
      </c>
      <c r="N250" s="98">
        <v>7.8500000000003331E-2</v>
      </c>
      <c r="O250" s="94">
        <v>8611807.4510820005</v>
      </c>
      <c r="P250" s="96">
        <v>87.55</v>
      </c>
      <c r="Q250" s="84"/>
      <c r="R250" s="94">
        <v>7539.637328329999</v>
      </c>
      <c r="S250" s="95">
        <v>1.4112040506791225E-2</v>
      </c>
      <c r="T250" s="95">
        <f t="shared" si="4"/>
        <v>1.1740804840921488E-3</v>
      </c>
      <c r="U250" s="95">
        <f>R250/'סכום נכסי הקרן'!$C$42</f>
        <v>1.4391607814157465E-4</v>
      </c>
    </row>
    <row r="251" spans="2:21" s="135" customFormat="1">
      <c r="B251" s="87" t="s">
        <v>903</v>
      </c>
      <c r="C251" s="84" t="s">
        <v>904</v>
      </c>
      <c r="D251" s="97" t="s">
        <v>138</v>
      </c>
      <c r="E251" s="97" t="s">
        <v>335</v>
      </c>
      <c r="F251" s="84" t="s">
        <v>902</v>
      </c>
      <c r="G251" s="97" t="s">
        <v>386</v>
      </c>
      <c r="H251" s="84" t="s">
        <v>682</v>
      </c>
      <c r="I251" s="84" t="s">
        <v>178</v>
      </c>
      <c r="J251" s="84"/>
      <c r="K251" s="94">
        <v>4.8900000000001418</v>
      </c>
      <c r="L251" s="97" t="s">
        <v>180</v>
      </c>
      <c r="M251" s="98">
        <v>3.2500000000000001E-2</v>
      </c>
      <c r="N251" s="98">
        <v>6.2300000000001826E-2</v>
      </c>
      <c r="O251" s="94">
        <v>14020179.935451003</v>
      </c>
      <c r="P251" s="96">
        <v>88.11</v>
      </c>
      <c r="Q251" s="84"/>
      <c r="R251" s="94">
        <v>12353.180543425</v>
      </c>
      <c r="S251" s="95">
        <v>1.8687618126291758E-2</v>
      </c>
      <c r="T251" s="95">
        <f t="shared" si="4"/>
        <v>1.9236506427179351E-3</v>
      </c>
      <c r="U251" s="95">
        <f>R251/'סכום נכסי הקרן'!$C$42</f>
        <v>2.3579665956934199E-4</v>
      </c>
    </row>
    <row r="252" spans="2:21" s="135" customFormat="1">
      <c r="B252" s="87" t="s">
        <v>905</v>
      </c>
      <c r="C252" s="84" t="s">
        <v>906</v>
      </c>
      <c r="D252" s="97" t="s">
        <v>138</v>
      </c>
      <c r="E252" s="97" t="s">
        <v>335</v>
      </c>
      <c r="F252" s="84" t="s">
        <v>687</v>
      </c>
      <c r="G252" s="97" t="s">
        <v>602</v>
      </c>
      <c r="H252" s="84" t="s">
        <v>682</v>
      </c>
      <c r="I252" s="84" t="s">
        <v>178</v>
      </c>
      <c r="J252" s="84"/>
      <c r="K252" s="94">
        <v>1.45</v>
      </c>
      <c r="L252" s="97" t="s">
        <v>180</v>
      </c>
      <c r="M252" s="98">
        <v>3.3000000000000002E-2</v>
      </c>
      <c r="N252" s="98">
        <v>3.2499999999999994E-2</v>
      </c>
      <c r="O252" s="94">
        <v>3264391.3527789996</v>
      </c>
      <c r="P252" s="96">
        <v>100.55</v>
      </c>
      <c r="Q252" s="84"/>
      <c r="R252" s="94">
        <v>3282.3453939800002</v>
      </c>
      <c r="S252" s="95">
        <v>7.1626931704167236E-3</v>
      </c>
      <c r="T252" s="95">
        <f t="shared" si="4"/>
        <v>5.1113037687387829E-4</v>
      </c>
      <c r="U252" s="95">
        <f>R252/'סכום נכסי הקרן'!$C$42</f>
        <v>6.2653182857045218E-5</v>
      </c>
    </row>
    <row r="253" spans="2:21" s="135" customFormat="1">
      <c r="B253" s="87" t="s">
        <v>907</v>
      </c>
      <c r="C253" s="84" t="s">
        <v>908</v>
      </c>
      <c r="D253" s="97" t="s">
        <v>138</v>
      </c>
      <c r="E253" s="97" t="s">
        <v>335</v>
      </c>
      <c r="F253" s="84" t="s">
        <v>693</v>
      </c>
      <c r="G253" s="97" t="s">
        <v>503</v>
      </c>
      <c r="H253" s="84" t="s">
        <v>682</v>
      </c>
      <c r="I253" s="84" t="s">
        <v>387</v>
      </c>
      <c r="J253" s="84"/>
      <c r="K253" s="94">
        <v>1.9200000000000141</v>
      </c>
      <c r="L253" s="97" t="s">
        <v>180</v>
      </c>
      <c r="M253" s="98">
        <v>0.06</v>
      </c>
      <c r="N253" s="98">
        <v>2.2000000000000238E-2</v>
      </c>
      <c r="O253" s="94">
        <v>7907749.4341040002</v>
      </c>
      <c r="P253" s="96">
        <v>107.39</v>
      </c>
      <c r="Q253" s="84"/>
      <c r="R253" s="94">
        <v>8492.1318534639995</v>
      </c>
      <c r="S253" s="95">
        <v>1.9271984855327343E-2</v>
      </c>
      <c r="T253" s="95">
        <f t="shared" si="4"/>
        <v>1.3224039623266316E-3</v>
      </c>
      <c r="U253" s="95">
        <f>R253/'סכום נכסי הקרן'!$C$42</f>
        <v>1.6209722804828633E-4</v>
      </c>
    </row>
    <row r="254" spans="2:21" s="135" customFormat="1">
      <c r="B254" s="87" t="s">
        <v>909</v>
      </c>
      <c r="C254" s="84" t="s">
        <v>910</v>
      </c>
      <c r="D254" s="97" t="s">
        <v>138</v>
      </c>
      <c r="E254" s="97" t="s">
        <v>335</v>
      </c>
      <c r="F254" s="84" t="s">
        <v>693</v>
      </c>
      <c r="G254" s="97" t="s">
        <v>503</v>
      </c>
      <c r="H254" s="84" t="s">
        <v>682</v>
      </c>
      <c r="I254" s="84" t="s">
        <v>387</v>
      </c>
      <c r="J254" s="84"/>
      <c r="K254" s="94">
        <v>3.4700000000038189</v>
      </c>
      <c r="L254" s="97" t="s">
        <v>180</v>
      </c>
      <c r="M254" s="98">
        <v>5.9000000000000004E-2</v>
      </c>
      <c r="N254" s="98">
        <v>3.2900000000051152E-2</v>
      </c>
      <c r="O254" s="94">
        <v>126981.56524700001</v>
      </c>
      <c r="P254" s="96">
        <v>109.3</v>
      </c>
      <c r="Q254" s="84"/>
      <c r="R254" s="94">
        <v>138.79085150099999</v>
      </c>
      <c r="S254" s="95">
        <v>1.4278035422202084E-4</v>
      </c>
      <c r="T254" s="95">
        <f t="shared" si="4"/>
        <v>2.1612661593889793E-5</v>
      </c>
      <c r="U254" s="95">
        <f>R254/'סכום נכסי הקרן'!$C$42</f>
        <v>2.6492302162732561E-6</v>
      </c>
    </row>
    <row r="255" spans="2:21" s="135" customFormat="1">
      <c r="B255" s="87" t="s">
        <v>911</v>
      </c>
      <c r="C255" s="84" t="s">
        <v>912</v>
      </c>
      <c r="D255" s="97" t="s">
        <v>138</v>
      </c>
      <c r="E255" s="97" t="s">
        <v>335</v>
      </c>
      <c r="F255" s="84" t="s">
        <v>696</v>
      </c>
      <c r="G255" s="97" t="s">
        <v>386</v>
      </c>
      <c r="H255" s="84" t="s">
        <v>682</v>
      </c>
      <c r="I255" s="84" t="s">
        <v>387</v>
      </c>
      <c r="J255" s="84"/>
      <c r="K255" s="94">
        <v>3.9000000378341051</v>
      </c>
      <c r="L255" s="97" t="s">
        <v>180</v>
      </c>
      <c r="M255" s="98">
        <v>6.9000000000000006E-2</v>
      </c>
      <c r="N255" s="98">
        <v>0.11090000117285725</v>
      </c>
      <c r="O255" s="94">
        <v>39.494017999999997</v>
      </c>
      <c r="P255" s="96">
        <v>87</v>
      </c>
      <c r="Q255" s="84"/>
      <c r="R255" s="94">
        <v>3.4360532999999999E-2</v>
      </c>
      <c r="S255" s="95">
        <v>5.9698225862770017E-8</v>
      </c>
      <c r="T255" s="95">
        <f t="shared" si="4"/>
        <v>5.3506593834056287E-9</v>
      </c>
      <c r="U255" s="95">
        <f>R255/'סכום נכסי הקרן'!$C$42</f>
        <v>6.5587148782784496E-10</v>
      </c>
    </row>
    <row r="256" spans="2:21" s="135" customFormat="1">
      <c r="B256" s="87" t="s">
        <v>913</v>
      </c>
      <c r="C256" s="84" t="s">
        <v>914</v>
      </c>
      <c r="D256" s="97" t="s">
        <v>138</v>
      </c>
      <c r="E256" s="97" t="s">
        <v>335</v>
      </c>
      <c r="F256" s="84" t="s">
        <v>915</v>
      </c>
      <c r="G256" s="97" t="s">
        <v>386</v>
      </c>
      <c r="H256" s="84" t="s">
        <v>682</v>
      </c>
      <c r="I256" s="84" t="s">
        <v>178</v>
      </c>
      <c r="J256" s="84"/>
      <c r="K256" s="94">
        <v>3.6499999999997415</v>
      </c>
      <c r="L256" s="97" t="s">
        <v>180</v>
      </c>
      <c r="M256" s="98">
        <v>4.5999999999999999E-2</v>
      </c>
      <c r="N256" s="98">
        <v>0.11509999999998899</v>
      </c>
      <c r="O256" s="94">
        <v>5075239.2265389999</v>
      </c>
      <c r="P256" s="96">
        <v>79.849999999999994</v>
      </c>
      <c r="Q256" s="84"/>
      <c r="R256" s="94">
        <v>4052.5785252969995</v>
      </c>
      <c r="S256" s="95">
        <v>2.0060234096992095E-2</v>
      </c>
      <c r="T256" s="95">
        <f t="shared" si="4"/>
        <v>6.3107191362161161E-4</v>
      </c>
      <c r="U256" s="95">
        <f>R256/'סכום נכסי הקרן'!$C$42</f>
        <v>7.7355339829149826E-5</v>
      </c>
    </row>
    <row r="257" spans="2:21" s="135" customFormat="1">
      <c r="B257" s="87" t="s">
        <v>916</v>
      </c>
      <c r="C257" s="84" t="s">
        <v>917</v>
      </c>
      <c r="D257" s="97" t="s">
        <v>138</v>
      </c>
      <c r="E257" s="97" t="s">
        <v>335</v>
      </c>
      <c r="F257" s="84" t="s">
        <v>918</v>
      </c>
      <c r="G257" s="97" t="s">
        <v>602</v>
      </c>
      <c r="H257" s="84" t="s">
        <v>919</v>
      </c>
      <c r="I257" s="84" t="s">
        <v>387</v>
      </c>
      <c r="J257" s="84"/>
      <c r="K257" s="94">
        <v>1.2199999999997917</v>
      </c>
      <c r="L257" s="97" t="s">
        <v>180</v>
      </c>
      <c r="M257" s="98">
        <v>4.7E-2</v>
      </c>
      <c r="N257" s="98">
        <v>3.3999999999988095E-2</v>
      </c>
      <c r="O257" s="94">
        <v>1318332.313723</v>
      </c>
      <c r="P257" s="96">
        <v>102</v>
      </c>
      <c r="Q257" s="84"/>
      <c r="R257" s="94">
        <v>1344.6989153740001</v>
      </c>
      <c r="S257" s="95">
        <v>1.9948617472324109E-2</v>
      </c>
      <c r="T257" s="95">
        <f t="shared" si="4"/>
        <v>2.0939797032255771E-4</v>
      </c>
      <c r="U257" s="95">
        <f>R257/'סכום נכסי הקרן'!$C$42</f>
        <v>2.5667520300306017E-5</v>
      </c>
    </row>
    <row r="258" spans="2:21" s="135" customFormat="1">
      <c r="B258" s="83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94"/>
      <c r="P258" s="96"/>
      <c r="Q258" s="84"/>
      <c r="R258" s="84"/>
      <c r="S258" s="84"/>
      <c r="T258" s="95"/>
      <c r="U258" s="84"/>
    </row>
    <row r="259" spans="2:21" s="135" customFormat="1">
      <c r="B259" s="102" t="s">
        <v>52</v>
      </c>
      <c r="C259" s="82"/>
      <c r="D259" s="82"/>
      <c r="E259" s="82"/>
      <c r="F259" s="82"/>
      <c r="G259" s="82"/>
      <c r="H259" s="82"/>
      <c r="I259" s="82"/>
      <c r="J259" s="82"/>
      <c r="K259" s="91">
        <v>4.3532895762398613</v>
      </c>
      <c r="L259" s="82"/>
      <c r="M259" s="82"/>
      <c r="N259" s="104">
        <v>5.8391323245391417E-2</v>
      </c>
      <c r="O259" s="91"/>
      <c r="P259" s="93"/>
      <c r="Q259" s="82"/>
      <c r="R259" s="91">
        <v>104787.430721889</v>
      </c>
      <c r="S259" s="82"/>
      <c r="T259" s="92">
        <f t="shared" ref="T259:T263" si="5">R259/$R$11</f>
        <v>1.6317612111984486E-2</v>
      </c>
      <c r="U259" s="92">
        <f>R259/'סכום נכסי הקרן'!$C$42</f>
        <v>2.0001752619268906E-3</v>
      </c>
    </row>
    <row r="260" spans="2:21" s="135" customFormat="1">
      <c r="B260" s="87" t="s">
        <v>920</v>
      </c>
      <c r="C260" s="84" t="s">
        <v>921</v>
      </c>
      <c r="D260" s="97" t="s">
        <v>138</v>
      </c>
      <c r="E260" s="97" t="s">
        <v>335</v>
      </c>
      <c r="F260" s="84" t="s">
        <v>922</v>
      </c>
      <c r="G260" s="97" t="s">
        <v>899</v>
      </c>
      <c r="H260" s="84" t="s">
        <v>401</v>
      </c>
      <c r="I260" s="84" t="s">
        <v>387</v>
      </c>
      <c r="J260" s="84"/>
      <c r="K260" s="94">
        <v>3.4999999999999893</v>
      </c>
      <c r="L260" s="97" t="s">
        <v>180</v>
      </c>
      <c r="M260" s="98">
        <v>3.49E-2</v>
      </c>
      <c r="N260" s="98">
        <v>4.8599999999999637E-2</v>
      </c>
      <c r="O260" s="94">
        <v>45235920.487396002</v>
      </c>
      <c r="P260" s="96">
        <v>99.95</v>
      </c>
      <c r="Q260" s="84"/>
      <c r="R260" s="94">
        <v>45213.301461430994</v>
      </c>
      <c r="S260" s="95">
        <v>2.126827795152646E-2</v>
      </c>
      <c r="T260" s="95">
        <f t="shared" si="5"/>
        <v>7.0406642329836145E-3</v>
      </c>
      <c r="U260" s="95">
        <f>R260/'סכום נכסי הקרן'!$C$42</f>
        <v>8.6302838489489152E-4</v>
      </c>
    </row>
    <row r="261" spans="2:21" s="135" customFormat="1">
      <c r="B261" s="87" t="s">
        <v>923</v>
      </c>
      <c r="C261" s="84" t="s">
        <v>924</v>
      </c>
      <c r="D261" s="97" t="s">
        <v>138</v>
      </c>
      <c r="E261" s="97" t="s">
        <v>335</v>
      </c>
      <c r="F261" s="84" t="s">
        <v>925</v>
      </c>
      <c r="G261" s="97" t="s">
        <v>899</v>
      </c>
      <c r="H261" s="84" t="s">
        <v>606</v>
      </c>
      <c r="I261" s="84" t="s">
        <v>178</v>
      </c>
      <c r="J261" s="84"/>
      <c r="K261" s="94">
        <v>5.1600000000006974</v>
      </c>
      <c r="L261" s="97" t="s">
        <v>180</v>
      </c>
      <c r="M261" s="98">
        <v>4.6900000000000004E-2</v>
      </c>
      <c r="N261" s="98">
        <v>6.7200000000007615E-2</v>
      </c>
      <c r="O261" s="94">
        <v>3869182.2813249999</v>
      </c>
      <c r="P261" s="96">
        <v>97.89</v>
      </c>
      <c r="Q261" s="84"/>
      <c r="R261" s="94">
        <v>3787.5427111959998</v>
      </c>
      <c r="S261" s="95">
        <v>1.7234122025480566E-3</v>
      </c>
      <c r="T261" s="95">
        <f t="shared" si="5"/>
        <v>5.8980024983053877E-4</v>
      </c>
      <c r="U261" s="95">
        <f>R261/'סכום נכסי הקרן'!$C$42</f>
        <v>7.22963544600321E-5</v>
      </c>
    </row>
    <row r="262" spans="2:21" s="135" customFormat="1">
      <c r="B262" s="87" t="s">
        <v>926</v>
      </c>
      <c r="C262" s="84" t="s">
        <v>927</v>
      </c>
      <c r="D262" s="97" t="s">
        <v>138</v>
      </c>
      <c r="E262" s="97" t="s">
        <v>335</v>
      </c>
      <c r="F262" s="84" t="s">
        <v>925</v>
      </c>
      <c r="G262" s="97" t="s">
        <v>899</v>
      </c>
      <c r="H262" s="84" t="s">
        <v>606</v>
      </c>
      <c r="I262" s="84" t="s">
        <v>178</v>
      </c>
      <c r="J262" s="84"/>
      <c r="K262" s="94">
        <v>5.25999999999999</v>
      </c>
      <c r="L262" s="97" t="s">
        <v>180</v>
      </c>
      <c r="M262" s="98">
        <v>4.6900000000000004E-2</v>
      </c>
      <c r="N262" s="98">
        <v>6.719999999999976E-2</v>
      </c>
      <c r="O262" s="94">
        <v>49269900.261817001</v>
      </c>
      <c r="P262" s="96">
        <v>99.46</v>
      </c>
      <c r="Q262" s="84"/>
      <c r="R262" s="94">
        <v>49003.84291352101</v>
      </c>
      <c r="S262" s="95">
        <v>2.6291723382192159E-2</v>
      </c>
      <c r="T262" s="95">
        <f t="shared" si="5"/>
        <v>7.6309314499913789E-3</v>
      </c>
      <c r="U262" s="95">
        <f>R262/'סכום נכסי הקרן'!$C$42</f>
        <v>9.3538197911461447E-4</v>
      </c>
    </row>
    <row r="263" spans="2:21" s="135" customFormat="1">
      <c r="B263" s="87" t="s">
        <v>928</v>
      </c>
      <c r="C263" s="84" t="s">
        <v>929</v>
      </c>
      <c r="D263" s="97" t="s">
        <v>138</v>
      </c>
      <c r="E263" s="97" t="s">
        <v>335</v>
      </c>
      <c r="F263" s="84" t="s">
        <v>693</v>
      </c>
      <c r="G263" s="97" t="s">
        <v>503</v>
      </c>
      <c r="H263" s="84" t="s">
        <v>682</v>
      </c>
      <c r="I263" s="84" t="s">
        <v>387</v>
      </c>
      <c r="J263" s="84"/>
      <c r="K263" s="94">
        <v>3.0400000000002003</v>
      </c>
      <c r="L263" s="97" t="s">
        <v>180</v>
      </c>
      <c r="M263" s="98">
        <v>6.7000000000000004E-2</v>
      </c>
      <c r="N263" s="98">
        <v>5.5100000000003077E-2</v>
      </c>
      <c r="O263" s="94">
        <v>6759760.437895</v>
      </c>
      <c r="P263" s="96">
        <v>100.34</v>
      </c>
      <c r="Q263" s="84"/>
      <c r="R263" s="94">
        <v>6782.7436357409997</v>
      </c>
      <c r="S263" s="95">
        <v>5.6130343577165762E-3</v>
      </c>
      <c r="T263" s="95">
        <f t="shared" si="5"/>
        <v>1.0562161791789549E-3</v>
      </c>
      <c r="U263" s="95">
        <f>R263/'סכום נכסי הקרן'!$C$42</f>
        <v>1.2946854345735254E-4</v>
      </c>
    </row>
    <row r="264" spans="2:21" s="135" customFormat="1">
      <c r="B264" s="83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94"/>
      <c r="P264" s="96"/>
      <c r="Q264" s="84"/>
      <c r="R264" s="84"/>
      <c r="S264" s="84"/>
      <c r="T264" s="95"/>
      <c r="U264" s="84"/>
    </row>
    <row r="265" spans="2:21" s="135" customFormat="1">
      <c r="B265" s="81" t="s">
        <v>251</v>
      </c>
      <c r="C265" s="82"/>
      <c r="D265" s="82"/>
      <c r="E265" s="82"/>
      <c r="F265" s="82"/>
      <c r="G265" s="82"/>
      <c r="H265" s="82"/>
      <c r="I265" s="82"/>
      <c r="J265" s="82"/>
      <c r="K265" s="91">
        <v>4.8135897396712464</v>
      </c>
      <c r="L265" s="82"/>
      <c r="M265" s="82"/>
      <c r="N265" s="104">
        <v>5.3546177614495642E-2</v>
      </c>
      <c r="O265" s="91"/>
      <c r="P265" s="93"/>
      <c r="Q265" s="82"/>
      <c r="R265" s="91">
        <v>2520375.6377000008</v>
      </c>
      <c r="S265" s="82"/>
      <c r="T265" s="92">
        <f t="shared" ref="T265:T271" si="6">R265/$R$11</f>
        <v>0.39247562182945339</v>
      </c>
      <c r="U265" s="92">
        <f>R265/'סכום נכסי הקרן'!$C$42</f>
        <v>4.8108756618628498E-2</v>
      </c>
    </row>
    <row r="266" spans="2:21" s="135" customFormat="1">
      <c r="B266" s="102" t="s">
        <v>73</v>
      </c>
      <c r="C266" s="82"/>
      <c r="D266" s="82"/>
      <c r="E266" s="82"/>
      <c r="F266" s="82"/>
      <c r="G266" s="82"/>
      <c r="H266" s="82"/>
      <c r="I266" s="82"/>
      <c r="J266" s="82"/>
      <c r="K266" s="91">
        <v>7.4174372213928219</v>
      </c>
      <c r="L266" s="82"/>
      <c r="M266" s="82"/>
      <c r="N266" s="104">
        <v>6.2264946468880374E-2</v>
      </c>
      <c r="O266" s="91"/>
      <c r="P266" s="93"/>
      <c r="Q266" s="82"/>
      <c r="R266" s="91">
        <v>242030.20953999998</v>
      </c>
      <c r="S266" s="82"/>
      <c r="T266" s="92">
        <f t="shared" si="6"/>
        <v>3.7689206152385107E-2</v>
      </c>
      <c r="U266" s="92">
        <f>R266/'סכום נכסי הקרן'!$C$42</f>
        <v>4.6198559734298896E-3</v>
      </c>
    </row>
    <row r="267" spans="2:21" s="135" customFormat="1">
      <c r="B267" s="87" t="s">
        <v>930</v>
      </c>
      <c r="C267" s="84" t="s">
        <v>931</v>
      </c>
      <c r="D267" s="97" t="s">
        <v>28</v>
      </c>
      <c r="E267" s="97" t="s">
        <v>932</v>
      </c>
      <c r="F267" s="84" t="s">
        <v>933</v>
      </c>
      <c r="G267" s="97" t="s">
        <v>934</v>
      </c>
      <c r="H267" s="84" t="s">
        <v>935</v>
      </c>
      <c r="I267" s="84" t="s">
        <v>936</v>
      </c>
      <c r="J267" s="84"/>
      <c r="K267" s="94">
        <v>4.4700000000000006</v>
      </c>
      <c r="L267" s="97" t="s">
        <v>179</v>
      </c>
      <c r="M267" s="98">
        <v>5.0819999999999997E-2</v>
      </c>
      <c r="N267" s="98">
        <v>5.0999999999999997E-2</v>
      </c>
      <c r="O267" s="94">
        <v>8612237.5999999996</v>
      </c>
      <c r="P267" s="96">
        <v>99.587000000000003</v>
      </c>
      <c r="Q267" s="84"/>
      <c r="R267" s="94">
        <v>32149.91231</v>
      </c>
      <c r="S267" s="95">
        <v>2.69132425E-2</v>
      </c>
      <c r="T267" s="95">
        <f t="shared" si="6"/>
        <v>5.0064191372459106E-3</v>
      </c>
      <c r="U267" s="95">
        <f>R267/'סכום נכסי הקרן'!$C$42</f>
        <v>6.1367531232109959E-4</v>
      </c>
    </row>
    <row r="268" spans="2:21" s="135" customFormat="1">
      <c r="B268" s="87" t="s">
        <v>937</v>
      </c>
      <c r="C268" s="84" t="s">
        <v>938</v>
      </c>
      <c r="D268" s="97" t="s">
        <v>28</v>
      </c>
      <c r="E268" s="97" t="s">
        <v>932</v>
      </c>
      <c r="F268" s="84" t="s">
        <v>933</v>
      </c>
      <c r="G268" s="97" t="s">
        <v>934</v>
      </c>
      <c r="H268" s="84" t="s">
        <v>935</v>
      </c>
      <c r="I268" s="84" t="s">
        <v>936</v>
      </c>
      <c r="J268" s="84"/>
      <c r="K268" s="94">
        <v>5.91</v>
      </c>
      <c r="L268" s="97" t="s">
        <v>179</v>
      </c>
      <c r="M268" s="98">
        <v>5.4120000000000001E-2</v>
      </c>
      <c r="N268" s="98">
        <v>5.3999999999999992E-2</v>
      </c>
      <c r="O268" s="94">
        <v>14678342.4</v>
      </c>
      <c r="P268" s="96">
        <v>99.73</v>
      </c>
      <c r="Q268" s="84"/>
      <c r="R268" s="94">
        <v>54865.888380000004</v>
      </c>
      <c r="S268" s="95">
        <v>4.5869819999999999E-2</v>
      </c>
      <c r="T268" s="95">
        <f t="shared" si="6"/>
        <v>8.5437755138819543E-3</v>
      </c>
      <c r="U268" s="95">
        <f>R268/'סכום נכסי הקרן'!$C$42</f>
        <v>1.0472762993166337E-3</v>
      </c>
    </row>
    <row r="269" spans="2:21" s="135" customFormat="1">
      <c r="B269" s="87" t="s">
        <v>939</v>
      </c>
      <c r="C269" s="84" t="s">
        <v>940</v>
      </c>
      <c r="D269" s="97" t="s">
        <v>28</v>
      </c>
      <c r="E269" s="97" t="s">
        <v>932</v>
      </c>
      <c r="F269" s="84" t="s">
        <v>766</v>
      </c>
      <c r="G269" s="97" t="s">
        <v>503</v>
      </c>
      <c r="H269" s="84" t="s">
        <v>935</v>
      </c>
      <c r="I269" s="84" t="s">
        <v>941</v>
      </c>
      <c r="J269" s="84"/>
      <c r="K269" s="94">
        <v>11.19</v>
      </c>
      <c r="L269" s="97" t="s">
        <v>179</v>
      </c>
      <c r="M269" s="98">
        <v>6.3750000000000001E-2</v>
      </c>
      <c r="N269" s="98">
        <v>6.3600000000000004E-2</v>
      </c>
      <c r="O269" s="94">
        <v>19911000</v>
      </c>
      <c r="P269" s="96">
        <v>99.858999999999995</v>
      </c>
      <c r="Q269" s="84"/>
      <c r="R269" s="94">
        <v>74917.657650000008</v>
      </c>
      <c r="S269" s="95">
        <v>3.3184999999999999E-2</v>
      </c>
      <c r="T269" s="95">
        <f t="shared" si="6"/>
        <v>1.166625872444246E-2</v>
      </c>
      <c r="U269" s="95">
        <f>R269/'סכום נכסי הקרן'!$C$42</f>
        <v>1.4300230903718121E-3</v>
      </c>
    </row>
    <row r="270" spans="2:21" s="135" customFormat="1">
      <c r="B270" s="87" t="s">
        <v>942</v>
      </c>
      <c r="C270" s="84" t="s">
        <v>943</v>
      </c>
      <c r="D270" s="97" t="s">
        <v>28</v>
      </c>
      <c r="E270" s="97" t="s">
        <v>932</v>
      </c>
      <c r="F270" s="84" t="s">
        <v>944</v>
      </c>
      <c r="G270" s="97" t="s">
        <v>503</v>
      </c>
      <c r="H270" s="84" t="s">
        <v>945</v>
      </c>
      <c r="I270" s="84" t="s">
        <v>941</v>
      </c>
      <c r="J270" s="84"/>
      <c r="K270" s="94">
        <v>4.5299999999999994</v>
      </c>
      <c r="L270" s="97" t="s">
        <v>179</v>
      </c>
      <c r="M270" s="98">
        <v>0.06</v>
      </c>
      <c r="N270" s="98">
        <v>6.9099999999999995E-2</v>
      </c>
      <c r="O270" s="94">
        <v>6660000</v>
      </c>
      <c r="P270" s="96">
        <v>95.09</v>
      </c>
      <c r="Q270" s="84"/>
      <c r="R270" s="94">
        <v>24048.08251</v>
      </c>
      <c r="S270" s="95">
        <v>5.3358073533193769E-3</v>
      </c>
      <c r="T270" s="95">
        <f t="shared" si="6"/>
        <v>3.7447934330659041E-3</v>
      </c>
      <c r="U270" s="95">
        <f>R270/'סכום נכסי הקרן'!$C$42</f>
        <v>4.5902814299302275E-4</v>
      </c>
    </row>
    <row r="271" spans="2:21" s="135" customFormat="1">
      <c r="B271" s="87" t="s">
        <v>946</v>
      </c>
      <c r="C271" s="84" t="s">
        <v>947</v>
      </c>
      <c r="D271" s="97" t="s">
        <v>28</v>
      </c>
      <c r="E271" s="97" t="s">
        <v>932</v>
      </c>
      <c r="F271" s="84" t="s">
        <v>944</v>
      </c>
      <c r="G271" s="97" t="s">
        <v>503</v>
      </c>
      <c r="H271" s="84" t="s">
        <v>945</v>
      </c>
      <c r="I271" s="84" t="s">
        <v>941</v>
      </c>
      <c r="J271" s="84"/>
      <c r="K271" s="94">
        <v>6.7799999999999994</v>
      </c>
      <c r="L271" s="97" t="s">
        <v>179</v>
      </c>
      <c r="M271" s="98">
        <v>6.7500000000000004E-2</v>
      </c>
      <c r="N271" s="98">
        <v>7.2099999999999997E-2</v>
      </c>
      <c r="O271" s="94">
        <v>15209000</v>
      </c>
      <c r="P271" s="96">
        <v>96.093999999999994</v>
      </c>
      <c r="Q271" s="84"/>
      <c r="R271" s="94">
        <v>56048.668689999999</v>
      </c>
      <c r="S271" s="95">
        <v>1.2202881224701026E-2</v>
      </c>
      <c r="T271" s="95">
        <f t="shared" si="6"/>
        <v>8.7279593437488805E-3</v>
      </c>
      <c r="U271" s="95">
        <f>R271/'סכום נכסי הקרן'!$C$42</f>
        <v>1.0698531284273223E-3</v>
      </c>
    </row>
    <row r="272" spans="2:21" s="135" customFormat="1">
      <c r="B272" s="83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94"/>
      <c r="P272" s="96"/>
      <c r="Q272" s="84"/>
      <c r="R272" s="84"/>
      <c r="S272" s="84"/>
      <c r="T272" s="95"/>
      <c r="U272" s="84"/>
    </row>
    <row r="273" spans="2:21" s="135" customFormat="1">
      <c r="B273" s="102" t="s">
        <v>72</v>
      </c>
      <c r="C273" s="82"/>
      <c r="D273" s="82"/>
      <c r="E273" s="82"/>
      <c r="F273" s="82"/>
      <c r="G273" s="82"/>
      <c r="H273" s="82"/>
      <c r="I273" s="82"/>
      <c r="J273" s="82"/>
      <c r="K273" s="91">
        <v>4.5369812220066414</v>
      </c>
      <c r="L273" s="82"/>
      <c r="M273" s="82"/>
      <c r="N273" s="104">
        <v>5.2619976773009683E-2</v>
      </c>
      <c r="O273" s="91"/>
      <c r="P273" s="93"/>
      <c r="Q273" s="82"/>
      <c r="R273" s="91">
        <v>2278345.4281599997</v>
      </c>
      <c r="S273" s="82"/>
      <c r="T273" s="92">
        <f t="shared" ref="T273:T336" si="7">R273/$R$11</f>
        <v>0.35478641567706815</v>
      </c>
      <c r="U273" s="92">
        <f>R273/'סכום נכסי הקרן'!$C$42</f>
        <v>4.3488900645198586E-2</v>
      </c>
    </row>
    <row r="274" spans="2:21" s="135" customFormat="1">
      <c r="B274" s="87" t="s">
        <v>948</v>
      </c>
      <c r="C274" s="84" t="s">
        <v>949</v>
      </c>
      <c r="D274" s="97" t="s">
        <v>28</v>
      </c>
      <c r="E274" s="97" t="s">
        <v>932</v>
      </c>
      <c r="F274" s="84"/>
      <c r="G274" s="97" t="s">
        <v>950</v>
      </c>
      <c r="H274" s="84" t="s">
        <v>951</v>
      </c>
      <c r="I274" s="84" t="s">
        <v>941</v>
      </c>
      <c r="J274" s="84"/>
      <c r="K274" s="94">
        <v>4.18</v>
      </c>
      <c r="L274" s="97" t="s">
        <v>179</v>
      </c>
      <c r="M274" s="98">
        <v>2.7999999999999997E-2</v>
      </c>
      <c r="N274" s="98">
        <v>3.61E-2</v>
      </c>
      <c r="O274" s="94">
        <v>11765000</v>
      </c>
      <c r="P274" s="96">
        <v>96.497</v>
      </c>
      <c r="Q274" s="84"/>
      <c r="R274" s="94">
        <v>42632.875509999998</v>
      </c>
      <c r="S274" s="95">
        <v>1.6807142857142857E-2</v>
      </c>
      <c r="T274" s="95">
        <f t="shared" si="7"/>
        <v>6.6388375113140856E-3</v>
      </c>
      <c r="U274" s="95">
        <f>R274/'סכום נכסי הקרן'!$C$42</f>
        <v>8.1377339202284762E-4</v>
      </c>
    </row>
    <row r="275" spans="2:21" s="135" customFormat="1">
      <c r="B275" s="87" t="s">
        <v>952</v>
      </c>
      <c r="C275" s="84" t="s">
        <v>953</v>
      </c>
      <c r="D275" s="97" t="s">
        <v>28</v>
      </c>
      <c r="E275" s="97" t="s">
        <v>932</v>
      </c>
      <c r="F275" s="84"/>
      <c r="G275" s="97" t="s">
        <v>934</v>
      </c>
      <c r="H275" s="84" t="s">
        <v>951</v>
      </c>
      <c r="I275" s="84" t="s">
        <v>936</v>
      </c>
      <c r="J275" s="84"/>
      <c r="K275" s="94">
        <v>4.09</v>
      </c>
      <c r="L275" s="97" t="s">
        <v>179</v>
      </c>
      <c r="M275" s="98">
        <v>0.03</v>
      </c>
      <c r="N275" s="98">
        <v>3.7499999999999999E-2</v>
      </c>
      <c r="O275" s="94">
        <v>4700000</v>
      </c>
      <c r="P275" s="96">
        <v>96.873000000000005</v>
      </c>
      <c r="Q275" s="84"/>
      <c r="R275" s="94">
        <v>17139.626479999999</v>
      </c>
      <c r="S275" s="95">
        <v>2.3500000000000001E-3</v>
      </c>
      <c r="T275" s="95">
        <f t="shared" si="7"/>
        <v>2.6690011838081669E-3</v>
      </c>
      <c r="U275" s="95">
        <f>R275/'סכום נכסי הקרן'!$C$42</f>
        <v>3.2716001001064591E-4</v>
      </c>
    </row>
    <row r="276" spans="2:21" s="135" customFormat="1">
      <c r="B276" s="87" t="s">
        <v>954</v>
      </c>
      <c r="C276" s="84" t="s">
        <v>955</v>
      </c>
      <c r="D276" s="97" t="s">
        <v>28</v>
      </c>
      <c r="E276" s="97" t="s">
        <v>932</v>
      </c>
      <c r="F276" s="84"/>
      <c r="G276" s="97" t="s">
        <v>934</v>
      </c>
      <c r="H276" s="84" t="s">
        <v>951</v>
      </c>
      <c r="I276" s="84" t="s">
        <v>936</v>
      </c>
      <c r="J276" s="84"/>
      <c r="K276" s="94">
        <v>4.29</v>
      </c>
      <c r="L276" s="97" t="s">
        <v>179</v>
      </c>
      <c r="M276" s="98">
        <v>4.4999999999999998E-2</v>
      </c>
      <c r="N276" s="98">
        <v>3.9E-2</v>
      </c>
      <c r="O276" s="94">
        <v>3000000</v>
      </c>
      <c r="P276" s="96">
        <v>102.459</v>
      </c>
      <c r="Q276" s="84"/>
      <c r="R276" s="94">
        <v>11642.768460000001</v>
      </c>
      <c r="S276" s="95">
        <v>2.3076923076923079E-3</v>
      </c>
      <c r="T276" s="95">
        <f t="shared" si="7"/>
        <v>1.8130245042857194E-3</v>
      </c>
      <c r="U276" s="95">
        <f>R276/'סכום נכסי הקרן'!$C$42</f>
        <v>2.2223636264010537E-4</v>
      </c>
    </row>
    <row r="277" spans="2:21" s="135" customFormat="1">
      <c r="B277" s="87" t="s">
        <v>956</v>
      </c>
      <c r="C277" s="84" t="s">
        <v>957</v>
      </c>
      <c r="D277" s="97" t="s">
        <v>28</v>
      </c>
      <c r="E277" s="97" t="s">
        <v>932</v>
      </c>
      <c r="F277" s="84"/>
      <c r="G277" s="97" t="s">
        <v>934</v>
      </c>
      <c r="H277" s="84" t="s">
        <v>951</v>
      </c>
      <c r="I277" s="84" t="s">
        <v>936</v>
      </c>
      <c r="J277" s="84"/>
      <c r="K277" s="94">
        <v>4.3400000000000007</v>
      </c>
      <c r="L277" s="97" t="s">
        <v>179</v>
      </c>
      <c r="M277" s="98">
        <v>4.3749999999999997E-2</v>
      </c>
      <c r="N277" s="98">
        <v>3.7900000000000003E-2</v>
      </c>
      <c r="O277" s="94">
        <v>7200000</v>
      </c>
      <c r="P277" s="96">
        <v>102.41800000000001</v>
      </c>
      <c r="Q277" s="84"/>
      <c r="R277" s="94">
        <v>27877.515309999999</v>
      </c>
      <c r="S277" s="95">
        <v>4.7999999999999996E-3</v>
      </c>
      <c r="T277" s="95">
        <f t="shared" si="7"/>
        <v>4.3411168528580618E-3</v>
      </c>
      <c r="U277" s="95">
        <f>R277/'סכום נכסי הקרן'!$C$42</f>
        <v>5.32124092583582E-4</v>
      </c>
    </row>
    <row r="278" spans="2:21" s="135" customFormat="1">
      <c r="B278" s="87" t="s">
        <v>958</v>
      </c>
      <c r="C278" s="84" t="s">
        <v>959</v>
      </c>
      <c r="D278" s="97" t="s">
        <v>28</v>
      </c>
      <c r="E278" s="97" t="s">
        <v>932</v>
      </c>
      <c r="F278" s="84"/>
      <c r="G278" s="97" t="s">
        <v>960</v>
      </c>
      <c r="H278" s="84" t="s">
        <v>961</v>
      </c>
      <c r="I278" s="84" t="s">
        <v>941</v>
      </c>
      <c r="J278" s="84"/>
      <c r="K278" s="94">
        <v>4.5</v>
      </c>
      <c r="L278" s="97" t="s">
        <v>179</v>
      </c>
      <c r="M278" s="98">
        <v>4.7500000000000001E-2</v>
      </c>
      <c r="N278" s="98">
        <v>4.3100000000000006E-2</v>
      </c>
      <c r="O278" s="94">
        <v>7100000</v>
      </c>
      <c r="P278" s="96">
        <v>101.622</v>
      </c>
      <c r="Q278" s="84"/>
      <c r="R278" s="94">
        <v>27555.054660000002</v>
      </c>
      <c r="S278" s="95">
        <v>1.4200000000000001E-2</v>
      </c>
      <c r="T278" s="95">
        <f t="shared" si="7"/>
        <v>4.2909029314761793E-3</v>
      </c>
      <c r="U278" s="95">
        <f>R278/'סכום נכסי הקרן'!$C$42</f>
        <v>5.259689859011149E-4</v>
      </c>
    </row>
    <row r="279" spans="2:21" s="135" customFormat="1">
      <c r="B279" s="87" t="s">
        <v>962</v>
      </c>
      <c r="C279" s="84" t="s">
        <v>963</v>
      </c>
      <c r="D279" s="97" t="s">
        <v>28</v>
      </c>
      <c r="E279" s="97" t="s">
        <v>932</v>
      </c>
      <c r="F279" s="84"/>
      <c r="G279" s="97" t="s">
        <v>964</v>
      </c>
      <c r="H279" s="84" t="s">
        <v>965</v>
      </c>
      <c r="I279" s="84" t="s">
        <v>966</v>
      </c>
      <c r="J279" s="84"/>
      <c r="K279" s="94">
        <v>4.33</v>
      </c>
      <c r="L279" s="97" t="s">
        <v>179</v>
      </c>
      <c r="M279" s="98">
        <v>3.875E-2</v>
      </c>
      <c r="N279" s="98">
        <v>3.9E-2</v>
      </c>
      <c r="O279" s="94">
        <v>6539000</v>
      </c>
      <c r="P279" s="96">
        <v>99.7</v>
      </c>
      <c r="Q279" s="84"/>
      <c r="R279" s="94">
        <v>24674.708460000002</v>
      </c>
      <c r="S279" s="95">
        <v>6.5389999999999997E-3</v>
      </c>
      <c r="T279" s="95">
        <f t="shared" si="7"/>
        <v>3.8423723041286135E-3</v>
      </c>
      <c r="U279" s="95">
        <f>R279/'סכום נכסי הקרן'!$C$42</f>
        <v>4.7098913597698016E-4</v>
      </c>
    </row>
    <row r="280" spans="2:21" s="135" customFormat="1">
      <c r="B280" s="87" t="s">
        <v>967</v>
      </c>
      <c r="C280" s="84" t="s">
        <v>968</v>
      </c>
      <c r="D280" s="97" t="s">
        <v>28</v>
      </c>
      <c r="E280" s="97" t="s">
        <v>932</v>
      </c>
      <c r="F280" s="84"/>
      <c r="G280" s="97" t="s">
        <v>964</v>
      </c>
      <c r="H280" s="84" t="s">
        <v>965</v>
      </c>
      <c r="I280" s="84" t="s">
        <v>966</v>
      </c>
      <c r="J280" s="84"/>
      <c r="K280" s="94">
        <v>4.75</v>
      </c>
      <c r="L280" s="97" t="s">
        <v>179</v>
      </c>
      <c r="M280" s="98">
        <v>4.3749999999999997E-2</v>
      </c>
      <c r="N280" s="98">
        <v>4.1700000000000001E-2</v>
      </c>
      <c r="O280" s="94">
        <v>2673000</v>
      </c>
      <c r="P280" s="96">
        <v>100.773</v>
      </c>
      <c r="Q280" s="84"/>
      <c r="R280" s="94">
        <v>10151.851909999999</v>
      </c>
      <c r="S280" s="95">
        <v>3.1447058823529414E-3</v>
      </c>
      <c r="T280" s="95">
        <f t="shared" si="7"/>
        <v>1.5808573656638518E-3</v>
      </c>
      <c r="U280" s="95">
        <f>R280/'סכום נכסי הקרן'!$C$42</f>
        <v>1.937778501986465E-4</v>
      </c>
    </row>
    <row r="281" spans="2:21" s="135" customFormat="1">
      <c r="B281" s="87" t="s">
        <v>969</v>
      </c>
      <c r="C281" s="84" t="s">
        <v>970</v>
      </c>
      <c r="D281" s="97" t="s">
        <v>28</v>
      </c>
      <c r="E281" s="97" t="s">
        <v>932</v>
      </c>
      <c r="F281" s="84"/>
      <c r="G281" s="97" t="s">
        <v>971</v>
      </c>
      <c r="H281" s="84" t="s">
        <v>965</v>
      </c>
      <c r="I281" s="84" t="s">
        <v>941</v>
      </c>
      <c r="J281" s="84"/>
      <c r="K281" s="94">
        <v>4.74</v>
      </c>
      <c r="L281" s="97" t="s">
        <v>179</v>
      </c>
      <c r="M281" s="98">
        <v>3.7000000000000005E-2</v>
      </c>
      <c r="N281" s="98">
        <v>3.570000000000001E-2</v>
      </c>
      <c r="O281" s="94">
        <v>2347000</v>
      </c>
      <c r="P281" s="96">
        <v>100.32899999999999</v>
      </c>
      <c r="Q281" s="84"/>
      <c r="R281" s="94">
        <v>8902.3443499999994</v>
      </c>
      <c r="S281" s="95">
        <v>9.3880000000000005E-4</v>
      </c>
      <c r="T281" s="95">
        <f t="shared" si="7"/>
        <v>1.386282696215323E-3</v>
      </c>
      <c r="U281" s="95">
        <f>R281/'סכום נכסי הקרן'!$C$42</f>
        <v>1.6992733593481537E-4</v>
      </c>
    </row>
    <row r="282" spans="2:21" s="135" customFormat="1">
      <c r="B282" s="87" t="s">
        <v>972</v>
      </c>
      <c r="C282" s="84" t="s">
        <v>973</v>
      </c>
      <c r="D282" s="97" t="s">
        <v>28</v>
      </c>
      <c r="E282" s="97" t="s">
        <v>932</v>
      </c>
      <c r="F282" s="84"/>
      <c r="G282" s="97" t="s">
        <v>974</v>
      </c>
      <c r="H282" s="84" t="s">
        <v>965</v>
      </c>
      <c r="I282" s="84" t="s">
        <v>941</v>
      </c>
      <c r="J282" s="84"/>
      <c r="K282" s="94">
        <v>3.85</v>
      </c>
      <c r="L282" s="97" t="s">
        <v>179</v>
      </c>
      <c r="M282" s="98">
        <v>3.3500000000000002E-2</v>
      </c>
      <c r="N282" s="98">
        <v>3.7200000000000004E-2</v>
      </c>
      <c r="O282" s="94">
        <v>13400000</v>
      </c>
      <c r="P282" s="96">
        <v>98.323999999999998</v>
      </c>
      <c r="Q282" s="84"/>
      <c r="R282" s="94">
        <v>49979.673289999999</v>
      </c>
      <c r="S282" s="95">
        <v>1.9851851851851853E-2</v>
      </c>
      <c r="T282" s="95">
        <f t="shared" si="7"/>
        <v>7.7828888122511422E-3</v>
      </c>
      <c r="U282" s="95">
        <f>R282/'סכום נכסי הקרן'!$C$42</f>
        <v>9.5400856214488588E-4</v>
      </c>
    </row>
    <row r="283" spans="2:21" s="135" customFormat="1">
      <c r="B283" s="87" t="s">
        <v>975</v>
      </c>
      <c r="C283" s="84" t="s">
        <v>976</v>
      </c>
      <c r="D283" s="97" t="s">
        <v>28</v>
      </c>
      <c r="E283" s="97" t="s">
        <v>932</v>
      </c>
      <c r="F283" s="84"/>
      <c r="G283" s="97" t="s">
        <v>977</v>
      </c>
      <c r="H283" s="84" t="s">
        <v>965</v>
      </c>
      <c r="I283" s="84" t="s">
        <v>941</v>
      </c>
      <c r="J283" s="84"/>
      <c r="K283" s="94">
        <v>7.36</v>
      </c>
      <c r="L283" s="97" t="s">
        <v>179</v>
      </c>
      <c r="M283" s="98">
        <v>5.1249999999999997E-2</v>
      </c>
      <c r="N283" s="98">
        <v>6.1200000000000004E-2</v>
      </c>
      <c r="O283" s="94">
        <v>3936000</v>
      </c>
      <c r="P283" s="96">
        <v>92.534000000000006</v>
      </c>
      <c r="Q283" s="84"/>
      <c r="R283" s="94">
        <v>14167.36594</v>
      </c>
      <c r="S283" s="95">
        <v>7.8720000000000005E-3</v>
      </c>
      <c r="T283" s="95">
        <f t="shared" si="7"/>
        <v>2.2061575559669667E-3</v>
      </c>
      <c r="U283" s="95">
        <f>R283/'סכום נכסי הקרן'!$C$42</f>
        <v>2.7042570549383894E-4</v>
      </c>
    </row>
    <row r="284" spans="2:21" s="135" customFormat="1">
      <c r="B284" s="87" t="s">
        <v>978</v>
      </c>
      <c r="C284" s="84" t="s">
        <v>979</v>
      </c>
      <c r="D284" s="97" t="s">
        <v>28</v>
      </c>
      <c r="E284" s="97" t="s">
        <v>932</v>
      </c>
      <c r="F284" s="84"/>
      <c r="G284" s="97" t="s">
        <v>980</v>
      </c>
      <c r="H284" s="84" t="s">
        <v>981</v>
      </c>
      <c r="I284" s="84" t="s">
        <v>936</v>
      </c>
      <c r="J284" s="84"/>
      <c r="K284" s="94">
        <v>5.9300000000000006</v>
      </c>
      <c r="L284" s="97" t="s">
        <v>179</v>
      </c>
      <c r="M284" s="98">
        <v>4.2000000000000003E-2</v>
      </c>
      <c r="N284" s="98">
        <v>3.8200000000000005E-2</v>
      </c>
      <c r="O284" s="94">
        <v>10126000</v>
      </c>
      <c r="P284" s="96">
        <v>101.916</v>
      </c>
      <c r="Q284" s="84"/>
      <c r="R284" s="94">
        <v>38918.51223</v>
      </c>
      <c r="S284" s="95">
        <v>1.3501333333333334E-2</v>
      </c>
      <c r="T284" s="95">
        <f t="shared" si="7"/>
        <v>6.0604328417034805E-3</v>
      </c>
      <c r="U284" s="95">
        <f>R284/'סכום נכסי הקרן'!$C$42</f>
        <v>7.4287388150632823E-4</v>
      </c>
    </row>
    <row r="285" spans="2:21" s="135" customFormat="1">
      <c r="B285" s="87" t="s">
        <v>982</v>
      </c>
      <c r="C285" s="84" t="s">
        <v>983</v>
      </c>
      <c r="D285" s="97" t="s">
        <v>28</v>
      </c>
      <c r="E285" s="97" t="s">
        <v>932</v>
      </c>
      <c r="F285" s="84"/>
      <c r="G285" s="97" t="s">
        <v>977</v>
      </c>
      <c r="H285" s="84" t="s">
        <v>981</v>
      </c>
      <c r="I285" s="84" t="s">
        <v>941</v>
      </c>
      <c r="J285" s="84"/>
      <c r="K285" s="94">
        <v>0.66000000000000014</v>
      </c>
      <c r="L285" s="97" t="s">
        <v>179</v>
      </c>
      <c r="M285" s="98">
        <v>6.3750000000000001E-2</v>
      </c>
      <c r="N285" s="98">
        <v>4.8000000000000001E-2</v>
      </c>
      <c r="O285" s="94">
        <v>11000000</v>
      </c>
      <c r="P285" s="96">
        <v>100.685</v>
      </c>
      <c r="Q285" s="84"/>
      <c r="R285" s="94">
        <v>42386.506799999996</v>
      </c>
      <c r="S285" s="95">
        <v>1.4666666666666666E-2</v>
      </c>
      <c r="T285" s="95">
        <f t="shared" si="7"/>
        <v>6.6004727091749848E-3</v>
      </c>
      <c r="U285" s="95">
        <f>R285/'סכום נכסי הקרן'!$C$42</f>
        <v>8.0907072305138759E-4</v>
      </c>
    </row>
    <row r="286" spans="2:21" s="135" customFormat="1">
      <c r="B286" s="87" t="s">
        <v>984</v>
      </c>
      <c r="C286" s="84" t="s">
        <v>985</v>
      </c>
      <c r="D286" s="97" t="s">
        <v>28</v>
      </c>
      <c r="E286" s="97" t="s">
        <v>932</v>
      </c>
      <c r="F286" s="84"/>
      <c r="G286" s="97" t="s">
        <v>986</v>
      </c>
      <c r="H286" s="84" t="s">
        <v>981</v>
      </c>
      <c r="I286" s="84" t="s">
        <v>936</v>
      </c>
      <c r="J286" s="84"/>
      <c r="K286" s="94">
        <v>4.54</v>
      </c>
      <c r="L286" s="97" t="s">
        <v>179</v>
      </c>
      <c r="M286" s="98">
        <v>2.589E-2</v>
      </c>
      <c r="N286" s="98">
        <v>3.6299999999999999E-2</v>
      </c>
      <c r="O286" s="94">
        <v>13800000</v>
      </c>
      <c r="P286" s="96">
        <v>94.903999999999996</v>
      </c>
      <c r="Q286" s="84"/>
      <c r="R286" s="94">
        <v>49302.369250000003</v>
      </c>
      <c r="S286" s="95">
        <v>9.1999999999999998E-3</v>
      </c>
      <c r="T286" s="95">
        <f t="shared" si="7"/>
        <v>7.6774182941702811E-3</v>
      </c>
      <c r="U286" s="95">
        <f>R286/'סכום נכסי הקרן'!$C$42</f>
        <v>9.4108022926871638E-4</v>
      </c>
    </row>
    <row r="287" spans="2:21" s="135" customFormat="1">
      <c r="B287" s="87" t="s">
        <v>987</v>
      </c>
      <c r="C287" s="84" t="s">
        <v>988</v>
      </c>
      <c r="D287" s="97" t="s">
        <v>28</v>
      </c>
      <c r="E287" s="97" t="s">
        <v>932</v>
      </c>
      <c r="F287" s="84"/>
      <c r="G287" s="97" t="s">
        <v>989</v>
      </c>
      <c r="H287" s="84" t="s">
        <v>981</v>
      </c>
      <c r="I287" s="84" t="s">
        <v>966</v>
      </c>
      <c r="J287" s="84"/>
      <c r="K287" s="94">
        <v>7.74</v>
      </c>
      <c r="L287" s="97" t="s">
        <v>179</v>
      </c>
      <c r="M287" s="98">
        <v>4.7500000000000001E-2</v>
      </c>
      <c r="N287" s="98">
        <v>5.0399999999999993E-2</v>
      </c>
      <c r="O287" s="94">
        <v>12199000</v>
      </c>
      <c r="P287" s="96">
        <v>97.396000000000001</v>
      </c>
      <c r="Q287" s="84"/>
      <c r="R287" s="94">
        <v>45182.791360000003</v>
      </c>
      <c r="S287" s="95">
        <v>1.2199E-2</v>
      </c>
      <c r="T287" s="95">
        <f t="shared" si="7"/>
        <v>7.0359131669710355E-3</v>
      </c>
      <c r="U287" s="95">
        <f>R287/'סכום נכסי הקרן'!$C$42</f>
        <v>8.6244601017971113E-4</v>
      </c>
    </row>
    <row r="288" spans="2:21" s="135" customFormat="1">
      <c r="B288" s="87" t="s">
        <v>990</v>
      </c>
      <c r="C288" s="84" t="s">
        <v>991</v>
      </c>
      <c r="D288" s="97" t="s">
        <v>28</v>
      </c>
      <c r="E288" s="97" t="s">
        <v>932</v>
      </c>
      <c r="F288" s="84"/>
      <c r="G288" s="97" t="s">
        <v>974</v>
      </c>
      <c r="H288" s="84" t="s">
        <v>981</v>
      </c>
      <c r="I288" s="84" t="s">
        <v>936</v>
      </c>
      <c r="J288" s="84"/>
      <c r="K288" s="94">
        <v>3.85</v>
      </c>
      <c r="L288" s="97" t="s">
        <v>179</v>
      </c>
      <c r="M288" s="98">
        <v>3.7499999999999999E-2</v>
      </c>
      <c r="N288" s="98">
        <v>4.0399999999999998E-2</v>
      </c>
      <c r="O288" s="94">
        <v>7400000</v>
      </c>
      <c r="P288" s="96">
        <v>98.703999999999994</v>
      </c>
      <c r="Q288" s="84"/>
      <c r="R288" s="94">
        <v>27707.99638</v>
      </c>
      <c r="S288" s="95">
        <v>1.4800000000000001E-2</v>
      </c>
      <c r="T288" s="95">
        <f t="shared" si="7"/>
        <v>4.3147191816266701E-3</v>
      </c>
      <c r="U288" s="95">
        <f>R288/'סכום נכסי הקרן'!$C$42</f>
        <v>5.2888832692086422E-4</v>
      </c>
    </row>
    <row r="289" spans="2:21" s="135" customFormat="1">
      <c r="B289" s="87" t="s">
        <v>992</v>
      </c>
      <c r="C289" s="84" t="s">
        <v>993</v>
      </c>
      <c r="D289" s="97" t="s">
        <v>28</v>
      </c>
      <c r="E289" s="97" t="s">
        <v>932</v>
      </c>
      <c r="F289" s="84"/>
      <c r="G289" s="97" t="s">
        <v>994</v>
      </c>
      <c r="H289" s="84" t="s">
        <v>981</v>
      </c>
      <c r="I289" s="84" t="s">
        <v>936</v>
      </c>
      <c r="J289" s="84"/>
      <c r="K289" s="94">
        <v>4.6800000000000006</v>
      </c>
      <c r="L289" s="97" t="s">
        <v>179</v>
      </c>
      <c r="M289" s="98">
        <v>5.1249999999999997E-2</v>
      </c>
      <c r="N289" s="98">
        <v>5.1399999999999994E-2</v>
      </c>
      <c r="O289" s="94">
        <v>7561000</v>
      </c>
      <c r="P289" s="96">
        <v>99.578000000000003</v>
      </c>
      <c r="Q289" s="84"/>
      <c r="R289" s="94">
        <v>29130.794969999999</v>
      </c>
      <c r="S289" s="95">
        <v>3.0244E-3</v>
      </c>
      <c r="T289" s="95">
        <f t="shared" si="7"/>
        <v>4.5362789178007221E-3</v>
      </c>
      <c r="U289" s="95">
        <f>R289/'סכום נכסי הקרן'!$C$42</f>
        <v>5.5604660843246525E-4</v>
      </c>
    </row>
    <row r="290" spans="2:21" s="135" customFormat="1">
      <c r="B290" s="87" t="s">
        <v>995</v>
      </c>
      <c r="C290" s="84" t="s">
        <v>996</v>
      </c>
      <c r="D290" s="97" t="s">
        <v>28</v>
      </c>
      <c r="E290" s="97" t="s">
        <v>932</v>
      </c>
      <c r="F290" s="84"/>
      <c r="G290" s="97" t="s">
        <v>994</v>
      </c>
      <c r="H290" s="84" t="s">
        <v>997</v>
      </c>
      <c r="I290" s="84" t="s">
        <v>936</v>
      </c>
      <c r="J290" s="84"/>
      <c r="K290" s="94">
        <v>3.8600000000000003</v>
      </c>
      <c r="L290" s="97" t="s">
        <v>179</v>
      </c>
      <c r="M290" s="98">
        <v>4.4000000000000004E-2</v>
      </c>
      <c r="N290" s="98">
        <v>4.8500000000000008E-2</v>
      </c>
      <c r="O290" s="94">
        <v>10600000</v>
      </c>
      <c r="P290" s="96">
        <v>98.015000000000001</v>
      </c>
      <c r="Q290" s="84"/>
      <c r="R290" s="94">
        <v>39391.767359999998</v>
      </c>
      <c r="S290" s="95">
        <v>7.0666666666666664E-3</v>
      </c>
      <c r="T290" s="95">
        <f t="shared" si="7"/>
        <v>6.1341286426993304E-3</v>
      </c>
      <c r="U290" s="95">
        <f>R290/'סכום נכסי הקרן'!$C$42</f>
        <v>7.5190734283928421E-4</v>
      </c>
    </row>
    <row r="291" spans="2:21" s="135" customFormat="1">
      <c r="B291" s="87" t="s">
        <v>998</v>
      </c>
      <c r="C291" s="84" t="s">
        <v>999</v>
      </c>
      <c r="D291" s="97" t="s">
        <v>28</v>
      </c>
      <c r="E291" s="97" t="s">
        <v>932</v>
      </c>
      <c r="F291" s="84"/>
      <c r="G291" s="97" t="s">
        <v>1000</v>
      </c>
      <c r="H291" s="84" t="s">
        <v>997</v>
      </c>
      <c r="I291" s="84" t="s">
        <v>936</v>
      </c>
      <c r="J291" s="84"/>
      <c r="K291" s="94">
        <v>4.55</v>
      </c>
      <c r="L291" s="97" t="s">
        <v>179</v>
      </c>
      <c r="M291" s="98">
        <v>3.4000000000000002E-2</v>
      </c>
      <c r="N291" s="98">
        <v>3.4599999999999999E-2</v>
      </c>
      <c r="O291" s="94">
        <v>9247000</v>
      </c>
      <c r="P291" s="96">
        <v>99.4</v>
      </c>
      <c r="Q291" s="84"/>
      <c r="R291" s="94">
        <v>34548.006420000005</v>
      </c>
      <c r="S291" s="95">
        <v>8.8066666666666675E-3</v>
      </c>
      <c r="T291" s="95">
        <f t="shared" si="7"/>
        <v>5.3798529472500016E-3</v>
      </c>
      <c r="U291" s="95">
        <f>R291/'סכום נכסי הקרן'!$C$42</f>
        <v>6.5944996755933159E-4</v>
      </c>
    </row>
    <row r="292" spans="2:21" s="135" customFormat="1">
      <c r="B292" s="87" t="s">
        <v>1001</v>
      </c>
      <c r="C292" s="84" t="s">
        <v>1002</v>
      </c>
      <c r="D292" s="97" t="s">
        <v>28</v>
      </c>
      <c r="E292" s="97" t="s">
        <v>932</v>
      </c>
      <c r="F292" s="84"/>
      <c r="G292" s="97" t="s">
        <v>1003</v>
      </c>
      <c r="H292" s="84" t="s">
        <v>997</v>
      </c>
      <c r="I292" s="84" t="s">
        <v>936</v>
      </c>
      <c r="J292" s="84"/>
      <c r="K292" s="94">
        <v>4.6900000000000004</v>
      </c>
      <c r="L292" s="97" t="s">
        <v>179</v>
      </c>
      <c r="M292" s="98">
        <v>3.9E-2</v>
      </c>
      <c r="N292" s="98">
        <v>3.9900000000000005E-2</v>
      </c>
      <c r="O292" s="94">
        <v>6020000</v>
      </c>
      <c r="P292" s="96">
        <v>99.242000000000004</v>
      </c>
      <c r="Q292" s="84"/>
      <c r="R292" s="94">
        <v>22658.363730000001</v>
      </c>
      <c r="S292" s="95">
        <v>6.0200000000000002E-3</v>
      </c>
      <c r="T292" s="95">
        <f t="shared" si="7"/>
        <v>3.5283849207037115E-3</v>
      </c>
      <c r="U292" s="95">
        <f>R292/'סכום נכסי הקרן'!$C$42</f>
        <v>4.3250128661681645E-4</v>
      </c>
    </row>
    <row r="293" spans="2:21" s="135" customFormat="1">
      <c r="B293" s="87" t="s">
        <v>1004</v>
      </c>
      <c r="C293" s="84" t="s">
        <v>1005</v>
      </c>
      <c r="D293" s="97" t="s">
        <v>28</v>
      </c>
      <c r="E293" s="97" t="s">
        <v>932</v>
      </c>
      <c r="F293" s="84"/>
      <c r="G293" s="97" t="s">
        <v>1006</v>
      </c>
      <c r="H293" s="84" t="s">
        <v>997</v>
      </c>
      <c r="I293" s="84" t="s">
        <v>936</v>
      </c>
      <c r="J293" s="84"/>
      <c r="K293" s="94">
        <v>5</v>
      </c>
      <c r="L293" s="97" t="s">
        <v>179</v>
      </c>
      <c r="M293" s="98">
        <v>3.3750000000000002E-2</v>
      </c>
      <c r="N293" s="98">
        <v>4.3499999999999997E-2</v>
      </c>
      <c r="O293" s="94">
        <v>10539000</v>
      </c>
      <c r="P293" s="96">
        <v>94.980999999999995</v>
      </c>
      <c r="Q293" s="84"/>
      <c r="R293" s="94">
        <v>38128.676670000001</v>
      </c>
      <c r="S293" s="95">
        <v>1.7291874836950369E-2</v>
      </c>
      <c r="T293" s="95">
        <f t="shared" si="7"/>
        <v>5.9374387935476666E-3</v>
      </c>
      <c r="U293" s="95">
        <f>R293/'סכום נכסי הקרן'!$C$42</f>
        <v>7.2779755472535135E-4</v>
      </c>
    </row>
    <row r="294" spans="2:21" s="135" customFormat="1">
      <c r="B294" s="87" t="s">
        <v>1007</v>
      </c>
      <c r="C294" s="84" t="s">
        <v>1008</v>
      </c>
      <c r="D294" s="97" t="s">
        <v>28</v>
      </c>
      <c r="E294" s="97" t="s">
        <v>932</v>
      </c>
      <c r="F294" s="84"/>
      <c r="G294" s="97" t="s">
        <v>994</v>
      </c>
      <c r="H294" s="84" t="s">
        <v>997</v>
      </c>
      <c r="I294" s="84" t="s">
        <v>936</v>
      </c>
      <c r="J294" s="84"/>
      <c r="K294" s="94">
        <v>2.67</v>
      </c>
      <c r="L294" s="97" t="s">
        <v>179</v>
      </c>
      <c r="M294" s="98">
        <v>3.3750000000000002E-2</v>
      </c>
      <c r="N294" s="98">
        <v>4.4000000000000004E-2</v>
      </c>
      <c r="O294" s="94">
        <v>6913000</v>
      </c>
      <c r="P294" s="96">
        <v>97.179000000000002</v>
      </c>
      <c r="Q294" s="84"/>
      <c r="R294" s="94">
        <v>25351.467989999997</v>
      </c>
      <c r="S294" s="95">
        <v>9.2173333333333326E-3</v>
      </c>
      <c r="T294" s="95">
        <f t="shared" si="7"/>
        <v>3.9477580305230103E-3</v>
      </c>
      <c r="U294" s="95">
        <f>R294/'סכום נכסי הקרן'!$C$42</f>
        <v>4.8390707528376479E-4</v>
      </c>
    </row>
    <row r="295" spans="2:21" s="135" customFormat="1">
      <c r="B295" s="87" t="s">
        <v>1009</v>
      </c>
      <c r="C295" s="84" t="s">
        <v>1010</v>
      </c>
      <c r="D295" s="97" t="s">
        <v>28</v>
      </c>
      <c r="E295" s="97" t="s">
        <v>932</v>
      </c>
      <c r="F295" s="84"/>
      <c r="G295" s="97" t="s">
        <v>1000</v>
      </c>
      <c r="H295" s="84" t="s">
        <v>997</v>
      </c>
      <c r="I295" s="84" t="s">
        <v>966</v>
      </c>
      <c r="J295" s="84"/>
      <c r="K295" s="94">
        <v>3.85</v>
      </c>
      <c r="L295" s="97" t="s">
        <v>179</v>
      </c>
      <c r="M295" s="98">
        <v>3.2500000000000001E-2</v>
      </c>
      <c r="N295" s="98">
        <v>3.7999999999999992E-2</v>
      </c>
      <c r="O295" s="94">
        <v>13462000</v>
      </c>
      <c r="P295" s="96">
        <v>97.685000000000002</v>
      </c>
      <c r="Q295" s="84"/>
      <c r="R295" s="94">
        <v>49879.681670000005</v>
      </c>
      <c r="S295" s="95">
        <v>1.3462E-2</v>
      </c>
      <c r="T295" s="95">
        <f t="shared" si="7"/>
        <v>7.767318008974752E-3</v>
      </c>
      <c r="U295" s="95">
        <f>R295/'סכום נכסי הקרן'!$C$42</f>
        <v>9.5209992898777763E-4</v>
      </c>
    </row>
    <row r="296" spans="2:21" s="135" customFormat="1">
      <c r="B296" s="87" t="s">
        <v>1011</v>
      </c>
      <c r="C296" s="84" t="s">
        <v>1012</v>
      </c>
      <c r="D296" s="97" t="s">
        <v>28</v>
      </c>
      <c r="E296" s="97" t="s">
        <v>932</v>
      </c>
      <c r="F296" s="84"/>
      <c r="G296" s="97" t="s">
        <v>1013</v>
      </c>
      <c r="H296" s="84" t="s">
        <v>997</v>
      </c>
      <c r="I296" s="84" t="s">
        <v>936</v>
      </c>
      <c r="J296" s="84"/>
      <c r="K296" s="94">
        <v>5.6199999999999992</v>
      </c>
      <c r="L296" s="97" t="s">
        <v>179</v>
      </c>
      <c r="M296" s="98">
        <v>4.9000000000000002E-2</v>
      </c>
      <c r="N296" s="98">
        <v>4.6499999999999993E-2</v>
      </c>
      <c r="O296" s="94">
        <v>8747000</v>
      </c>
      <c r="P296" s="96">
        <v>101.065</v>
      </c>
      <c r="Q296" s="84"/>
      <c r="R296" s="94">
        <v>33472.032760000002</v>
      </c>
      <c r="S296" s="95">
        <v>3.5077841367309954E-3</v>
      </c>
      <c r="T296" s="95">
        <f t="shared" si="7"/>
        <v>5.2123011645062263E-3</v>
      </c>
      <c r="U296" s="95">
        <f>R296/'סכום נכסי הקרן'!$C$42</f>
        <v>6.3891185642910627E-4</v>
      </c>
    </row>
    <row r="297" spans="2:21" s="135" customFormat="1">
      <c r="B297" s="87" t="s">
        <v>1014</v>
      </c>
      <c r="C297" s="84" t="s">
        <v>1015</v>
      </c>
      <c r="D297" s="97" t="s">
        <v>28</v>
      </c>
      <c r="E297" s="97" t="s">
        <v>932</v>
      </c>
      <c r="F297" s="84"/>
      <c r="G297" s="97" t="s">
        <v>977</v>
      </c>
      <c r="H297" s="84" t="s">
        <v>997</v>
      </c>
      <c r="I297" s="84" t="s">
        <v>941</v>
      </c>
      <c r="J297" s="84"/>
      <c r="K297" s="94">
        <v>7.0500000000000007</v>
      </c>
      <c r="L297" s="97" t="s">
        <v>179</v>
      </c>
      <c r="M297" s="98">
        <v>4.4999999999999998E-2</v>
      </c>
      <c r="N297" s="98">
        <v>6.6300000000000012E-2</v>
      </c>
      <c r="O297" s="94">
        <v>9462000</v>
      </c>
      <c r="P297" s="96">
        <v>85.414000000000001</v>
      </c>
      <c r="Q297" s="84"/>
      <c r="R297" s="94">
        <v>30760.751190000003</v>
      </c>
      <c r="S297" s="95">
        <v>1.2616E-2</v>
      </c>
      <c r="T297" s="95">
        <f t="shared" si="7"/>
        <v>4.7900974643024126E-3</v>
      </c>
      <c r="U297" s="95">
        <f>R297/'סכום נכסי הקרן'!$C$42</f>
        <v>5.8715910052057263E-4</v>
      </c>
    </row>
    <row r="298" spans="2:21" s="135" customFormat="1">
      <c r="B298" s="87" t="s">
        <v>1016</v>
      </c>
      <c r="C298" s="84" t="s">
        <v>1017</v>
      </c>
      <c r="D298" s="97" t="s">
        <v>28</v>
      </c>
      <c r="E298" s="97" t="s">
        <v>932</v>
      </c>
      <c r="F298" s="84"/>
      <c r="G298" s="97" t="s">
        <v>1003</v>
      </c>
      <c r="H298" s="84" t="s">
        <v>997</v>
      </c>
      <c r="I298" s="84" t="s">
        <v>941</v>
      </c>
      <c r="J298" s="84"/>
      <c r="K298" s="94">
        <v>1.42</v>
      </c>
      <c r="L298" s="97" t="s">
        <v>179</v>
      </c>
      <c r="M298" s="98">
        <v>3.3599999999999998E-2</v>
      </c>
      <c r="N298" s="98">
        <v>4.3200000000000002E-2</v>
      </c>
      <c r="O298" s="94">
        <v>6082312.5</v>
      </c>
      <c r="P298" s="96">
        <v>98.39</v>
      </c>
      <c r="Q298" s="84"/>
      <c r="R298" s="94">
        <v>22452.887910000001</v>
      </c>
      <c r="S298" s="95">
        <v>2.5277142857142859E-3</v>
      </c>
      <c r="T298" s="95">
        <f t="shared" si="7"/>
        <v>3.4963880036493118E-3</v>
      </c>
      <c r="U298" s="95">
        <f>R298/'סכום נכסי הקרן'!$C$42</f>
        <v>4.285791783137803E-4</v>
      </c>
    </row>
    <row r="299" spans="2:21" s="135" customFormat="1">
      <c r="B299" s="87" t="s">
        <v>1018</v>
      </c>
      <c r="C299" s="84" t="s">
        <v>1019</v>
      </c>
      <c r="D299" s="97" t="s">
        <v>28</v>
      </c>
      <c r="E299" s="97" t="s">
        <v>932</v>
      </c>
      <c r="F299" s="84"/>
      <c r="G299" s="97" t="s">
        <v>977</v>
      </c>
      <c r="H299" s="84" t="s">
        <v>997</v>
      </c>
      <c r="I299" s="84" t="s">
        <v>941</v>
      </c>
      <c r="J299" s="84"/>
      <c r="K299" s="94">
        <v>5.56</v>
      </c>
      <c r="L299" s="97" t="s">
        <v>179</v>
      </c>
      <c r="M299" s="98">
        <v>5.7500000000000002E-2</v>
      </c>
      <c r="N299" s="98">
        <v>6.2300000000000001E-2</v>
      </c>
      <c r="O299" s="94">
        <v>2874000</v>
      </c>
      <c r="P299" s="96">
        <v>96.968999999999994</v>
      </c>
      <c r="Q299" s="84"/>
      <c r="R299" s="94">
        <v>10679.246590000001</v>
      </c>
      <c r="S299" s="95">
        <v>4.1057142857142855E-3</v>
      </c>
      <c r="T299" s="95">
        <f t="shared" si="7"/>
        <v>1.6629838359750143E-3</v>
      </c>
      <c r="U299" s="95">
        <f>R299/'סכום נכסי הקרן'!$C$42</f>
        <v>2.0384472353393761E-4</v>
      </c>
    </row>
    <row r="300" spans="2:21" s="135" customFormat="1">
      <c r="B300" s="87" t="s">
        <v>1020</v>
      </c>
      <c r="C300" s="84" t="s">
        <v>1021</v>
      </c>
      <c r="D300" s="97" t="s">
        <v>28</v>
      </c>
      <c r="E300" s="97" t="s">
        <v>932</v>
      </c>
      <c r="F300" s="84"/>
      <c r="G300" s="97" t="s">
        <v>1003</v>
      </c>
      <c r="H300" s="84" t="s">
        <v>997</v>
      </c>
      <c r="I300" s="84" t="s">
        <v>936</v>
      </c>
      <c r="J300" s="84"/>
      <c r="K300" s="94">
        <v>7.5400000000000009</v>
      </c>
      <c r="L300" s="97" t="s">
        <v>179</v>
      </c>
      <c r="M300" s="98">
        <v>4.0999999999999995E-2</v>
      </c>
      <c r="N300" s="98">
        <v>4.6100000000000002E-2</v>
      </c>
      <c r="O300" s="94">
        <v>5950000</v>
      </c>
      <c r="P300" s="96">
        <v>95.87</v>
      </c>
      <c r="Q300" s="84"/>
      <c r="R300" s="94">
        <v>21724.996739999999</v>
      </c>
      <c r="S300" s="95">
        <v>2.4540960306337176E-3</v>
      </c>
      <c r="T300" s="95">
        <f t="shared" si="7"/>
        <v>3.3830400029399338E-3</v>
      </c>
      <c r="U300" s="95">
        <f>R300/'סכום נכסי הקרן'!$C$42</f>
        <v>4.1468524178361497E-4</v>
      </c>
    </row>
    <row r="301" spans="2:21" s="135" customFormat="1">
      <c r="B301" s="87" t="s">
        <v>1022</v>
      </c>
      <c r="C301" s="84" t="s">
        <v>1023</v>
      </c>
      <c r="D301" s="97" t="s">
        <v>28</v>
      </c>
      <c r="E301" s="97" t="s">
        <v>932</v>
      </c>
      <c r="F301" s="84"/>
      <c r="G301" s="97" t="s">
        <v>994</v>
      </c>
      <c r="H301" s="84" t="s">
        <v>935</v>
      </c>
      <c r="I301" s="84" t="s">
        <v>941</v>
      </c>
      <c r="J301" s="84"/>
      <c r="K301" s="94">
        <v>4.1500000000000004</v>
      </c>
      <c r="L301" s="97" t="s">
        <v>179</v>
      </c>
      <c r="M301" s="98">
        <v>7.8750000000000001E-2</v>
      </c>
      <c r="N301" s="98">
        <v>7.8600000000000003E-2</v>
      </c>
      <c r="O301" s="94">
        <v>6450000</v>
      </c>
      <c r="P301" s="96">
        <v>99.581999999999994</v>
      </c>
      <c r="Q301" s="84"/>
      <c r="R301" s="94">
        <v>24115.85572</v>
      </c>
      <c r="S301" s="95">
        <v>3.6857142857142857E-3</v>
      </c>
      <c r="T301" s="95">
        <f t="shared" si="7"/>
        <v>3.7553471506706344E-3</v>
      </c>
      <c r="U301" s="95">
        <f>R301/'סכום נכסי הקרן'!$C$42</f>
        <v>4.6032179335862004E-4</v>
      </c>
    </row>
    <row r="302" spans="2:21" s="135" customFormat="1">
      <c r="B302" s="87" t="s">
        <v>1024</v>
      </c>
      <c r="C302" s="84" t="s">
        <v>1025</v>
      </c>
      <c r="D302" s="97" t="s">
        <v>28</v>
      </c>
      <c r="E302" s="97" t="s">
        <v>932</v>
      </c>
      <c r="F302" s="84"/>
      <c r="G302" s="97" t="s">
        <v>1006</v>
      </c>
      <c r="H302" s="84" t="s">
        <v>935</v>
      </c>
      <c r="I302" s="84" t="s">
        <v>941</v>
      </c>
      <c r="J302" s="84"/>
      <c r="K302" s="94">
        <v>3.02</v>
      </c>
      <c r="L302" s="97" t="s">
        <v>179</v>
      </c>
      <c r="M302" s="98">
        <v>3.4500000000000003E-2</v>
      </c>
      <c r="N302" s="98">
        <v>3.9500000000000007E-2</v>
      </c>
      <c r="O302" s="94">
        <v>13326000</v>
      </c>
      <c r="P302" s="96">
        <v>98.311000000000007</v>
      </c>
      <c r="Q302" s="84"/>
      <c r="R302" s="94">
        <v>49604.84274</v>
      </c>
      <c r="S302" s="95">
        <v>4.5319162394685487E-3</v>
      </c>
      <c r="T302" s="95">
        <f t="shared" si="7"/>
        <v>7.7245197933670465E-3</v>
      </c>
      <c r="U302" s="95">
        <f>R302/'סכום נכסי הקרן'!$C$42</f>
        <v>9.4685382241742506E-4</v>
      </c>
    </row>
    <row r="303" spans="2:21" s="135" customFormat="1">
      <c r="B303" s="87" t="s">
        <v>1026</v>
      </c>
      <c r="C303" s="84" t="s">
        <v>1027</v>
      </c>
      <c r="D303" s="97" t="s">
        <v>28</v>
      </c>
      <c r="E303" s="97" t="s">
        <v>932</v>
      </c>
      <c r="F303" s="84"/>
      <c r="G303" s="97" t="s">
        <v>1028</v>
      </c>
      <c r="H303" s="84" t="s">
        <v>935</v>
      </c>
      <c r="I303" s="84" t="s">
        <v>941</v>
      </c>
      <c r="J303" s="84"/>
      <c r="K303" s="94">
        <v>6.18</v>
      </c>
      <c r="L303" s="97" t="s">
        <v>179</v>
      </c>
      <c r="M303" s="98">
        <v>5.2499999999999998E-2</v>
      </c>
      <c r="N303" s="98">
        <v>5.7599999999999991E-2</v>
      </c>
      <c r="O303" s="94">
        <v>5825000</v>
      </c>
      <c r="P303" s="96">
        <v>96.22</v>
      </c>
      <c r="Q303" s="84"/>
      <c r="R303" s="94">
        <v>21497.159230000001</v>
      </c>
      <c r="S303" s="95">
        <v>9.7083333333333327E-3</v>
      </c>
      <c r="T303" s="95">
        <f t="shared" si="7"/>
        <v>3.3475608993191238E-3</v>
      </c>
      <c r="U303" s="95">
        <f>R303/'סכום נכסי הקרן'!$C$42</f>
        <v>4.1033629508169126E-4</v>
      </c>
    </row>
    <row r="304" spans="2:21" s="135" customFormat="1">
      <c r="B304" s="87" t="s">
        <v>1029</v>
      </c>
      <c r="C304" s="84" t="s">
        <v>1030</v>
      </c>
      <c r="D304" s="97" t="s">
        <v>28</v>
      </c>
      <c r="E304" s="97" t="s">
        <v>932</v>
      </c>
      <c r="F304" s="84"/>
      <c r="G304" s="97" t="s">
        <v>1028</v>
      </c>
      <c r="H304" s="84" t="s">
        <v>935</v>
      </c>
      <c r="I304" s="84" t="s">
        <v>941</v>
      </c>
      <c r="J304" s="84"/>
      <c r="K304" s="94">
        <v>3.3800000000000008</v>
      </c>
      <c r="L304" s="97" t="s">
        <v>179</v>
      </c>
      <c r="M304" s="98">
        <v>5.6250000000000001E-2</v>
      </c>
      <c r="N304" s="98">
        <v>5.3200000000000004E-2</v>
      </c>
      <c r="O304" s="94">
        <v>6706000</v>
      </c>
      <c r="P304" s="96">
        <v>101</v>
      </c>
      <c r="Q304" s="84"/>
      <c r="R304" s="94">
        <v>25734.949780000003</v>
      </c>
      <c r="S304" s="95">
        <v>1.3412E-2</v>
      </c>
      <c r="T304" s="95">
        <f t="shared" si="7"/>
        <v>4.0074742298621974E-3</v>
      </c>
      <c r="U304" s="95">
        <f>R304/'סכום נכסי הקרן'!$C$42</f>
        <v>4.9122694928461889E-4</v>
      </c>
    </row>
    <row r="305" spans="2:21" s="135" customFormat="1">
      <c r="B305" s="87" t="s">
        <v>1031</v>
      </c>
      <c r="C305" s="84" t="s">
        <v>1032</v>
      </c>
      <c r="D305" s="97" t="s">
        <v>28</v>
      </c>
      <c r="E305" s="97" t="s">
        <v>932</v>
      </c>
      <c r="F305" s="84"/>
      <c r="G305" s="97" t="s">
        <v>781</v>
      </c>
      <c r="H305" s="84" t="s">
        <v>935</v>
      </c>
      <c r="I305" s="84" t="s">
        <v>941</v>
      </c>
      <c r="J305" s="84"/>
      <c r="K305" s="94">
        <v>4.78</v>
      </c>
      <c r="L305" s="97" t="s">
        <v>179</v>
      </c>
      <c r="M305" s="98">
        <v>4.2999999999999997E-2</v>
      </c>
      <c r="N305" s="98">
        <v>4.3700000000000003E-2</v>
      </c>
      <c r="O305" s="94">
        <v>11324000</v>
      </c>
      <c r="P305" s="96">
        <v>99.406999999999996</v>
      </c>
      <c r="Q305" s="84"/>
      <c r="R305" s="94">
        <v>42535.395049999999</v>
      </c>
      <c r="S305" s="95">
        <v>1.1324000000000001E-2</v>
      </c>
      <c r="T305" s="95">
        <f t="shared" si="7"/>
        <v>6.623657748590449E-3</v>
      </c>
      <c r="U305" s="95">
        <f>R305/'סכום נכסי הקרן'!$C$42</f>
        <v>8.1191269171490012E-4</v>
      </c>
    </row>
    <row r="306" spans="2:21" s="135" customFormat="1">
      <c r="B306" s="87" t="s">
        <v>1033</v>
      </c>
      <c r="C306" s="84" t="s">
        <v>1034</v>
      </c>
      <c r="D306" s="97" t="s">
        <v>28</v>
      </c>
      <c r="E306" s="97" t="s">
        <v>932</v>
      </c>
      <c r="F306" s="84"/>
      <c r="G306" s="97" t="s">
        <v>1035</v>
      </c>
      <c r="H306" s="84" t="s">
        <v>935</v>
      </c>
      <c r="I306" s="84" t="s">
        <v>936</v>
      </c>
      <c r="J306" s="84"/>
      <c r="K306" s="94">
        <v>4.1899999999999995</v>
      </c>
      <c r="L306" s="97" t="s">
        <v>179</v>
      </c>
      <c r="M306" s="98">
        <v>3.15E-2</v>
      </c>
      <c r="N306" s="98">
        <v>4.07E-2</v>
      </c>
      <c r="O306" s="94">
        <v>13447000</v>
      </c>
      <c r="P306" s="96">
        <v>96.007999999999996</v>
      </c>
      <c r="Q306" s="84"/>
      <c r="R306" s="94">
        <v>49115.054400000001</v>
      </c>
      <c r="S306" s="95">
        <v>1.7929333333333332E-2</v>
      </c>
      <c r="T306" s="95">
        <f t="shared" si="7"/>
        <v>7.6482494230179117E-3</v>
      </c>
      <c r="U306" s="95">
        <f>R306/'סכום נכסי הקרן'!$C$42</f>
        <v>9.3750477631047058E-4</v>
      </c>
    </row>
    <row r="307" spans="2:21" s="135" customFormat="1">
      <c r="B307" s="87" t="s">
        <v>1036</v>
      </c>
      <c r="C307" s="84" t="s">
        <v>1037</v>
      </c>
      <c r="D307" s="97" t="s">
        <v>28</v>
      </c>
      <c r="E307" s="97" t="s">
        <v>932</v>
      </c>
      <c r="F307" s="84"/>
      <c r="G307" s="97" t="s">
        <v>971</v>
      </c>
      <c r="H307" s="84" t="s">
        <v>935</v>
      </c>
      <c r="I307" s="84" t="s">
        <v>941</v>
      </c>
      <c r="J307" s="84"/>
      <c r="K307" s="94">
        <v>3.9499999999999993</v>
      </c>
      <c r="L307" s="97" t="s">
        <v>179</v>
      </c>
      <c r="M307" s="98">
        <v>2.9500000000000002E-2</v>
      </c>
      <c r="N307" s="98">
        <v>3.9799999999999995E-2</v>
      </c>
      <c r="O307" s="94">
        <v>15119000</v>
      </c>
      <c r="P307" s="96">
        <v>95.832999999999998</v>
      </c>
      <c r="Q307" s="84"/>
      <c r="R307" s="94">
        <v>54769.085780000001</v>
      </c>
      <c r="S307" s="95">
        <v>1.2599166666666667E-2</v>
      </c>
      <c r="T307" s="95">
        <f t="shared" si="7"/>
        <v>8.528701308251091E-3</v>
      </c>
      <c r="U307" s="95">
        <f>R307/'סכום נכסי הקרן'!$C$42</f>
        <v>1.0454285379536885E-3</v>
      </c>
    </row>
    <row r="308" spans="2:21" s="135" customFormat="1">
      <c r="B308" s="87" t="s">
        <v>1038</v>
      </c>
      <c r="C308" s="84" t="s">
        <v>1039</v>
      </c>
      <c r="D308" s="97" t="s">
        <v>28</v>
      </c>
      <c r="E308" s="97" t="s">
        <v>932</v>
      </c>
      <c r="F308" s="84"/>
      <c r="G308" s="97" t="s">
        <v>934</v>
      </c>
      <c r="H308" s="84" t="s">
        <v>935</v>
      </c>
      <c r="I308" s="84" t="s">
        <v>941</v>
      </c>
      <c r="J308" s="84"/>
      <c r="K308" s="94">
        <v>3.26</v>
      </c>
      <c r="L308" s="97" t="s">
        <v>179</v>
      </c>
      <c r="M308" s="98">
        <v>4.8750000000000002E-2</v>
      </c>
      <c r="N308" s="98">
        <v>0.1067</v>
      </c>
      <c r="O308" s="94">
        <v>9850000</v>
      </c>
      <c r="P308" s="96">
        <v>82.245999999999995</v>
      </c>
      <c r="Q308" s="84"/>
      <c r="R308" s="94">
        <v>31033.318030000002</v>
      </c>
      <c r="S308" s="95">
        <v>1.4071428571428572E-2</v>
      </c>
      <c r="T308" s="95">
        <f t="shared" si="7"/>
        <v>4.8325418675964835E-3</v>
      </c>
      <c r="U308" s="95">
        <f>R308/'סכום נכסי הקרן'!$C$42</f>
        <v>5.9236183759346184E-4</v>
      </c>
    </row>
    <row r="309" spans="2:21" s="135" customFormat="1">
      <c r="B309" s="87" t="s">
        <v>1040</v>
      </c>
      <c r="C309" s="84" t="s">
        <v>1041</v>
      </c>
      <c r="D309" s="97" t="s">
        <v>28</v>
      </c>
      <c r="E309" s="97" t="s">
        <v>932</v>
      </c>
      <c r="F309" s="84"/>
      <c r="G309" s="97" t="s">
        <v>1042</v>
      </c>
      <c r="H309" s="84" t="s">
        <v>935</v>
      </c>
      <c r="I309" s="84" t="s">
        <v>966</v>
      </c>
      <c r="J309" s="84"/>
      <c r="K309" s="94">
        <v>5.9500000000000011</v>
      </c>
      <c r="L309" s="97" t="s">
        <v>179</v>
      </c>
      <c r="M309" s="98">
        <v>5.2499999999999998E-2</v>
      </c>
      <c r="N309" s="98">
        <v>5.4600000000000003E-2</v>
      </c>
      <c r="O309" s="94">
        <v>4877000</v>
      </c>
      <c r="P309" s="96">
        <v>98.379000000000005</v>
      </c>
      <c r="Q309" s="84"/>
      <c r="R309" s="94">
        <v>18302.5759</v>
      </c>
      <c r="S309" s="95">
        <v>3.9015999999999999E-3</v>
      </c>
      <c r="T309" s="95">
        <f t="shared" si="7"/>
        <v>2.8500969260234908E-3</v>
      </c>
      <c r="U309" s="95">
        <f>R309/'סכום נכסי הקרן'!$C$42</f>
        <v>3.4935830845857538E-4</v>
      </c>
    </row>
    <row r="310" spans="2:21" s="135" customFormat="1">
      <c r="B310" s="87" t="s">
        <v>1043</v>
      </c>
      <c r="C310" s="84" t="s">
        <v>1044</v>
      </c>
      <c r="D310" s="97" t="s">
        <v>28</v>
      </c>
      <c r="E310" s="97" t="s">
        <v>932</v>
      </c>
      <c r="F310" s="84"/>
      <c r="G310" s="97" t="s">
        <v>974</v>
      </c>
      <c r="H310" s="84" t="s">
        <v>935</v>
      </c>
      <c r="I310" s="84" t="s">
        <v>936</v>
      </c>
      <c r="J310" s="84"/>
      <c r="K310" s="94">
        <v>3.61</v>
      </c>
      <c r="L310" s="97" t="s">
        <v>179</v>
      </c>
      <c r="M310" s="98">
        <v>5.2499999999999998E-2</v>
      </c>
      <c r="N310" s="98">
        <v>4.4999999999999998E-2</v>
      </c>
      <c r="O310" s="94">
        <v>9964000</v>
      </c>
      <c r="P310" s="96">
        <v>102.072</v>
      </c>
      <c r="Q310" s="84"/>
      <c r="R310" s="94">
        <v>39022.923840000003</v>
      </c>
      <c r="S310" s="95">
        <v>1.5329230769230769E-2</v>
      </c>
      <c r="T310" s="95">
        <f t="shared" si="7"/>
        <v>6.0766919306059434E-3</v>
      </c>
      <c r="U310" s="95">
        <f>R310/'סכום נכסי הקרן'!$C$42</f>
        <v>7.4486688312819487E-4</v>
      </c>
    </row>
    <row r="311" spans="2:21" s="135" customFormat="1">
      <c r="B311" s="87" t="s">
        <v>1045</v>
      </c>
      <c r="C311" s="84" t="s">
        <v>1046</v>
      </c>
      <c r="D311" s="97" t="s">
        <v>28</v>
      </c>
      <c r="E311" s="97" t="s">
        <v>932</v>
      </c>
      <c r="F311" s="84"/>
      <c r="G311" s="97" t="s">
        <v>994</v>
      </c>
      <c r="H311" s="84" t="s">
        <v>935</v>
      </c>
      <c r="I311" s="84" t="s">
        <v>936</v>
      </c>
      <c r="J311" s="84"/>
      <c r="K311" s="94">
        <v>5.5799999999999992</v>
      </c>
      <c r="L311" s="97" t="s">
        <v>179</v>
      </c>
      <c r="M311" s="98">
        <v>4.8750000000000002E-2</v>
      </c>
      <c r="N311" s="98">
        <v>5.0700000000000002E-2</v>
      </c>
      <c r="O311" s="94">
        <v>7670000</v>
      </c>
      <c r="P311" s="96">
        <v>98.576999999999998</v>
      </c>
      <c r="Q311" s="84"/>
      <c r="R311" s="94">
        <v>28419.837640000002</v>
      </c>
      <c r="S311" s="95">
        <v>1.0226666666666667E-2</v>
      </c>
      <c r="T311" s="95">
        <f t="shared" si="7"/>
        <v>4.4255678729817867E-3</v>
      </c>
      <c r="U311" s="95">
        <f>R311/'סכום נכסי הקרן'!$C$42</f>
        <v>5.4247590387415093E-4</v>
      </c>
    </row>
    <row r="312" spans="2:21" s="135" customFormat="1">
      <c r="B312" s="87" t="s">
        <v>1047</v>
      </c>
      <c r="C312" s="84" t="s">
        <v>1048</v>
      </c>
      <c r="D312" s="97" t="s">
        <v>28</v>
      </c>
      <c r="E312" s="97" t="s">
        <v>932</v>
      </c>
      <c r="F312" s="84"/>
      <c r="G312" s="97" t="s">
        <v>1049</v>
      </c>
      <c r="H312" s="84" t="s">
        <v>935</v>
      </c>
      <c r="I312" s="84" t="s">
        <v>941</v>
      </c>
      <c r="J312" s="84"/>
      <c r="K312" s="94">
        <v>3.4</v>
      </c>
      <c r="L312" s="97" t="s">
        <v>179</v>
      </c>
      <c r="M312" s="98">
        <v>3.875E-2</v>
      </c>
      <c r="N312" s="98">
        <v>4.7599999999999996E-2</v>
      </c>
      <c r="O312" s="94">
        <v>7599000</v>
      </c>
      <c r="P312" s="96">
        <v>97.037000000000006</v>
      </c>
      <c r="Q312" s="84"/>
      <c r="R312" s="94">
        <v>28005.038690000001</v>
      </c>
      <c r="S312" s="95">
        <v>7.5989999999999999E-3</v>
      </c>
      <c r="T312" s="95">
        <f t="shared" si="7"/>
        <v>4.3609749315962646E-3</v>
      </c>
      <c r="U312" s="95">
        <f>R312/'סכום נכסי הקרן'!$C$42</f>
        <v>5.3455825007972556E-4</v>
      </c>
    </row>
    <row r="313" spans="2:21" s="135" customFormat="1">
      <c r="B313" s="87" t="s">
        <v>1050</v>
      </c>
      <c r="C313" s="84" t="s">
        <v>1051</v>
      </c>
      <c r="D313" s="97" t="s">
        <v>28</v>
      </c>
      <c r="E313" s="97" t="s">
        <v>932</v>
      </c>
      <c r="F313" s="84"/>
      <c r="G313" s="97" t="s">
        <v>1049</v>
      </c>
      <c r="H313" s="84" t="s">
        <v>935</v>
      </c>
      <c r="I313" s="84" t="s">
        <v>941</v>
      </c>
      <c r="J313" s="84"/>
      <c r="K313" s="94">
        <v>4.5399999999999991</v>
      </c>
      <c r="L313" s="97" t="s">
        <v>179</v>
      </c>
      <c r="M313" s="98">
        <v>4.8750000000000002E-2</v>
      </c>
      <c r="N313" s="98">
        <v>4.7500000000000001E-2</v>
      </c>
      <c r="O313" s="94">
        <v>4018000</v>
      </c>
      <c r="P313" s="96">
        <v>100.322</v>
      </c>
      <c r="Q313" s="84"/>
      <c r="R313" s="94">
        <v>15156.898740000001</v>
      </c>
      <c r="S313" s="95">
        <v>4.0179999999999999E-3</v>
      </c>
      <c r="T313" s="95">
        <f t="shared" si="7"/>
        <v>2.3602486744460555E-3</v>
      </c>
      <c r="U313" s="95">
        <f>R313/'סכום נכסי הקרן'!$C$42</f>
        <v>2.8931383944072665E-4</v>
      </c>
    </row>
    <row r="314" spans="2:21" s="135" customFormat="1">
      <c r="B314" s="87" t="s">
        <v>1052</v>
      </c>
      <c r="C314" s="84" t="s">
        <v>1053</v>
      </c>
      <c r="D314" s="97" t="s">
        <v>28</v>
      </c>
      <c r="E314" s="97" t="s">
        <v>932</v>
      </c>
      <c r="F314" s="84"/>
      <c r="G314" s="97" t="s">
        <v>1003</v>
      </c>
      <c r="H314" s="84" t="s">
        <v>935</v>
      </c>
      <c r="I314" s="84" t="s">
        <v>941</v>
      </c>
      <c r="J314" s="84"/>
      <c r="K314" s="94">
        <v>4.43</v>
      </c>
      <c r="L314" s="97" t="s">
        <v>181</v>
      </c>
      <c r="M314" s="98">
        <v>5.2499999999999998E-2</v>
      </c>
      <c r="N314" s="98">
        <v>3.3099999999999997E-2</v>
      </c>
      <c r="O314" s="94">
        <v>9075000</v>
      </c>
      <c r="P314" s="96">
        <v>108.41800000000001</v>
      </c>
      <c r="Q314" s="84"/>
      <c r="R314" s="94">
        <v>44062.177349999998</v>
      </c>
      <c r="S314" s="95">
        <v>9.0749999999999997E-3</v>
      </c>
      <c r="T314" s="95">
        <f t="shared" si="7"/>
        <v>6.8614099406158931E-3</v>
      </c>
      <c r="U314" s="95">
        <f>R314/'סכום נכסי הקרן'!$C$42</f>
        <v>8.4105580712263311E-4</v>
      </c>
    </row>
    <row r="315" spans="2:21" s="135" customFormat="1">
      <c r="B315" s="87" t="s">
        <v>1054</v>
      </c>
      <c r="C315" s="84" t="s">
        <v>1055</v>
      </c>
      <c r="D315" s="97" t="s">
        <v>28</v>
      </c>
      <c r="E315" s="97" t="s">
        <v>932</v>
      </c>
      <c r="F315" s="84"/>
      <c r="G315" s="97" t="s">
        <v>934</v>
      </c>
      <c r="H315" s="84" t="s">
        <v>935</v>
      </c>
      <c r="I315" s="84" t="s">
        <v>966</v>
      </c>
      <c r="J315" s="84"/>
      <c r="K315" s="94">
        <v>2.81</v>
      </c>
      <c r="L315" s="97" t="s">
        <v>179</v>
      </c>
      <c r="M315" s="98">
        <v>4.8750000000000002E-2</v>
      </c>
      <c r="N315" s="98">
        <v>5.7999999999999996E-2</v>
      </c>
      <c r="O315" s="94">
        <v>8000000</v>
      </c>
      <c r="P315" s="96">
        <v>97.164000000000001</v>
      </c>
      <c r="Q315" s="84"/>
      <c r="R315" s="94">
        <v>29767.065760000001</v>
      </c>
      <c r="S315" s="95">
        <v>3.8148737157585278E-3</v>
      </c>
      <c r="T315" s="95">
        <f t="shared" si="7"/>
        <v>4.6353596937857861E-3</v>
      </c>
      <c r="U315" s="95">
        <f>R315/'סכום נכסי הקרן'!$C$42</f>
        <v>5.6819170145819622E-4</v>
      </c>
    </row>
    <row r="316" spans="2:21" s="135" customFormat="1">
      <c r="B316" s="87" t="s">
        <v>1056</v>
      </c>
      <c r="C316" s="84" t="s">
        <v>1057</v>
      </c>
      <c r="D316" s="97" t="s">
        <v>28</v>
      </c>
      <c r="E316" s="97" t="s">
        <v>932</v>
      </c>
      <c r="F316" s="84"/>
      <c r="G316" s="97" t="s">
        <v>989</v>
      </c>
      <c r="H316" s="84" t="s">
        <v>935</v>
      </c>
      <c r="I316" s="84" t="s">
        <v>941</v>
      </c>
      <c r="J316" s="84"/>
      <c r="K316" s="94">
        <v>3.1700000000000004</v>
      </c>
      <c r="L316" s="97" t="s">
        <v>179</v>
      </c>
      <c r="M316" s="98">
        <v>4.7500000000000001E-2</v>
      </c>
      <c r="N316" s="98">
        <v>7.2300000000000003E-2</v>
      </c>
      <c r="O316" s="94">
        <v>13327000</v>
      </c>
      <c r="P316" s="96">
        <v>92.06</v>
      </c>
      <c r="Q316" s="84"/>
      <c r="R316" s="94">
        <v>46669.017549999997</v>
      </c>
      <c r="S316" s="95">
        <v>1.4807777777777777E-2</v>
      </c>
      <c r="T316" s="95">
        <f t="shared" si="7"/>
        <v>7.2673499176578388E-3</v>
      </c>
      <c r="U316" s="95">
        <f>R316/'סכום נכסי הקרן'!$C$42</f>
        <v>8.9081499335246937E-4</v>
      </c>
    </row>
    <row r="317" spans="2:21" s="135" customFormat="1">
      <c r="B317" s="87" t="s">
        <v>1058</v>
      </c>
      <c r="C317" s="84" t="s">
        <v>1059</v>
      </c>
      <c r="D317" s="97" t="s">
        <v>28</v>
      </c>
      <c r="E317" s="97" t="s">
        <v>932</v>
      </c>
      <c r="F317" s="84"/>
      <c r="G317" s="97" t="s">
        <v>994</v>
      </c>
      <c r="H317" s="84" t="s">
        <v>935</v>
      </c>
      <c r="I317" s="84" t="s">
        <v>936</v>
      </c>
      <c r="J317" s="84"/>
      <c r="K317" s="94">
        <v>6.79</v>
      </c>
      <c r="L317" s="97" t="s">
        <v>179</v>
      </c>
      <c r="M317" s="98">
        <v>4.2999999999999997E-2</v>
      </c>
      <c r="N317" s="98">
        <v>5.2000000000000005E-2</v>
      </c>
      <c r="O317" s="94">
        <v>4502000</v>
      </c>
      <c r="P317" s="96">
        <v>93.775999999999996</v>
      </c>
      <c r="Q317" s="84"/>
      <c r="R317" s="94">
        <v>16087.31293</v>
      </c>
      <c r="S317" s="95">
        <v>3.6015999999999999E-3</v>
      </c>
      <c r="T317" s="95">
        <f t="shared" si="7"/>
        <v>2.5051337789983408E-3</v>
      </c>
      <c r="U317" s="95">
        <f>R317/'סכום נכסי הקרן'!$C$42</f>
        <v>3.0707352143085872E-4</v>
      </c>
    </row>
    <row r="318" spans="2:21" s="135" customFormat="1">
      <c r="B318" s="87" t="s">
        <v>1060</v>
      </c>
      <c r="C318" s="84" t="s">
        <v>1061</v>
      </c>
      <c r="D318" s="97" t="s">
        <v>28</v>
      </c>
      <c r="E318" s="97" t="s">
        <v>932</v>
      </c>
      <c r="F318" s="84"/>
      <c r="G318" s="97" t="s">
        <v>986</v>
      </c>
      <c r="H318" s="84" t="s">
        <v>935</v>
      </c>
      <c r="I318" s="84" t="s">
        <v>966</v>
      </c>
      <c r="J318" s="84"/>
      <c r="K318" s="94">
        <v>3.8400000000000007</v>
      </c>
      <c r="L318" s="97" t="s">
        <v>179</v>
      </c>
      <c r="M318" s="98">
        <v>3.2000000000000001E-2</v>
      </c>
      <c r="N318" s="98">
        <v>3.9399999999999998E-2</v>
      </c>
      <c r="O318" s="94">
        <v>14800000</v>
      </c>
      <c r="P318" s="96">
        <v>96.986999999999995</v>
      </c>
      <c r="Q318" s="84"/>
      <c r="R318" s="94">
        <v>54464.721649999999</v>
      </c>
      <c r="S318" s="95">
        <v>2.4666666666666667E-2</v>
      </c>
      <c r="T318" s="95">
        <f t="shared" si="7"/>
        <v>8.4813053965474925E-3</v>
      </c>
      <c r="U318" s="95">
        <f>R318/'סכום נכסי הקרן'!$C$42</f>
        <v>1.0396188563988498E-3</v>
      </c>
    </row>
    <row r="319" spans="2:21" s="135" customFormat="1">
      <c r="B319" s="87" t="s">
        <v>1062</v>
      </c>
      <c r="C319" s="84" t="s">
        <v>1063</v>
      </c>
      <c r="D319" s="97" t="s">
        <v>28</v>
      </c>
      <c r="E319" s="97" t="s">
        <v>932</v>
      </c>
      <c r="F319" s="84"/>
      <c r="G319" s="97" t="s">
        <v>989</v>
      </c>
      <c r="H319" s="84" t="s">
        <v>935</v>
      </c>
      <c r="I319" s="84" t="s">
        <v>936</v>
      </c>
      <c r="J319" s="84"/>
      <c r="K319" s="94">
        <v>6.51</v>
      </c>
      <c r="L319" s="97" t="s">
        <v>179</v>
      </c>
      <c r="M319" s="98">
        <v>5.2999999999999999E-2</v>
      </c>
      <c r="N319" s="98">
        <v>7.4800000000000005E-2</v>
      </c>
      <c r="O319" s="94">
        <v>10310000</v>
      </c>
      <c r="P319" s="96">
        <v>86.025999999999996</v>
      </c>
      <c r="Q319" s="84"/>
      <c r="R319" s="94">
        <v>33839.402759999997</v>
      </c>
      <c r="S319" s="95">
        <v>6.8733333333333337E-3</v>
      </c>
      <c r="T319" s="95">
        <f t="shared" si="7"/>
        <v>5.2695084184705837E-3</v>
      </c>
      <c r="U319" s="95">
        <f>R319/'סכום נכסי הקרן'!$C$42</f>
        <v>6.4592418969190268E-4</v>
      </c>
    </row>
    <row r="320" spans="2:21" s="135" customFormat="1">
      <c r="B320" s="87" t="s">
        <v>1064</v>
      </c>
      <c r="C320" s="84" t="s">
        <v>1065</v>
      </c>
      <c r="D320" s="97" t="s">
        <v>28</v>
      </c>
      <c r="E320" s="97" t="s">
        <v>932</v>
      </c>
      <c r="F320" s="84"/>
      <c r="G320" s="97" t="s">
        <v>1042</v>
      </c>
      <c r="H320" s="84" t="s">
        <v>935</v>
      </c>
      <c r="I320" s="84" t="s">
        <v>936</v>
      </c>
      <c r="J320" s="84"/>
      <c r="K320" s="94">
        <v>3.6900000000000004</v>
      </c>
      <c r="L320" s="97" t="s">
        <v>181</v>
      </c>
      <c r="M320" s="98">
        <v>3.7499999999999999E-2</v>
      </c>
      <c r="N320" s="98">
        <v>1.3900000000000001E-2</v>
      </c>
      <c r="O320" s="94">
        <v>4900000</v>
      </c>
      <c r="P320" s="96">
        <v>108.806</v>
      </c>
      <c r="Q320" s="84"/>
      <c r="R320" s="94">
        <v>23649.776679999999</v>
      </c>
      <c r="S320" s="95">
        <v>6.5333333333333337E-3</v>
      </c>
      <c r="T320" s="95">
        <f t="shared" si="7"/>
        <v>3.6827688181754808E-3</v>
      </c>
      <c r="U320" s="95">
        <f>R320/'סכום נכסי הקרן'!$C$42</f>
        <v>4.5142530873743637E-4</v>
      </c>
    </row>
    <row r="321" spans="2:21" s="135" customFormat="1">
      <c r="B321" s="87" t="s">
        <v>1066</v>
      </c>
      <c r="C321" s="84" t="s">
        <v>1067</v>
      </c>
      <c r="D321" s="97" t="s">
        <v>28</v>
      </c>
      <c r="E321" s="97" t="s">
        <v>932</v>
      </c>
      <c r="F321" s="84"/>
      <c r="G321" s="97" t="s">
        <v>1003</v>
      </c>
      <c r="H321" s="84" t="s">
        <v>935</v>
      </c>
      <c r="I321" s="84" t="s">
        <v>941</v>
      </c>
      <c r="J321" s="84"/>
      <c r="K321" s="94">
        <v>4.72</v>
      </c>
      <c r="L321" s="97" t="s">
        <v>179</v>
      </c>
      <c r="M321" s="98">
        <v>6.25E-2</v>
      </c>
      <c r="N321" s="98">
        <v>7.8299999999999995E-2</v>
      </c>
      <c r="O321" s="94">
        <v>11250000</v>
      </c>
      <c r="P321" s="96">
        <v>92.698999999999998</v>
      </c>
      <c r="Q321" s="84"/>
      <c r="R321" s="94">
        <v>39723.400560000002</v>
      </c>
      <c r="S321" s="95">
        <v>8.6538461538461543E-3</v>
      </c>
      <c r="T321" s="95">
        <f t="shared" si="7"/>
        <v>6.185770923493661E-3</v>
      </c>
      <c r="U321" s="95">
        <f>R321/'סכום נכסי הקרן'!$C$42</f>
        <v>7.58237534524527E-4</v>
      </c>
    </row>
    <row r="322" spans="2:21" s="135" customFormat="1">
      <c r="B322" s="87" t="s">
        <v>1068</v>
      </c>
      <c r="C322" s="84" t="s">
        <v>1069</v>
      </c>
      <c r="D322" s="97" t="s">
        <v>28</v>
      </c>
      <c r="E322" s="97" t="s">
        <v>932</v>
      </c>
      <c r="F322" s="84"/>
      <c r="G322" s="97" t="s">
        <v>974</v>
      </c>
      <c r="H322" s="84" t="s">
        <v>935</v>
      </c>
      <c r="I322" s="84" t="s">
        <v>936</v>
      </c>
      <c r="J322" s="84"/>
      <c r="K322" s="94">
        <v>7.64</v>
      </c>
      <c r="L322" s="97" t="s">
        <v>181</v>
      </c>
      <c r="M322" s="98">
        <v>4.6249999999999999E-2</v>
      </c>
      <c r="N322" s="98">
        <v>5.4599999999999989E-2</v>
      </c>
      <c r="O322" s="94">
        <v>9500000</v>
      </c>
      <c r="P322" s="96">
        <v>93.444000000000003</v>
      </c>
      <c r="Q322" s="84"/>
      <c r="R322" s="94">
        <v>39063.363950000006</v>
      </c>
      <c r="S322" s="95">
        <v>6.3333333333333332E-3</v>
      </c>
      <c r="T322" s="95">
        <f t="shared" si="7"/>
        <v>6.0829893082990508E-3</v>
      </c>
      <c r="U322" s="95">
        <f>R322/'סכום נכסי הקרן'!$C$42</f>
        <v>7.4563880116315737E-4</v>
      </c>
    </row>
    <row r="323" spans="2:21" s="135" customFormat="1">
      <c r="B323" s="87" t="s">
        <v>1070</v>
      </c>
      <c r="C323" s="84" t="s">
        <v>1071</v>
      </c>
      <c r="D323" s="97" t="s">
        <v>28</v>
      </c>
      <c r="E323" s="97" t="s">
        <v>932</v>
      </c>
      <c r="F323" s="84"/>
      <c r="G323" s="97" t="s">
        <v>1000</v>
      </c>
      <c r="H323" s="84" t="s">
        <v>1072</v>
      </c>
      <c r="I323" s="84" t="s">
        <v>966</v>
      </c>
      <c r="J323" s="84"/>
      <c r="K323" s="94">
        <v>3.2800000000000007</v>
      </c>
      <c r="L323" s="97" t="s">
        <v>179</v>
      </c>
      <c r="M323" s="98">
        <v>2.894E-2</v>
      </c>
      <c r="N323" s="98">
        <v>3.8200000000000005E-2</v>
      </c>
      <c r="O323" s="94">
        <v>13450000</v>
      </c>
      <c r="P323" s="96">
        <v>96.88</v>
      </c>
      <c r="Q323" s="84"/>
      <c r="R323" s="94">
        <v>48935.048119999999</v>
      </c>
      <c r="S323" s="95">
        <v>7.4722222222222221E-3</v>
      </c>
      <c r="T323" s="95">
        <f t="shared" si="7"/>
        <v>7.6202186502952081E-3</v>
      </c>
      <c r="U323" s="95">
        <f>R323/'סכום נכסי הקרן'!$C$42</f>
        <v>9.3406882883311458E-4</v>
      </c>
    </row>
    <row r="324" spans="2:21" s="135" customFormat="1">
      <c r="B324" s="87" t="s">
        <v>1073</v>
      </c>
      <c r="C324" s="84" t="s">
        <v>1074</v>
      </c>
      <c r="D324" s="97" t="s">
        <v>28</v>
      </c>
      <c r="E324" s="97" t="s">
        <v>932</v>
      </c>
      <c r="F324" s="84"/>
      <c r="G324" s="97" t="s">
        <v>994</v>
      </c>
      <c r="H324" s="84" t="s">
        <v>1072</v>
      </c>
      <c r="I324" s="84" t="s">
        <v>966</v>
      </c>
      <c r="J324" s="84"/>
      <c r="K324" s="94">
        <v>6.8900000000000006</v>
      </c>
      <c r="L324" s="97" t="s">
        <v>179</v>
      </c>
      <c r="M324" s="98">
        <v>7.0000000000000007E-2</v>
      </c>
      <c r="N324" s="98">
        <v>7.7399999999999997E-2</v>
      </c>
      <c r="O324" s="94">
        <v>6835000</v>
      </c>
      <c r="P324" s="96">
        <v>94.668999999999997</v>
      </c>
      <c r="Q324" s="84"/>
      <c r="R324" s="94">
        <v>24919.387079999997</v>
      </c>
      <c r="S324" s="95">
        <v>9.1133333333333327E-3</v>
      </c>
      <c r="T324" s="95">
        <f t="shared" si="7"/>
        <v>3.8804739236239141E-3</v>
      </c>
      <c r="U324" s="95">
        <f>R324/'סכום נכסי הקרן'!$C$42</f>
        <v>4.7565954462690013E-4</v>
      </c>
    </row>
    <row r="325" spans="2:21" s="135" customFormat="1">
      <c r="B325" s="87" t="s">
        <v>1075</v>
      </c>
      <c r="C325" s="84" t="s">
        <v>1076</v>
      </c>
      <c r="D325" s="97" t="s">
        <v>28</v>
      </c>
      <c r="E325" s="97" t="s">
        <v>932</v>
      </c>
      <c r="F325" s="84"/>
      <c r="G325" s="97" t="s">
        <v>964</v>
      </c>
      <c r="H325" s="84" t="s">
        <v>1072</v>
      </c>
      <c r="I325" s="84" t="s">
        <v>966</v>
      </c>
      <c r="J325" s="84"/>
      <c r="K325" s="94">
        <v>7.3699999999999992</v>
      </c>
      <c r="L325" s="97" t="s">
        <v>179</v>
      </c>
      <c r="M325" s="98">
        <v>4.4999999999999998E-2</v>
      </c>
      <c r="N325" s="98">
        <v>5.0799999999999998E-2</v>
      </c>
      <c r="O325" s="94">
        <v>10154000</v>
      </c>
      <c r="P325" s="96">
        <v>95.111000000000004</v>
      </c>
      <c r="Q325" s="84"/>
      <c r="R325" s="94">
        <v>36339.290359999999</v>
      </c>
      <c r="S325" s="95">
        <v>1.3538666666666666E-2</v>
      </c>
      <c r="T325" s="95">
        <f t="shared" si="7"/>
        <v>5.6587936208974321E-3</v>
      </c>
      <c r="U325" s="95">
        <f>R325/'סכום נכסי הקרן'!$C$42</f>
        <v>6.9364187205772567E-4</v>
      </c>
    </row>
    <row r="326" spans="2:21" s="135" customFormat="1">
      <c r="B326" s="87" t="s">
        <v>1077</v>
      </c>
      <c r="C326" s="84" t="s">
        <v>1078</v>
      </c>
      <c r="D326" s="97" t="s">
        <v>28</v>
      </c>
      <c r="E326" s="97" t="s">
        <v>932</v>
      </c>
      <c r="F326" s="84"/>
      <c r="G326" s="97" t="s">
        <v>994</v>
      </c>
      <c r="H326" s="84" t="s">
        <v>1072</v>
      </c>
      <c r="I326" s="84" t="s">
        <v>941</v>
      </c>
      <c r="J326" s="84"/>
      <c r="K326" s="94">
        <v>5.24</v>
      </c>
      <c r="L326" s="97" t="s">
        <v>179</v>
      </c>
      <c r="M326" s="98">
        <v>7.0000000000000007E-2</v>
      </c>
      <c r="N326" s="98">
        <v>8.9099999999999999E-2</v>
      </c>
      <c r="O326" s="94">
        <v>7528000</v>
      </c>
      <c r="P326" s="96">
        <v>90.292000000000002</v>
      </c>
      <c r="Q326" s="84"/>
      <c r="R326" s="94">
        <v>25497.782190000002</v>
      </c>
      <c r="S326" s="95">
        <v>1.0037333333333334E-2</v>
      </c>
      <c r="T326" s="95">
        <f t="shared" si="7"/>
        <v>3.9705422360868624E-3</v>
      </c>
      <c r="U326" s="95">
        <f>R326/'סכום נכסי הקרן'!$C$42</f>
        <v>4.8669991065812708E-4</v>
      </c>
    </row>
    <row r="327" spans="2:21" s="135" customFormat="1">
      <c r="B327" s="87" t="s">
        <v>1079</v>
      </c>
      <c r="C327" s="84" t="s">
        <v>1080</v>
      </c>
      <c r="D327" s="97" t="s">
        <v>28</v>
      </c>
      <c r="E327" s="97" t="s">
        <v>932</v>
      </c>
      <c r="F327" s="84"/>
      <c r="G327" s="97" t="s">
        <v>1042</v>
      </c>
      <c r="H327" s="84" t="s">
        <v>1072</v>
      </c>
      <c r="I327" s="84" t="s">
        <v>966</v>
      </c>
      <c r="J327" s="84"/>
      <c r="K327" s="94">
        <v>4.71</v>
      </c>
      <c r="L327" s="97" t="s">
        <v>179</v>
      </c>
      <c r="M327" s="98">
        <v>5.2499999999999998E-2</v>
      </c>
      <c r="N327" s="98">
        <v>4.82E-2</v>
      </c>
      <c r="O327" s="94">
        <v>5165000</v>
      </c>
      <c r="P327" s="96">
        <v>101.64700000000001</v>
      </c>
      <c r="Q327" s="84"/>
      <c r="R327" s="94">
        <v>19812.762119999999</v>
      </c>
      <c r="S327" s="95">
        <v>8.6083333333333342E-3</v>
      </c>
      <c r="T327" s="95">
        <f t="shared" si="7"/>
        <v>3.0852647585112138E-3</v>
      </c>
      <c r="U327" s="95">
        <f>R327/'סכום נכסי הקרן'!$C$42</f>
        <v>3.7818463903407923E-4</v>
      </c>
    </row>
    <row r="328" spans="2:21" s="135" customFormat="1">
      <c r="B328" s="87" t="s">
        <v>1081</v>
      </c>
      <c r="C328" s="84" t="s">
        <v>1082</v>
      </c>
      <c r="D328" s="97" t="s">
        <v>28</v>
      </c>
      <c r="E328" s="97" t="s">
        <v>932</v>
      </c>
      <c r="F328" s="84"/>
      <c r="G328" s="97" t="s">
        <v>1083</v>
      </c>
      <c r="H328" s="84" t="s">
        <v>1072</v>
      </c>
      <c r="I328" s="84" t="s">
        <v>936</v>
      </c>
      <c r="J328" s="84"/>
      <c r="K328" s="94">
        <v>2.82</v>
      </c>
      <c r="L328" s="97" t="s">
        <v>179</v>
      </c>
      <c r="M328" s="98">
        <v>4.1250000000000002E-2</v>
      </c>
      <c r="N328" s="98">
        <v>5.16E-2</v>
      </c>
      <c r="O328" s="94">
        <v>6328000</v>
      </c>
      <c r="P328" s="96">
        <v>96.445999999999998</v>
      </c>
      <c r="Q328" s="84"/>
      <c r="R328" s="94">
        <v>23325.553230000001</v>
      </c>
      <c r="S328" s="95">
        <v>1.0546666666666666E-2</v>
      </c>
      <c r="T328" s="95">
        <f t="shared" si="7"/>
        <v>3.632280391669913E-3</v>
      </c>
      <c r="U328" s="95">
        <f>R328/'סכום נכסי הקרן'!$C$42</f>
        <v>4.4523655384995614E-4</v>
      </c>
    </row>
    <row r="329" spans="2:21" s="135" customFormat="1">
      <c r="B329" s="87" t="s">
        <v>1084</v>
      </c>
      <c r="C329" s="84" t="s">
        <v>1085</v>
      </c>
      <c r="D329" s="97" t="s">
        <v>28</v>
      </c>
      <c r="E329" s="97" t="s">
        <v>932</v>
      </c>
      <c r="F329" s="84"/>
      <c r="G329" s="97" t="s">
        <v>994</v>
      </c>
      <c r="H329" s="84" t="s">
        <v>1072</v>
      </c>
      <c r="I329" s="84" t="s">
        <v>941</v>
      </c>
      <c r="J329" s="84"/>
      <c r="K329" s="94">
        <v>0.45999999999999996</v>
      </c>
      <c r="L329" s="97" t="s">
        <v>182</v>
      </c>
      <c r="M329" s="98">
        <v>6.8760000000000002E-2</v>
      </c>
      <c r="N329" s="98">
        <v>4.7600000000000003E-2</v>
      </c>
      <c r="O329" s="94">
        <v>4960000</v>
      </c>
      <c r="P329" s="96">
        <v>100.551</v>
      </c>
      <c r="Q329" s="84"/>
      <c r="R329" s="94">
        <v>23956.217539999998</v>
      </c>
      <c r="S329" s="95">
        <v>4.96E-3</v>
      </c>
      <c r="T329" s="95">
        <f t="shared" si="7"/>
        <v>3.7304881205220972E-3</v>
      </c>
      <c r="U329" s="95">
        <f>R329/'סכום נכסי הקרן'!$C$42</f>
        <v>4.5727463077151084E-4</v>
      </c>
    </row>
    <row r="330" spans="2:21" s="135" customFormat="1">
      <c r="B330" s="87" t="s">
        <v>1086</v>
      </c>
      <c r="C330" s="84" t="s">
        <v>1087</v>
      </c>
      <c r="D330" s="97" t="s">
        <v>28</v>
      </c>
      <c r="E330" s="97" t="s">
        <v>932</v>
      </c>
      <c r="F330" s="84"/>
      <c r="G330" s="97" t="s">
        <v>934</v>
      </c>
      <c r="H330" s="84" t="s">
        <v>1072</v>
      </c>
      <c r="I330" s="84" t="s">
        <v>941</v>
      </c>
      <c r="J330" s="84"/>
      <c r="K330" s="94">
        <v>5.39</v>
      </c>
      <c r="L330" s="97" t="s">
        <v>181</v>
      </c>
      <c r="M330" s="98">
        <v>4.4999999999999998E-2</v>
      </c>
      <c r="N330" s="98">
        <v>4.0099999999999997E-2</v>
      </c>
      <c r="O330" s="94">
        <v>4502000</v>
      </c>
      <c r="P330" s="96">
        <v>102.179</v>
      </c>
      <c r="Q330" s="84"/>
      <c r="R330" s="94">
        <v>20413.511120000003</v>
      </c>
      <c r="S330" s="95">
        <v>4.5019999999999999E-3</v>
      </c>
      <c r="T330" s="95">
        <f t="shared" si="7"/>
        <v>3.1788140429161319E-3</v>
      </c>
      <c r="U330" s="95">
        <f>R330/'סכום נכסי הקרן'!$C$42</f>
        <v>3.8965169457833086E-4</v>
      </c>
    </row>
    <row r="331" spans="2:21" s="135" customFormat="1">
      <c r="B331" s="87" t="s">
        <v>1088</v>
      </c>
      <c r="C331" s="84" t="s">
        <v>1089</v>
      </c>
      <c r="D331" s="97" t="s">
        <v>28</v>
      </c>
      <c r="E331" s="97" t="s">
        <v>932</v>
      </c>
      <c r="F331" s="84"/>
      <c r="G331" s="97" t="s">
        <v>964</v>
      </c>
      <c r="H331" s="84" t="s">
        <v>1072</v>
      </c>
      <c r="I331" s="84" t="s">
        <v>941</v>
      </c>
      <c r="J331" s="84"/>
      <c r="K331" s="94">
        <v>5.38</v>
      </c>
      <c r="L331" s="97" t="s">
        <v>179</v>
      </c>
      <c r="M331" s="98">
        <v>0.05</v>
      </c>
      <c r="N331" s="98">
        <v>6.1700000000000005E-2</v>
      </c>
      <c r="O331" s="94">
        <v>7025000</v>
      </c>
      <c r="P331" s="96">
        <v>93.287999999999997</v>
      </c>
      <c r="Q331" s="84"/>
      <c r="R331" s="94">
        <v>24840.37515</v>
      </c>
      <c r="S331" s="95">
        <v>6.3863636363636362E-3</v>
      </c>
      <c r="T331" s="95">
        <f t="shared" si="7"/>
        <v>3.8681701003783469E-3</v>
      </c>
      <c r="U331" s="95">
        <f>R331/'סכום נכסי הקרן'!$C$42</f>
        <v>4.7415137034784432E-4</v>
      </c>
    </row>
    <row r="332" spans="2:21" s="135" customFormat="1">
      <c r="B332" s="87" t="s">
        <v>1090</v>
      </c>
      <c r="C332" s="84" t="s">
        <v>1091</v>
      </c>
      <c r="D332" s="97" t="s">
        <v>28</v>
      </c>
      <c r="E332" s="97" t="s">
        <v>932</v>
      </c>
      <c r="F332" s="84"/>
      <c r="G332" s="97" t="s">
        <v>934</v>
      </c>
      <c r="H332" s="84" t="s">
        <v>945</v>
      </c>
      <c r="I332" s="84" t="s">
        <v>966</v>
      </c>
      <c r="J332" s="84"/>
      <c r="K332" s="94">
        <v>3.3699999999999997</v>
      </c>
      <c r="L332" s="97" t="s">
        <v>179</v>
      </c>
      <c r="M332" s="98">
        <v>0.05</v>
      </c>
      <c r="N332" s="98">
        <v>5.1300000000000005E-2</v>
      </c>
      <c r="O332" s="94">
        <v>5602000</v>
      </c>
      <c r="P332" s="96">
        <v>99.204999999999998</v>
      </c>
      <c r="Q332" s="84"/>
      <c r="R332" s="94">
        <v>21138.487590000001</v>
      </c>
      <c r="S332" s="95">
        <v>3.5034396497811131E-3</v>
      </c>
      <c r="T332" s="95">
        <f t="shared" si="7"/>
        <v>3.2917081633872481E-3</v>
      </c>
      <c r="U332" s="95">
        <f>R332/'סכום נכסי הקרן'!$C$42</f>
        <v>4.0348999551560321E-4</v>
      </c>
    </row>
    <row r="333" spans="2:21" s="135" customFormat="1">
      <c r="B333" s="87" t="s">
        <v>1092</v>
      </c>
      <c r="C333" s="84" t="s">
        <v>1093</v>
      </c>
      <c r="D333" s="97" t="s">
        <v>28</v>
      </c>
      <c r="E333" s="97" t="s">
        <v>932</v>
      </c>
      <c r="F333" s="84"/>
      <c r="G333" s="97" t="s">
        <v>989</v>
      </c>
      <c r="H333" s="84" t="s">
        <v>945</v>
      </c>
      <c r="I333" s="84" t="s">
        <v>936</v>
      </c>
      <c r="J333" s="84"/>
      <c r="K333" s="94">
        <v>5.7</v>
      </c>
      <c r="L333" s="97" t="s">
        <v>182</v>
      </c>
      <c r="M333" s="98">
        <v>0.06</v>
      </c>
      <c r="N333" s="98">
        <v>6.4500000000000016E-2</v>
      </c>
      <c r="O333" s="94">
        <v>7600000</v>
      </c>
      <c r="P333" s="96">
        <v>96.861000000000004</v>
      </c>
      <c r="Q333" s="84"/>
      <c r="R333" s="94">
        <v>36209.196579999996</v>
      </c>
      <c r="S333" s="95">
        <v>6.0800000000000003E-3</v>
      </c>
      <c r="T333" s="95">
        <f t="shared" si="7"/>
        <v>5.6385352766895663E-3</v>
      </c>
      <c r="U333" s="95">
        <f>R333/'סכום נכסי הקרן'!$C$42</f>
        <v>6.9115865094338067E-4</v>
      </c>
    </row>
    <row r="334" spans="2:21" s="135" customFormat="1">
      <c r="B334" s="87" t="s">
        <v>1094</v>
      </c>
      <c r="C334" s="84" t="s">
        <v>1095</v>
      </c>
      <c r="D334" s="97" t="s">
        <v>28</v>
      </c>
      <c r="E334" s="97" t="s">
        <v>932</v>
      </c>
      <c r="F334" s="84"/>
      <c r="G334" s="97" t="s">
        <v>989</v>
      </c>
      <c r="H334" s="84" t="s">
        <v>945</v>
      </c>
      <c r="I334" s="84" t="s">
        <v>966</v>
      </c>
      <c r="J334" s="84"/>
      <c r="K334" s="94">
        <v>6.5699999999999994</v>
      </c>
      <c r="L334" s="97" t="s">
        <v>179</v>
      </c>
      <c r="M334" s="98">
        <v>5.5E-2</v>
      </c>
      <c r="N334" s="98">
        <v>7.9100000000000004E-2</v>
      </c>
      <c r="O334" s="94">
        <v>3000000</v>
      </c>
      <c r="P334" s="96">
        <v>84.578000000000003</v>
      </c>
      <c r="Q334" s="84"/>
      <c r="R334" s="94">
        <v>9795.1106400000008</v>
      </c>
      <c r="S334" s="95">
        <v>3.0000000000000001E-3</v>
      </c>
      <c r="T334" s="95">
        <f t="shared" si="7"/>
        <v>1.5253052290374052E-3</v>
      </c>
      <c r="U334" s="95">
        <f>R334/'סכום נכסי הקרן'!$C$42</f>
        <v>1.8696839740219265E-4</v>
      </c>
    </row>
    <row r="335" spans="2:21" s="135" customFormat="1">
      <c r="B335" s="87" t="s">
        <v>1096</v>
      </c>
      <c r="C335" s="84" t="s">
        <v>1097</v>
      </c>
      <c r="D335" s="97" t="s">
        <v>28</v>
      </c>
      <c r="E335" s="97" t="s">
        <v>932</v>
      </c>
      <c r="F335" s="84"/>
      <c r="G335" s="97" t="s">
        <v>989</v>
      </c>
      <c r="H335" s="84" t="s">
        <v>945</v>
      </c>
      <c r="I335" s="84" t="s">
        <v>966</v>
      </c>
      <c r="J335" s="84"/>
      <c r="K335" s="94">
        <v>6.2</v>
      </c>
      <c r="L335" s="97" t="s">
        <v>179</v>
      </c>
      <c r="M335" s="98">
        <v>0.06</v>
      </c>
      <c r="N335" s="98">
        <v>7.7199999999999991E-2</v>
      </c>
      <c r="O335" s="94">
        <v>10376000</v>
      </c>
      <c r="P335" s="96">
        <v>88.796999999999997</v>
      </c>
      <c r="Q335" s="84"/>
      <c r="R335" s="94">
        <v>35608.421390000003</v>
      </c>
      <c r="S335" s="95">
        <v>1.3834666666666667E-2</v>
      </c>
      <c r="T335" s="95">
        <f t="shared" si="7"/>
        <v>5.5449819139495073E-3</v>
      </c>
      <c r="U335" s="95">
        <f>R335/'סכום נכסי הקרן'!$C$42</f>
        <v>6.7969109548621264E-4</v>
      </c>
    </row>
    <row r="336" spans="2:21" s="135" customFormat="1">
      <c r="B336" s="87" t="s">
        <v>1098</v>
      </c>
      <c r="C336" s="84" t="s">
        <v>1099</v>
      </c>
      <c r="D336" s="97" t="s">
        <v>28</v>
      </c>
      <c r="E336" s="97" t="s">
        <v>932</v>
      </c>
      <c r="F336" s="84"/>
      <c r="G336" s="97" t="s">
        <v>950</v>
      </c>
      <c r="H336" s="84" t="s">
        <v>945</v>
      </c>
      <c r="I336" s="84" t="s">
        <v>936</v>
      </c>
      <c r="J336" s="84"/>
      <c r="K336" s="94">
        <v>4.21</v>
      </c>
      <c r="L336" s="97" t="s">
        <v>179</v>
      </c>
      <c r="M336" s="98">
        <v>5.6250000000000001E-2</v>
      </c>
      <c r="N336" s="98">
        <v>6.0100000000000008E-2</v>
      </c>
      <c r="O336" s="94">
        <v>4839000</v>
      </c>
      <c r="P336" s="96">
        <v>97.510999999999996</v>
      </c>
      <c r="Q336" s="84"/>
      <c r="R336" s="94">
        <v>17900.524539999999</v>
      </c>
      <c r="S336" s="95">
        <v>9.6780000000000008E-3</v>
      </c>
      <c r="T336" s="95">
        <f t="shared" si="7"/>
        <v>2.7874890531480903E-3</v>
      </c>
      <c r="U336" s="95">
        <f>R336/'סכום נכסי הקרן'!$C$42</f>
        <v>3.416839797842673E-4</v>
      </c>
    </row>
    <row r="337" spans="2:21" s="135" customFormat="1">
      <c r="B337" s="87" t="s">
        <v>1100</v>
      </c>
      <c r="C337" s="84" t="s">
        <v>1101</v>
      </c>
      <c r="D337" s="97" t="s">
        <v>28</v>
      </c>
      <c r="E337" s="97" t="s">
        <v>932</v>
      </c>
      <c r="F337" s="84"/>
      <c r="G337" s="97" t="s">
        <v>1042</v>
      </c>
      <c r="H337" s="84" t="s">
        <v>945</v>
      </c>
      <c r="I337" s="84" t="s">
        <v>966</v>
      </c>
      <c r="J337" s="84"/>
      <c r="K337" s="94">
        <v>7.3400000000000007</v>
      </c>
      <c r="L337" s="97" t="s">
        <v>179</v>
      </c>
      <c r="M337" s="98">
        <v>5.1820000000000005E-2</v>
      </c>
      <c r="N337" s="98">
        <v>6.25E-2</v>
      </c>
      <c r="O337" s="94">
        <v>6560000</v>
      </c>
      <c r="P337" s="96">
        <v>92.507000000000005</v>
      </c>
      <c r="Q337" s="84"/>
      <c r="R337" s="94">
        <v>22978.16865</v>
      </c>
      <c r="S337" s="95">
        <v>6.5599999999999999E-3</v>
      </c>
      <c r="T337" s="95">
        <f t="shared" ref="T337:T352" si="8">R337/$R$11</f>
        <v>3.5781852889359878E-3</v>
      </c>
      <c r="U337" s="95">
        <f>R337/'סכום נכסי הקרן'!$C$42</f>
        <v>4.3860570090791792E-4</v>
      </c>
    </row>
    <row r="338" spans="2:21" s="135" customFormat="1">
      <c r="B338" s="87" t="s">
        <v>1102</v>
      </c>
      <c r="C338" s="84" t="s">
        <v>1103</v>
      </c>
      <c r="D338" s="97" t="s">
        <v>28</v>
      </c>
      <c r="E338" s="97" t="s">
        <v>932</v>
      </c>
      <c r="F338" s="84"/>
      <c r="G338" s="97" t="s">
        <v>994</v>
      </c>
      <c r="H338" s="84" t="s">
        <v>945</v>
      </c>
      <c r="I338" s="84" t="s">
        <v>936</v>
      </c>
      <c r="J338" s="84"/>
      <c r="K338" s="94">
        <v>3.5600000000000005</v>
      </c>
      <c r="L338" s="97" t="s">
        <v>179</v>
      </c>
      <c r="M338" s="98">
        <v>0.05</v>
      </c>
      <c r="N338" s="98">
        <v>0.10149999999999998</v>
      </c>
      <c r="O338" s="94">
        <v>8265000</v>
      </c>
      <c r="P338" s="96">
        <v>82.959000000000003</v>
      </c>
      <c r="Q338" s="84"/>
      <c r="R338" s="94">
        <v>27118.181190000003</v>
      </c>
      <c r="S338" s="95">
        <v>4.1324999999999999E-3</v>
      </c>
      <c r="T338" s="95">
        <f t="shared" si="8"/>
        <v>4.2228725219474192E-3</v>
      </c>
      <c r="U338" s="95">
        <f>R338/'סכום נכסי הקרן'!$C$42</f>
        <v>5.1762997518898732E-4</v>
      </c>
    </row>
    <row r="339" spans="2:21" s="135" customFormat="1">
      <c r="B339" s="87" t="s">
        <v>1104</v>
      </c>
      <c r="C339" s="84" t="s">
        <v>1105</v>
      </c>
      <c r="D339" s="97" t="s">
        <v>28</v>
      </c>
      <c r="E339" s="97" t="s">
        <v>932</v>
      </c>
      <c r="F339" s="84"/>
      <c r="G339" s="97" t="s">
        <v>964</v>
      </c>
      <c r="H339" s="84" t="s">
        <v>945</v>
      </c>
      <c r="I339" s="84" t="s">
        <v>966</v>
      </c>
      <c r="J339" s="84"/>
      <c r="K339" s="94">
        <v>3.94</v>
      </c>
      <c r="L339" s="97" t="s">
        <v>179</v>
      </c>
      <c r="M339" s="98">
        <v>4.6249999999999999E-2</v>
      </c>
      <c r="N339" s="98">
        <v>5.0099999999999999E-2</v>
      </c>
      <c r="O339" s="94">
        <v>6860000</v>
      </c>
      <c r="P339" s="96">
        <v>97.28</v>
      </c>
      <c r="Q339" s="84"/>
      <c r="R339" s="94">
        <v>25212.314280000002</v>
      </c>
      <c r="S339" s="95">
        <v>9.1466666666666675E-3</v>
      </c>
      <c r="T339" s="95">
        <f t="shared" si="8"/>
        <v>3.9260888642109757E-3</v>
      </c>
      <c r="U339" s="95">
        <f>R339/'סכום נכסי הקרן'!$C$42</f>
        <v>4.8125091884944923E-4</v>
      </c>
    </row>
    <row r="340" spans="2:21" s="135" customFormat="1">
      <c r="B340" s="87" t="s">
        <v>1106</v>
      </c>
      <c r="C340" s="84" t="s">
        <v>1107</v>
      </c>
      <c r="D340" s="97" t="s">
        <v>28</v>
      </c>
      <c r="E340" s="97" t="s">
        <v>932</v>
      </c>
      <c r="F340" s="84"/>
      <c r="G340" s="97" t="s">
        <v>974</v>
      </c>
      <c r="H340" s="84" t="s">
        <v>1108</v>
      </c>
      <c r="I340" s="84" t="s">
        <v>966</v>
      </c>
      <c r="J340" s="84"/>
      <c r="K340" s="94">
        <v>4.9799999999999995</v>
      </c>
      <c r="L340" s="97" t="s">
        <v>179</v>
      </c>
      <c r="M340" s="98">
        <v>0.05</v>
      </c>
      <c r="N340" s="98">
        <v>5.779999999999999E-2</v>
      </c>
      <c r="O340" s="94">
        <v>7150000</v>
      </c>
      <c r="P340" s="96">
        <v>96.25</v>
      </c>
      <c r="Q340" s="84"/>
      <c r="R340" s="94">
        <v>26124.523010000001</v>
      </c>
      <c r="S340" s="95">
        <v>7.1500000000000001E-3</v>
      </c>
      <c r="T340" s="95">
        <f t="shared" si="8"/>
        <v>4.068138994830283E-3</v>
      </c>
      <c r="U340" s="95">
        <f>R340/'סכום נכסי הקרן'!$C$42</f>
        <v>4.9866309627273446E-4</v>
      </c>
    </row>
    <row r="341" spans="2:21" s="135" customFormat="1">
      <c r="B341" s="87" t="s">
        <v>1109</v>
      </c>
      <c r="C341" s="84" t="s">
        <v>1110</v>
      </c>
      <c r="D341" s="97" t="s">
        <v>28</v>
      </c>
      <c r="E341" s="97" t="s">
        <v>932</v>
      </c>
      <c r="F341" s="84"/>
      <c r="G341" s="97" t="s">
        <v>934</v>
      </c>
      <c r="H341" s="84" t="s">
        <v>1108</v>
      </c>
      <c r="I341" s="84" t="s">
        <v>936</v>
      </c>
      <c r="J341" s="84"/>
      <c r="K341" s="94">
        <v>4.68</v>
      </c>
      <c r="L341" s="97" t="s">
        <v>179</v>
      </c>
      <c r="M341" s="98">
        <v>7.0000000000000007E-2</v>
      </c>
      <c r="N341" s="98">
        <v>5.5900000000000005E-2</v>
      </c>
      <c r="O341" s="94">
        <v>9559000</v>
      </c>
      <c r="P341" s="96">
        <v>104.98699999999999</v>
      </c>
      <c r="Q341" s="84"/>
      <c r="R341" s="94">
        <v>37613.83107</v>
      </c>
      <c r="S341" s="95">
        <v>7.6476282671829625E-3</v>
      </c>
      <c r="T341" s="95">
        <f t="shared" si="8"/>
        <v>5.8572664795546008E-3</v>
      </c>
      <c r="U341" s="95">
        <f>R341/'סכום נכסי הקרן'!$C$42</f>
        <v>7.1797021736496702E-4</v>
      </c>
    </row>
    <row r="342" spans="2:21" s="135" customFormat="1">
      <c r="B342" s="87" t="s">
        <v>1111</v>
      </c>
      <c r="C342" s="84" t="s">
        <v>1112</v>
      </c>
      <c r="D342" s="97" t="s">
        <v>28</v>
      </c>
      <c r="E342" s="97" t="s">
        <v>932</v>
      </c>
      <c r="F342" s="84"/>
      <c r="G342" s="97" t="s">
        <v>994</v>
      </c>
      <c r="H342" s="84" t="s">
        <v>1108</v>
      </c>
      <c r="I342" s="84" t="s">
        <v>936</v>
      </c>
      <c r="J342" s="84"/>
      <c r="K342" s="94">
        <v>5.2600000000000007</v>
      </c>
      <c r="L342" s="97" t="s">
        <v>179</v>
      </c>
      <c r="M342" s="98">
        <v>7.2499999999999995E-2</v>
      </c>
      <c r="N342" s="98">
        <v>8.2500000000000004E-2</v>
      </c>
      <c r="O342" s="94">
        <v>4275000</v>
      </c>
      <c r="P342" s="96">
        <v>94.453999999999994</v>
      </c>
      <c r="Q342" s="84"/>
      <c r="R342" s="94">
        <v>15482.574789999999</v>
      </c>
      <c r="S342" s="95">
        <v>2.8500000000000001E-3</v>
      </c>
      <c r="T342" s="95">
        <f t="shared" si="8"/>
        <v>2.4109633013956137E-3</v>
      </c>
      <c r="U342" s="95">
        <f>R342/'סכום נכסי הקרן'!$C$42</f>
        <v>2.955303214569804E-4</v>
      </c>
    </row>
    <row r="343" spans="2:21" s="135" customFormat="1">
      <c r="B343" s="87" t="s">
        <v>1113</v>
      </c>
      <c r="C343" s="84" t="s">
        <v>1114</v>
      </c>
      <c r="D343" s="97" t="s">
        <v>28</v>
      </c>
      <c r="E343" s="97" t="s">
        <v>932</v>
      </c>
      <c r="F343" s="84"/>
      <c r="G343" s="97" t="s">
        <v>980</v>
      </c>
      <c r="H343" s="84" t="s">
        <v>1108</v>
      </c>
      <c r="I343" s="84" t="s">
        <v>936</v>
      </c>
      <c r="J343" s="84"/>
      <c r="K343" s="94">
        <v>3.79</v>
      </c>
      <c r="L343" s="97" t="s">
        <v>179</v>
      </c>
      <c r="M343" s="98">
        <v>7.4999999999999997E-2</v>
      </c>
      <c r="N343" s="98">
        <v>8.0200000000000007E-2</v>
      </c>
      <c r="O343" s="94">
        <v>2695000</v>
      </c>
      <c r="P343" s="96">
        <v>97.552999999999997</v>
      </c>
      <c r="Q343" s="84"/>
      <c r="R343" s="94">
        <v>10198.804679999999</v>
      </c>
      <c r="S343" s="95">
        <v>1.3475E-3</v>
      </c>
      <c r="T343" s="95">
        <f t="shared" si="8"/>
        <v>1.588168901820098E-3</v>
      </c>
      <c r="U343" s="95">
        <f>R343/'סכום נכסי הקרן'!$C$42</f>
        <v>1.9467408143922528E-4</v>
      </c>
    </row>
    <row r="344" spans="2:21" s="135" customFormat="1">
      <c r="B344" s="87" t="s">
        <v>1115</v>
      </c>
      <c r="C344" s="84" t="s">
        <v>1116</v>
      </c>
      <c r="D344" s="97" t="s">
        <v>28</v>
      </c>
      <c r="E344" s="97" t="s">
        <v>932</v>
      </c>
      <c r="F344" s="84"/>
      <c r="G344" s="97" t="s">
        <v>1035</v>
      </c>
      <c r="H344" s="84" t="s">
        <v>1108</v>
      </c>
      <c r="I344" s="84" t="s">
        <v>936</v>
      </c>
      <c r="J344" s="84"/>
      <c r="K344" s="94">
        <v>6.95</v>
      </c>
      <c r="L344" s="97" t="s">
        <v>179</v>
      </c>
      <c r="M344" s="98">
        <v>4.8750000000000002E-2</v>
      </c>
      <c r="N344" s="98">
        <v>6.8000000000000005E-2</v>
      </c>
      <c r="O344" s="94">
        <v>2204000</v>
      </c>
      <c r="P344" s="96">
        <v>86.906999999999996</v>
      </c>
      <c r="Q344" s="84"/>
      <c r="R344" s="94">
        <v>7296.4880000000003</v>
      </c>
      <c r="S344" s="95">
        <v>2.2039999999999998E-3</v>
      </c>
      <c r="T344" s="95">
        <f t="shared" si="8"/>
        <v>1.1362170075506853E-3</v>
      </c>
      <c r="U344" s="95">
        <f>R344/'סכום נכסי הקרן'!$C$42</f>
        <v>1.392748605057441E-4</v>
      </c>
    </row>
    <row r="345" spans="2:21" s="135" customFormat="1">
      <c r="B345" s="87" t="s">
        <v>1117</v>
      </c>
      <c r="C345" s="84" t="s">
        <v>1118</v>
      </c>
      <c r="D345" s="97" t="s">
        <v>28</v>
      </c>
      <c r="E345" s="97" t="s">
        <v>932</v>
      </c>
      <c r="F345" s="84"/>
      <c r="G345" s="97" t="s">
        <v>1035</v>
      </c>
      <c r="H345" s="84" t="s">
        <v>1108</v>
      </c>
      <c r="I345" s="84" t="s">
        <v>936</v>
      </c>
      <c r="J345" s="84"/>
      <c r="K345" s="94">
        <v>7.16</v>
      </c>
      <c r="L345" s="97" t="s">
        <v>179</v>
      </c>
      <c r="M345" s="98">
        <v>5.2499999999999998E-2</v>
      </c>
      <c r="N345" s="98">
        <v>6.8600000000000008E-2</v>
      </c>
      <c r="O345" s="94">
        <v>6659000</v>
      </c>
      <c r="P345" s="96">
        <v>88.385000000000005</v>
      </c>
      <c r="Q345" s="84"/>
      <c r="R345" s="94">
        <v>22441.236539999998</v>
      </c>
      <c r="S345" s="95">
        <v>8.0715151515151507E-3</v>
      </c>
      <c r="T345" s="95">
        <f t="shared" si="8"/>
        <v>3.4945736397039083E-3</v>
      </c>
      <c r="U345" s="95">
        <f>R345/'סכום נכסי הקרן'!$C$42</f>
        <v>4.2835677776553694E-4</v>
      </c>
    </row>
    <row r="346" spans="2:21" s="135" customFormat="1">
      <c r="B346" s="87" t="s">
        <v>1119</v>
      </c>
      <c r="C346" s="84" t="s">
        <v>1120</v>
      </c>
      <c r="D346" s="97" t="s">
        <v>28</v>
      </c>
      <c r="E346" s="97" t="s">
        <v>932</v>
      </c>
      <c r="F346" s="84"/>
      <c r="G346" s="97" t="s">
        <v>994</v>
      </c>
      <c r="H346" s="84" t="s">
        <v>1108</v>
      </c>
      <c r="I346" s="84" t="s">
        <v>936</v>
      </c>
      <c r="J346" s="84"/>
      <c r="K346" s="94">
        <v>5.31</v>
      </c>
      <c r="L346" s="97" t="s">
        <v>179</v>
      </c>
      <c r="M346" s="98">
        <v>7.4999999999999997E-2</v>
      </c>
      <c r="N346" s="98">
        <v>8.2100000000000006E-2</v>
      </c>
      <c r="O346" s="94">
        <v>7849000</v>
      </c>
      <c r="P346" s="96">
        <v>95.954999999999998</v>
      </c>
      <c r="Q346" s="84"/>
      <c r="R346" s="94">
        <v>28246.4781</v>
      </c>
      <c r="S346" s="95">
        <v>5.2326666666666667E-3</v>
      </c>
      <c r="T346" s="95">
        <f t="shared" si="8"/>
        <v>4.3985721378049228E-3</v>
      </c>
      <c r="U346" s="95">
        <f>R346/'סכום נכסי הקרן'!$C$42</f>
        <v>5.3916682891221848E-4</v>
      </c>
    </row>
    <row r="347" spans="2:21" s="135" customFormat="1">
      <c r="B347" s="87" t="s">
        <v>1121</v>
      </c>
      <c r="C347" s="84" t="s">
        <v>1122</v>
      </c>
      <c r="D347" s="97" t="s">
        <v>28</v>
      </c>
      <c r="E347" s="97" t="s">
        <v>932</v>
      </c>
      <c r="F347" s="84"/>
      <c r="G347" s="97" t="s">
        <v>934</v>
      </c>
      <c r="H347" s="84" t="s">
        <v>1108</v>
      </c>
      <c r="I347" s="84" t="s">
        <v>941</v>
      </c>
      <c r="J347" s="84"/>
      <c r="K347" s="94">
        <v>2.75</v>
      </c>
      <c r="L347" s="97" t="s">
        <v>179</v>
      </c>
      <c r="M347" s="98">
        <v>6.1249999999999999E-2</v>
      </c>
      <c r="N347" s="98">
        <v>5.1200000000000002E-2</v>
      </c>
      <c r="O347" s="94">
        <v>9800000</v>
      </c>
      <c r="P347" s="96">
        <v>102.532</v>
      </c>
      <c r="Q347" s="84"/>
      <c r="R347" s="94">
        <v>38679.044649999996</v>
      </c>
      <c r="S347" s="95">
        <v>7.5565915454077898E-3</v>
      </c>
      <c r="T347" s="95">
        <f t="shared" si="8"/>
        <v>6.023142690996317E-3</v>
      </c>
      <c r="U347" s="95">
        <f>R347/'סכום נכסי הקרן'!$C$42</f>
        <v>7.3830294082909435E-4</v>
      </c>
    </row>
    <row r="348" spans="2:21" s="135" customFormat="1">
      <c r="B348" s="87" t="s">
        <v>1123</v>
      </c>
      <c r="C348" s="84" t="s">
        <v>1124</v>
      </c>
      <c r="D348" s="97" t="s">
        <v>28</v>
      </c>
      <c r="E348" s="97" t="s">
        <v>932</v>
      </c>
      <c r="F348" s="84"/>
      <c r="G348" s="97" t="s">
        <v>1125</v>
      </c>
      <c r="H348" s="84" t="s">
        <v>1108</v>
      </c>
      <c r="I348" s="84" t="s">
        <v>966</v>
      </c>
      <c r="J348" s="84"/>
      <c r="K348" s="94">
        <v>3.15</v>
      </c>
      <c r="L348" s="97" t="s">
        <v>179</v>
      </c>
      <c r="M348" s="98">
        <v>0.06</v>
      </c>
      <c r="N348" s="98">
        <v>5.8800000000000005E-2</v>
      </c>
      <c r="O348" s="94">
        <v>4747000</v>
      </c>
      <c r="P348" s="96">
        <v>99.941999999999993</v>
      </c>
      <c r="Q348" s="84"/>
      <c r="R348" s="94">
        <v>18273.675380000001</v>
      </c>
      <c r="S348" s="95">
        <v>3.1646666666666668E-3</v>
      </c>
      <c r="T348" s="95">
        <f t="shared" si="8"/>
        <v>2.8455965057732199E-3</v>
      </c>
      <c r="U348" s="95">
        <f>R348/'סכום נכסי הקרן'!$C$42</f>
        <v>3.488066573229135E-4</v>
      </c>
    </row>
    <row r="349" spans="2:21" s="135" customFormat="1">
      <c r="B349" s="87" t="s">
        <v>1126</v>
      </c>
      <c r="C349" s="84" t="s">
        <v>1127</v>
      </c>
      <c r="D349" s="97" t="s">
        <v>28</v>
      </c>
      <c r="E349" s="97" t="s">
        <v>932</v>
      </c>
      <c r="F349" s="84"/>
      <c r="G349" s="97" t="s">
        <v>1125</v>
      </c>
      <c r="H349" s="84" t="s">
        <v>1108</v>
      </c>
      <c r="I349" s="84" t="s">
        <v>966</v>
      </c>
      <c r="J349" s="84"/>
      <c r="K349" s="94">
        <v>3.9699999999999998</v>
      </c>
      <c r="L349" s="97" t="s">
        <v>179</v>
      </c>
      <c r="M349" s="98">
        <v>4.6249999999999999E-2</v>
      </c>
      <c r="N349" s="98">
        <v>5.67E-2</v>
      </c>
      <c r="O349" s="94">
        <v>1287000</v>
      </c>
      <c r="P349" s="96">
        <v>95.349000000000004</v>
      </c>
      <c r="Q349" s="84"/>
      <c r="R349" s="94">
        <v>4627.8334100000002</v>
      </c>
      <c r="S349" s="95">
        <v>2.5739999999999999E-3</v>
      </c>
      <c r="T349" s="95">
        <f t="shared" si="8"/>
        <v>7.2065122680298849E-4</v>
      </c>
      <c r="U349" s="95">
        <f>R349/'סכום נכסי הקרן'!$C$42</f>
        <v>8.8335765456144393E-5</v>
      </c>
    </row>
    <row r="350" spans="2:21" s="135" customFormat="1">
      <c r="B350" s="87" t="s">
        <v>1128</v>
      </c>
      <c r="C350" s="84" t="s">
        <v>1129</v>
      </c>
      <c r="D350" s="97" t="s">
        <v>28</v>
      </c>
      <c r="E350" s="97" t="s">
        <v>932</v>
      </c>
      <c r="F350" s="84"/>
      <c r="G350" s="97" t="s">
        <v>994</v>
      </c>
      <c r="H350" s="84" t="s">
        <v>1130</v>
      </c>
      <c r="I350" s="84" t="s">
        <v>936</v>
      </c>
      <c r="J350" s="84"/>
      <c r="K350" s="94">
        <v>3.95</v>
      </c>
      <c r="L350" s="97" t="s">
        <v>179</v>
      </c>
      <c r="M350" s="98">
        <v>7.7499999999999999E-2</v>
      </c>
      <c r="N350" s="98">
        <v>8.6999999999999994E-2</v>
      </c>
      <c r="O350" s="94">
        <v>6937000</v>
      </c>
      <c r="P350" s="96">
        <v>95.89</v>
      </c>
      <c r="Q350" s="84"/>
      <c r="R350" s="94">
        <v>25015.239030000001</v>
      </c>
      <c r="S350" s="95">
        <v>2.7748E-3</v>
      </c>
      <c r="T350" s="95">
        <f t="shared" si="8"/>
        <v>3.8954000930079931E-3</v>
      </c>
      <c r="U350" s="95">
        <f>R350/'סכום נכסי הקרן'!$C$42</f>
        <v>4.7748916004810741E-4</v>
      </c>
    </row>
    <row r="351" spans="2:21" s="135" customFormat="1">
      <c r="B351" s="87" t="s">
        <v>1131</v>
      </c>
      <c r="C351" s="84" t="s">
        <v>1132</v>
      </c>
      <c r="D351" s="97" t="s">
        <v>28</v>
      </c>
      <c r="E351" s="97" t="s">
        <v>932</v>
      </c>
      <c r="F351" s="84"/>
      <c r="G351" s="97" t="s">
        <v>1035</v>
      </c>
      <c r="H351" s="84" t="s">
        <v>1130</v>
      </c>
      <c r="I351" s="84" t="s">
        <v>966</v>
      </c>
      <c r="J351" s="84"/>
      <c r="K351" s="94">
        <v>3.8000000000000007</v>
      </c>
      <c r="L351" s="97" t="s">
        <v>179</v>
      </c>
      <c r="M351" s="98">
        <v>5.3749999999999999E-2</v>
      </c>
      <c r="N351" s="98">
        <v>5.3900000000000003E-2</v>
      </c>
      <c r="O351" s="94">
        <v>6897000</v>
      </c>
      <c r="P351" s="96">
        <v>99.194999999999993</v>
      </c>
      <c r="Q351" s="84"/>
      <c r="R351" s="94">
        <v>25985.363109999998</v>
      </c>
      <c r="S351" s="95">
        <v>6.8970000000000004E-3</v>
      </c>
      <c r="T351" s="95">
        <f t="shared" si="8"/>
        <v>4.0464688646047473E-3</v>
      </c>
      <c r="U351" s="95">
        <f>R351/'סכום נכסי הקרן'!$C$42</f>
        <v>4.9600682168412505E-4</v>
      </c>
    </row>
    <row r="352" spans="2:21" s="135" customFormat="1">
      <c r="B352" s="87" t="s">
        <v>1133</v>
      </c>
      <c r="C352" s="84" t="s">
        <v>1134</v>
      </c>
      <c r="D352" s="97" t="s">
        <v>28</v>
      </c>
      <c r="E352" s="97" t="s">
        <v>932</v>
      </c>
      <c r="F352" s="84"/>
      <c r="G352" s="97" t="s">
        <v>934</v>
      </c>
      <c r="H352" s="84" t="s">
        <v>1130</v>
      </c>
      <c r="I352" s="84" t="s">
        <v>936</v>
      </c>
      <c r="J352" s="84"/>
      <c r="K352" s="94">
        <v>3.15</v>
      </c>
      <c r="L352" s="97" t="s">
        <v>179</v>
      </c>
      <c r="M352" s="98">
        <v>7.7499999999999999E-2</v>
      </c>
      <c r="N352" s="98">
        <v>7.5499999999999998E-2</v>
      </c>
      <c r="O352" s="94">
        <v>6140000</v>
      </c>
      <c r="P352" s="96">
        <v>99.7</v>
      </c>
      <c r="Q352" s="84"/>
      <c r="R352" s="94">
        <v>23320.195500000002</v>
      </c>
      <c r="S352" s="95">
        <v>1.2791666666666666E-2</v>
      </c>
      <c r="T352" s="95">
        <f t="shared" si="8"/>
        <v>3.6314460801562284E-3</v>
      </c>
      <c r="U352" s="95">
        <f>R352/'סכום נכסי הקרן'!$C$42</f>
        <v>4.4513428586865099E-4</v>
      </c>
    </row>
    <row r="353" spans="2:11" s="135" customFormat="1">
      <c r="B353" s="141"/>
    </row>
    <row r="354" spans="2:11">
      <c r="C354" s="1"/>
      <c r="D354" s="1"/>
      <c r="E354" s="1"/>
      <c r="F354" s="1"/>
    </row>
    <row r="355" spans="2:11">
      <c r="C355" s="1"/>
      <c r="D355" s="1"/>
      <c r="E355" s="1"/>
      <c r="F355" s="1"/>
    </row>
    <row r="356" spans="2:11">
      <c r="B356" s="99" t="s">
        <v>274</v>
      </c>
      <c r="C356" s="100"/>
      <c r="D356" s="100"/>
      <c r="E356" s="100"/>
      <c r="F356" s="100"/>
      <c r="G356" s="100"/>
      <c r="H356" s="100"/>
      <c r="I356" s="100"/>
      <c r="J356" s="100"/>
      <c r="K356" s="100"/>
    </row>
    <row r="357" spans="2:11">
      <c r="B357" s="99" t="s">
        <v>130</v>
      </c>
      <c r="C357" s="100"/>
      <c r="D357" s="100"/>
      <c r="E357" s="100"/>
      <c r="F357" s="100"/>
      <c r="G357" s="100"/>
      <c r="H357" s="100"/>
      <c r="I357" s="100"/>
      <c r="J357" s="100"/>
      <c r="K357" s="100"/>
    </row>
    <row r="358" spans="2:11">
      <c r="B358" s="99" t="s">
        <v>256</v>
      </c>
      <c r="C358" s="100"/>
      <c r="D358" s="100"/>
      <c r="E358" s="100"/>
      <c r="F358" s="100"/>
      <c r="G358" s="100"/>
      <c r="H358" s="100"/>
      <c r="I358" s="100"/>
      <c r="J358" s="100"/>
      <c r="K358" s="100"/>
    </row>
    <row r="359" spans="2:11">
      <c r="B359" s="99" t="s">
        <v>264</v>
      </c>
      <c r="C359" s="100"/>
      <c r="D359" s="100"/>
      <c r="E359" s="100"/>
      <c r="F359" s="100"/>
      <c r="G359" s="100"/>
      <c r="H359" s="100"/>
      <c r="I359" s="100"/>
      <c r="J359" s="100"/>
      <c r="K359" s="100"/>
    </row>
    <row r="360" spans="2:11">
      <c r="B360" s="190" t="s">
        <v>270</v>
      </c>
      <c r="C360" s="190"/>
      <c r="D360" s="190"/>
      <c r="E360" s="190"/>
      <c r="F360" s="190"/>
      <c r="G360" s="190"/>
      <c r="H360" s="190"/>
      <c r="I360" s="190"/>
      <c r="J360" s="190"/>
      <c r="K360" s="190"/>
    </row>
    <row r="361" spans="2:11">
      <c r="C361" s="1"/>
      <c r="D361" s="1"/>
      <c r="E361" s="1"/>
      <c r="F361" s="1"/>
    </row>
    <row r="362" spans="2:11">
      <c r="C362" s="1"/>
      <c r="D362" s="1"/>
      <c r="E362" s="1"/>
      <c r="F362" s="1"/>
    </row>
    <row r="363" spans="2:11">
      <c r="C363" s="1"/>
      <c r="D363" s="1"/>
      <c r="E363" s="1"/>
      <c r="F363" s="1"/>
    </row>
    <row r="364" spans="2:11">
      <c r="C364" s="1"/>
      <c r="D364" s="1"/>
      <c r="E364" s="1"/>
      <c r="F364" s="1"/>
    </row>
    <row r="365" spans="2:11">
      <c r="C365" s="1"/>
      <c r="D365" s="1"/>
      <c r="E365" s="1"/>
      <c r="F365" s="1"/>
    </row>
    <row r="366" spans="2:11">
      <c r="C366" s="1"/>
      <c r="D366" s="1"/>
      <c r="E366" s="1"/>
      <c r="F366" s="1"/>
    </row>
    <row r="367" spans="2:11">
      <c r="C367" s="1"/>
      <c r="D367" s="1"/>
      <c r="E367" s="1"/>
      <c r="F367" s="1"/>
    </row>
    <row r="368" spans="2:11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360:K360"/>
  </mergeCells>
  <phoneticPr fontId="7" type="noConversion"/>
  <conditionalFormatting sqref="B12:B352">
    <cfRule type="cellIs" dxfId="22" priority="2" operator="equal">
      <formula>"NR3"</formula>
    </cfRule>
  </conditionalFormatting>
  <conditionalFormatting sqref="B12:B352">
    <cfRule type="containsText" dxfId="2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$AN$7:$AN$24</formula1>
    </dataValidation>
    <dataValidation allowBlank="1" showInputMessage="1" showErrorMessage="1" sqref="H2 B34 Q9 B36 B358 B360"/>
    <dataValidation type="list" allowBlank="1" showInputMessage="1" showErrorMessage="1" sqref="I12:I35 I361:I828 I37:I359">
      <formula1>$AP$7:$AP$10</formula1>
    </dataValidation>
    <dataValidation type="list" allowBlank="1" showInputMessage="1" showErrorMessage="1" sqref="E12:E35 E361:E822 E37:E359">
      <formula1>$AL$7:$AL$24</formula1>
    </dataValidation>
    <dataValidation type="list" allowBlank="1" showInputMessage="1" showErrorMessage="1" sqref="L12:L828">
      <formula1>$AQ$7:$AQ$20</formula1>
    </dataValidation>
    <dataValidation type="list" allowBlank="1" showInputMessage="1" showErrorMessage="1" sqref="G12:G35 G361:G555 G37:G359">
      <formula1>$AN$7:$AN$29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B363"/>
  <sheetViews>
    <sheetView rightToLeft="1" zoomScale="80" zoomScaleNormal="80" workbookViewId="0">
      <selection activeCell="P1" sqref="P1:W1048576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.425781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0.140625" style="1" customWidth="1"/>
    <col min="12" max="12" width="14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195</v>
      </c>
      <c r="C1" s="78" t="s" vm="1">
        <v>275</v>
      </c>
    </row>
    <row r="2" spans="2:54">
      <c r="B2" s="57" t="s">
        <v>194</v>
      </c>
      <c r="C2" s="78" t="s">
        <v>276</v>
      </c>
    </row>
    <row r="3" spans="2:54">
      <c r="B3" s="57" t="s">
        <v>196</v>
      </c>
      <c r="C3" s="78" t="s">
        <v>277</v>
      </c>
    </row>
    <row r="4" spans="2:54">
      <c r="B4" s="57" t="s">
        <v>197</v>
      </c>
      <c r="C4" s="78">
        <v>2102</v>
      </c>
    </row>
    <row r="6" spans="2:54" ht="26.25" customHeight="1">
      <c r="B6" s="193" t="s">
        <v>225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  <c r="BB6" s="3"/>
    </row>
    <row r="7" spans="2:54" ht="26.25" customHeight="1">
      <c r="B7" s="193" t="s">
        <v>107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5"/>
      <c r="AX7" s="3"/>
      <c r="BB7" s="3"/>
    </row>
    <row r="8" spans="2:54" s="3" customFormat="1" ht="63">
      <c r="B8" s="23" t="s">
        <v>133</v>
      </c>
      <c r="C8" s="31" t="s">
        <v>50</v>
      </c>
      <c r="D8" s="31" t="s">
        <v>137</v>
      </c>
      <c r="E8" s="31" t="s">
        <v>243</v>
      </c>
      <c r="F8" s="31" t="s">
        <v>135</v>
      </c>
      <c r="G8" s="31" t="s">
        <v>74</v>
      </c>
      <c r="H8" s="31" t="s">
        <v>119</v>
      </c>
      <c r="I8" s="14" t="s">
        <v>258</v>
      </c>
      <c r="J8" s="14" t="s">
        <v>257</v>
      </c>
      <c r="K8" s="31" t="s">
        <v>273</v>
      </c>
      <c r="L8" s="14" t="s">
        <v>71</v>
      </c>
      <c r="M8" s="14" t="s">
        <v>66</v>
      </c>
      <c r="N8" s="14" t="s">
        <v>198</v>
      </c>
      <c r="O8" s="15" t="s">
        <v>200</v>
      </c>
      <c r="AX8" s="1"/>
      <c r="AY8" s="1"/>
      <c r="AZ8" s="1"/>
      <c r="BB8" s="4"/>
    </row>
    <row r="9" spans="2:54" s="3" customFormat="1" ht="24" customHeight="1">
      <c r="B9" s="16"/>
      <c r="C9" s="17"/>
      <c r="D9" s="17"/>
      <c r="E9" s="17"/>
      <c r="F9" s="17"/>
      <c r="G9" s="17"/>
      <c r="H9" s="17"/>
      <c r="I9" s="17" t="s">
        <v>265</v>
      </c>
      <c r="J9" s="17"/>
      <c r="K9" s="17" t="s">
        <v>261</v>
      </c>
      <c r="L9" s="17" t="s">
        <v>261</v>
      </c>
      <c r="M9" s="17" t="s">
        <v>20</v>
      </c>
      <c r="N9" s="17" t="s">
        <v>20</v>
      </c>
      <c r="O9" s="18" t="s">
        <v>20</v>
      </c>
      <c r="AX9" s="1"/>
      <c r="AZ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X10" s="1"/>
      <c r="AY10" s="3"/>
      <c r="AZ10" s="1"/>
      <c r="BB10" s="1"/>
    </row>
    <row r="11" spans="2:54" s="138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27808.360964120999</v>
      </c>
      <c r="L11" s="88">
        <v>6525139.9291818198</v>
      </c>
      <c r="M11" s="80"/>
      <c r="N11" s="89">
        <f>L11/$L$11</f>
        <v>1</v>
      </c>
      <c r="O11" s="89">
        <f>L11/'סכום נכסי הקרן'!$C$42</f>
        <v>0.12455142164521601</v>
      </c>
      <c r="AX11" s="135"/>
      <c r="AY11" s="136"/>
      <c r="AZ11" s="135"/>
      <c r="BB11" s="135"/>
    </row>
    <row r="12" spans="2:54" s="135" customFormat="1" ht="20.25">
      <c r="B12" s="81" t="s">
        <v>252</v>
      </c>
      <c r="C12" s="82"/>
      <c r="D12" s="82"/>
      <c r="E12" s="82"/>
      <c r="F12" s="82"/>
      <c r="G12" s="82"/>
      <c r="H12" s="82"/>
      <c r="I12" s="91"/>
      <c r="J12" s="93"/>
      <c r="K12" s="91">
        <v>27011.745788493001</v>
      </c>
      <c r="L12" s="91">
        <f>L13+L42+L83</f>
        <v>4802629.3080656007</v>
      </c>
      <c r="M12" s="82"/>
      <c r="N12" s="92">
        <f t="shared" ref="N12:N40" si="0">L12/$L$11</f>
        <v>0.73601935900059656</v>
      </c>
      <c r="O12" s="92">
        <f>L12/'סכום נכסי הקרן'!$C$42</f>
        <v>9.1672257521924913E-2</v>
      </c>
      <c r="AY12" s="138"/>
    </row>
    <row r="13" spans="2:54" s="135" customFormat="1">
      <c r="B13" s="102" t="s">
        <v>1135</v>
      </c>
      <c r="C13" s="82"/>
      <c r="D13" s="82"/>
      <c r="E13" s="82"/>
      <c r="F13" s="82"/>
      <c r="G13" s="82"/>
      <c r="H13" s="82"/>
      <c r="I13" s="91"/>
      <c r="J13" s="93"/>
      <c r="K13" s="91">
        <v>27011.745788493001</v>
      </c>
      <c r="L13" s="91">
        <f>SUM(L14:L40)</f>
        <v>3468604.5898421812</v>
      </c>
      <c r="M13" s="82"/>
      <c r="N13" s="92">
        <f t="shared" si="0"/>
        <v>0.53157551063845243</v>
      </c>
      <c r="O13" s="92">
        <f>L13/'סכום נכסי הקרן'!$C$42</f>
        <v>6.6208485561800895E-2</v>
      </c>
    </row>
    <row r="14" spans="2:54" s="135" customFormat="1">
      <c r="B14" s="87" t="s">
        <v>1136</v>
      </c>
      <c r="C14" s="84" t="s">
        <v>1137</v>
      </c>
      <c r="D14" s="97" t="s">
        <v>138</v>
      </c>
      <c r="E14" s="97" t="s">
        <v>335</v>
      </c>
      <c r="F14" s="84" t="s">
        <v>1138</v>
      </c>
      <c r="G14" s="97" t="s">
        <v>206</v>
      </c>
      <c r="H14" s="97" t="s">
        <v>180</v>
      </c>
      <c r="I14" s="94">
        <v>522473.67369299999</v>
      </c>
      <c r="J14" s="96">
        <v>19750</v>
      </c>
      <c r="K14" s="84"/>
      <c r="L14" s="94">
        <v>103188.55068908002</v>
      </c>
      <c r="M14" s="95">
        <v>1.03107892343424E-2</v>
      </c>
      <c r="N14" s="95">
        <f t="shared" si="0"/>
        <v>1.5813998137817517E-2</v>
      </c>
      <c r="O14" s="95">
        <f>L14/'סכום נכסי הקרן'!$C$42</f>
        <v>1.9696559499599703E-3</v>
      </c>
    </row>
    <row r="15" spans="2:54" s="135" customFormat="1">
      <c r="B15" s="87" t="s">
        <v>1139</v>
      </c>
      <c r="C15" s="84" t="s">
        <v>1140</v>
      </c>
      <c r="D15" s="97" t="s">
        <v>138</v>
      </c>
      <c r="E15" s="97" t="s">
        <v>335</v>
      </c>
      <c r="F15" s="84">
        <v>29389</v>
      </c>
      <c r="G15" s="97" t="s">
        <v>1042</v>
      </c>
      <c r="H15" s="97" t="s">
        <v>180</v>
      </c>
      <c r="I15" s="94">
        <v>144533.007488</v>
      </c>
      <c r="J15" s="96">
        <v>49950</v>
      </c>
      <c r="K15" s="94">
        <v>395.44809568099998</v>
      </c>
      <c r="L15" s="94">
        <v>72589.685335893009</v>
      </c>
      <c r="M15" s="95">
        <v>1.3556049424892373E-3</v>
      </c>
      <c r="N15" s="95">
        <f t="shared" si="0"/>
        <v>1.1124617421805229E-2</v>
      </c>
      <c r="O15" s="95">
        <f>L15/'סכום נכסי הקרן'!$C$42</f>
        <v>1.385586915144979E-3</v>
      </c>
    </row>
    <row r="16" spans="2:54" s="135" customFormat="1" ht="20.25">
      <c r="B16" s="87" t="s">
        <v>1141</v>
      </c>
      <c r="C16" s="84" t="s">
        <v>1142</v>
      </c>
      <c r="D16" s="97" t="s">
        <v>138</v>
      </c>
      <c r="E16" s="97" t="s">
        <v>335</v>
      </c>
      <c r="F16" s="84" t="s">
        <v>400</v>
      </c>
      <c r="G16" s="97" t="s">
        <v>386</v>
      </c>
      <c r="H16" s="97" t="s">
        <v>180</v>
      </c>
      <c r="I16" s="94">
        <v>777804.26025499997</v>
      </c>
      <c r="J16" s="96">
        <v>4593</v>
      </c>
      <c r="K16" s="84"/>
      <c r="L16" s="94">
        <v>35724.549672255001</v>
      </c>
      <c r="M16" s="95">
        <v>5.9153385703211488E-3</v>
      </c>
      <c r="N16" s="95">
        <f t="shared" si="0"/>
        <v>5.4749093597958234E-3</v>
      </c>
      <c r="O16" s="95">
        <f>L16/'סכום נכסי הקרן'!$C$42</f>
        <v>6.8190774414126926E-4</v>
      </c>
      <c r="AX16" s="138"/>
    </row>
    <row r="17" spans="2:15" s="135" customFormat="1">
      <c r="B17" s="87" t="s">
        <v>1143</v>
      </c>
      <c r="C17" s="84" t="s">
        <v>1144</v>
      </c>
      <c r="D17" s="97" t="s">
        <v>138</v>
      </c>
      <c r="E17" s="97" t="s">
        <v>335</v>
      </c>
      <c r="F17" s="84" t="s">
        <v>728</v>
      </c>
      <c r="G17" s="97" t="s">
        <v>729</v>
      </c>
      <c r="H17" s="97" t="s">
        <v>180</v>
      </c>
      <c r="I17" s="94">
        <v>318478.711518</v>
      </c>
      <c r="J17" s="96">
        <v>42880</v>
      </c>
      <c r="K17" s="84"/>
      <c r="L17" s="94">
        <v>136563.671499338</v>
      </c>
      <c r="M17" s="95">
        <v>7.4492399540693833E-3</v>
      </c>
      <c r="N17" s="95">
        <f t="shared" si="0"/>
        <v>2.0928849493111419E-2</v>
      </c>
      <c r="O17" s="95">
        <f>L17/'סכום נכסי הקרן'!$C$42</f>
        <v>2.6067179577657857E-3</v>
      </c>
    </row>
    <row r="18" spans="2:15" s="135" customFormat="1">
      <c r="B18" s="87" t="s">
        <v>1145</v>
      </c>
      <c r="C18" s="84" t="s">
        <v>1146</v>
      </c>
      <c r="D18" s="97" t="s">
        <v>138</v>
      </c>
      <c r="E18" s="97" t="s">
        <v>335</v>
      </c>
      <c r="F18" s="84" t="s">
        <v>408</v>
      </c>
      <c r="G18" s="97" t="s">
        <v>386</v>
      </c>
      <c r="H18" s="97" t="s">
        <v>180</v>
      </c>
      <c r="I18" s="94">
        <v>1966000.3852860001</v>
      </c>
      <c r="J18" s="96">
        <v>1814</v>
      </c>
      <c r="K18" s="84"/>
      <c r="L18" s="94">
        <v>35663.246989081003</v>
      </c>
      <c r="M18" s="95">
        <v>5.6583693496991072E-3</v>
      </c>
      <c r="N18" s="95">
        <f t="shared" si="0"/>
        <v>5.4655145140393609E-3</v>
      </c>
      <c r="O18" s="95">
        <f>L18/'סכום נכסי הקרן'!$C$42</f>
        <v>6.8073760274616434E-4</v>
      </c>
    </row>
    <row r="19" spans="2:15" s="135" customFormat="1">
      <c r="B19" s="87" t="s">
        <v>1147</v>
      </c>
      <c r="C19" s="84" t="s">
        <v>1148</v>
      </c>
      <c r="D19" s="97" t="s">
        <v>138</v>
      </c>
      <c r="E19" s="97" t="s">
        <v>335</v>
      </c>
      <c r="F19" s="84" t="s">
        <v>417</v>
      </c>
      <c r="G19" s="97" t="s">
        <v>418</v>
      </c>
      <c r="H19" s="97" t="s">
        <v>180</v>
      </c>
      <c r="I19" s="94">
        <v>34378597.516497999</v>
      </c>
      <c r="J19" s="96">
        <v>365</v>
      </c>
      <c r="K19" s="84"/>
      <c r="L19" s="94">
        <v>125481.88093421499</v>
      </c>
      <c r="M19" s="95">
        <v>1.2431305234244683E-2</v>
      </c>
      <c r="N19" s="95">
        <f t="shared" si="0"/>
        <v>1.9230527206479237E-2</v>
      </c>
      <c r="O19" s="95">
        <f>L19/'סכום נכסי הקרן'!$C$42</f>
        <v>2.3951895025539935E-3</v>
      </c>
    </row>
    <row r="20" spans="2:15" s="135" customFormat="1">
      <c r="B20" s="87" t="s">
        <v>1149</v>
      </c>
      <c r="C20" s="84" t="s">
        <v>1150</v>
      </c>
      <c r="D20" s="97" t="s">
        <v>138</v>
      </c>
      <c r="E20" s="97" t="s">
        <v>335</v>
      </c>
      <c r="F20" s="84" t="s">
        <v>371</v>
      </c>
      <c r="G20" s="97" t="s">
        <v>337</v>
      </c>
      <c r="H20" s="97" t="s">
        <v>180</v>
      </c>
      <c r="I20" s="94">
        <v>989428.93932400004</v>
      </c>
      <c r="J20" s="96">
        <v>7860</v>
      </c>
      <c r="K20" s="84"/>
      <c r="L20" s="94">
        <v>77769.114630886004</v>
      </c>
      <c r="M20" s="95">
        <v>9.8617417009302499E-3</v>
      </c>
      <c r="N20" s="95">
        <f t="shared" si="0"/>
        <v>1.1918382666873688E-2</v>
      </c>
      <c r="O20" s="95">
        <f>L20/'סכום נכסי הקרן'!$C$42</f>
        <v>1.4844515048708187E-3</v>
      </c>
    </row>
    <row r="21" spans="2:15" s="135" customFormat="1">
      <c r="B21" s="87" t="s">
        <v>1151</v>
      </c>
      <c r="C21" s="84" t="s">
        <v>1152</v>
      </c>
      <c r="D21" s="97" t="s">
        <v>138</v>
      </c>
      <c r="E21" s="97" t="s">
        <v>335</v>
      </c>
      <c r="F21" s="84" t="s">
        <v>693</v>
      </c>
      <c r="G21" s="97" t="s">
        <v>503</v>
      </c>
      <c r="H21" s="97" t="s">
        <v>180</v>
      </c>
      <c r="I21" s="94">
        <v>17183473.644605</v>
      </c>
      <c r="J21" s="96">
        <v>178.3</v>
      </c>
      <c r="K21" s="84"/>
      <c r="L21" s="94">
        <v>30638.133508901999</v>
      </c>
      <c r="M21" s="95">
        <v>5.3634052988332003E-3</v>
      </c>
      <c r="N21" s="95">
        <f t="shared" si="0"/>
        <v>4.6953986951117658E-3</v>
      </c>
      <c r="O21" s="95">
        <f>L21/'סכום נכסי הקרן'!$C$42</f>
        <v>5.8481858266726261E-4</v>
      </c>
    </row>
    <row r="22" spans="2:15" s="135" customFormat="1">
      <c r="B22" s="87" t="s">
        <v>1153</v>
      </c>
      <c r="C22" s="84" t="s">
        <v>1154</v>
      </c>
      <c r="D22" s="97" t="s">
        <v>138</v>
      </c>
      <c r="E22" s="97" t="s">
        <v>335</v>
      </c>
      <c r="F22" s="84" t="s">
        <v>437</v>
      </c>
      <c r="G22" s="97" t="s">
        <v>337</v>
      </c>
      <c r="H22" s="97" t="s">
        <v>180</v>
      </c>
      <c r="I22" s="94">
        <v>12289459.747595999</v>
      </c>
      <c r="J22" s="96">
        <v>1156</v>
      </c>
      <c r="K22" s="84"/>
      <c r="L22" s="94">
        <v>142066.15468289301</v>
      </c>
      <c r="M22" s="95">
        <v>1.0557800978422658E-2</v>
      </c>
      <c r="N22" s="95">
        <f t="shared" si="0"/>
        <v>2.1772123850944992E-2</v>
      </c>
      <c r="O22" s="95">
        <f>L22/'סכום נכסי הקרן'!$C$42</f>
        <v>2.711748977870914E-3</v>
      </c>
    </row>
    <row r="23" spans="2:15" s="135" customFormat="1">
      <c r="B23" s="87" t="s">
        <v>1155</v>
      </c>
      <c r="C23" s="84" t="s">
        <v>1156</v>
      </c>
      <c r="D23" s="97" t="s">
        <v>138</v>
      </c>
      <c r="E23" s="97" t="s">
        <v>335</v>
      </c>
      <c r="F23" s="84" t="s">
        <v>1157</v>
      </c>
      <c r="G23" s="97" t="s">
        <v>899</v>
      </c>
      <c r="H23" s="97" t="s">
        <v>180</v>
      </c>
      <c r="I23" s="94">
        <v>18250004.424901001</v>
      </c>
      <c r="J23" s="96">
        <v>982</v>
      </c>
      <c r="K23" s="94">
        <v>2021.1879910609998</v>
      </c>
      <c r="L23" s="94">
        <v>181236.23145580594</v>
      </c>
      <c r="M23" s="95">
        <v>1.554760267087252E-2</v>
      </c>
      <c r="N23" s="95">
        <f t="shared" si="0"/>
        <v>2.7775072017272581E-2</v>
      </c>
      <c r="O23" s="95">
        <f>L23/'סכום נכסי הקרן'!$C$42</f>
        <v>3.4594247060495574E-3</v>
      </c>
    </row>
    <row r="24" spans="2:15" s="135" customFormat="1">
      <c r="B24" s="87" t="s">
        <v>1158</v>
      </c>
      <c r="C24" s="84" t="s">
        <v>1159</v>
      </c>
      <c r="D24" s="97" t="s">
        <v>138</v>
      </c>
      <c r="E24" s="97" t="s">
        <v>335</v>
      </c>
      <c r="F24" s="84" t="s">
        <v>596</v>
      </c>
      <c r="G24" s="97" t="s">
        <v>450</v>
      </c>
      <c r="H24" s="97" t="s">
        <v>180</v>
      </c>
      <c r="I24" s="94">
        <v>2569952.6655760002</v>
      </c>
      <c r="J24" s="96">
        <v>1901</v>
      </c>
      <c r="K24" s="84"/>
      <c r="L24" s="94">
        <v>48854.800173980999</v>
      </c>
      <c r="M24" s="95">
        <v>1.0035141979104756E-2</v>
      </c>
      <c r="N24" s="95">
        <f t="shared" si="0"/>
        <v>7.487165134266607E-3</v>
      </c>
      <c r="O24" s="95">
        <f>L24/'סכום נכסי הקרן'!$C$42</f>
        <v>9.3253706156540056E-4</v>
      </c>
    </row>
    <row r="25" spans="2:15" s="135" customFormat="1">
      <c r="B25" s="87" t="s">
        <v>1160</v>
      </c>
      <c r="C25" s="84" t="s">
        <v>1161</v>
      </c>
      <c r="D25" s="97" t="s">
        <v>138</v>
      </c>
      <c r="E25" s="97" t="s">
        <v>335</v>
      </c>
      <c r="F25" s="84" t="s">
        <v>449</v>
      </c>
      <c r="G25" s="97" t="s">
        <v>450</v>
      </c>
      <c r="H25" s="97" t="s">
        <v>180</v>
      </c>
      <c r="I25" s="94">
        <v>2094854.56164</v>
      </c>
      <c r="J25" s="96">
        <v>2459</v>
      </c>
      <c r="K25" s="84"/>
      <c r="L25" s="94">
        <v>51512.473670736996</v>
      </c>
      <c r="M25" s="95">
        <v>9.7717443398185697E-3</v>
      </c>
      <c r="N25" s="95">
        <f t="shared" si="0"/>
        <v>7.8944626827636612E-3</v>
      </c>
      <c r="O25" s="95">
        <f>L25/'סכום נכסי הקרן'!$C$42</f>
        <v>9.8326655026331994E-4</v>
      </c>
    </row>
    <row r="26" spans="2:15" s="135" customFormat="1">
      <c r="B26" s="87" t="s">
        <v>1162</v>
      </c>
      <c r="C26" s="84" t="s">
        <v>1163</v>
      </c>
      <c r="D26" s="97" t="s">
        <v>138</v>
      </c>
      <c r="E26" s="97" t="s">
        <v>335</v>
      </c>
      <c r="F26" s="84" t="s">
        <v>1164</v>
      </c>
      <c r="G26" s="97" t="s">
        <v>591</v>
      </c>
      <c r="H26" s="97" t="s">
        <v>180</v>
      </c>
      <c r="I26" s="94">
        <v>37868.065943000001</v>
      </c>
      <c r="J26" s="96">
        <v>99250</v>
      </c>
      <c r="K26" s="84"/>
      <c r="L26" s="94">
        <v>37584.055448324005</v>
      </c>
      <c r="M26" s="95">
        <v>4.9189099522021721E-3</v>
      </c>
      <c r="N26" s="95">
        <f t="shared" si="0"/>
        <v>5.7598849766025825E-3</v>
      </c>
      <c r="O26" s="95">
        <f>L26/'סכום נכסי הקרן'!$C$42</f>
        <v>7.1740186234877344E-4</v>
      </c>
    </row>
    <row r="27" spans="2:15" s="135" customFormat="1">
      <c r="B27" s="87" t="s">
        <v>1165</v>
      </c>
      <c r="C27" s="84" t="s">
        <v>1166</v>
      </c>
      <c r="D27" s="97" t="s">
        <v>138</v>
      </c>
      <c r="E27" s="97" t="s">
        <v>335</v>
      </c>
      <c r="F27" s="84" t="s">
        <v>1167</v>
      </c>
      <c r="G27" s="97" t="s">
        <v>1168</v>
      </c>
      <c r="H27" s="97" t="s">
        <v>180</v>
      </c>
      <c r="I27" s="94">
        <v>357202.18910000002</v>
      </c>
      <c r="J27" s="96">
        <v>5600</v>
      </c>
      <c r="K27" s="84"/>
      <c r="L27" s="94">
        <v>20003.322569534001</v>
      </c>
      <c r="M27" s="95">
        <v>3.4025929399658355E-3</v>
      </c>
      <c r="N27" s="95">
        <f t="shared" si="0"/>
        <v>3.0655775641032414E-3</v>
      </c>
      <c r="O27" s="95">
        <f>L27/'סכום נכסי הקרן'!$C$42</f>
        <v>3.8182204377273704E-4</v>
      </c>
    </row>
    <row r="28" spans="2:15" s="135" customFormat="1">
      <c r="B28" s="87" t="s">
        <v>1169</v>
      </c>
      <c r="C28" s="84" t="s">
        <v>1170</v>
      </c>
      <c r="D28" s="97" t="s">
        <v>138</v>
      </c>
      <c r="E28" s="97" t="s">
        <v>335</v>
      </c>
      <c r="F28" s="84" t="s">
        <v>944</v>
      </c>
      <c r="G28" s="97" t="s">
        <v>503</v>
      </c>
      <c r="H28" s="97" t="s">
        <v>180</v>
      </c>
      <c r="I28" s="94">
        <v>982281.58700299996</v>
      </c>
      <c r="J28" s="96">
        <v>5865</v>
      </c>
      <c r="K28" s="84"/>
      <c r="L28" s="94">
        <v>57610.815077744999</v>
      </c>
      <c r="M28" s="95">
        <v>9.0170151281857578E-4</v>
      </c>
      <c r="N28" s="95">
        <f t="shared" si="0"/>
        <v>8.8290543502518807E-3</v>
      </c>
      <c r="O28" s="95">
        <f>L28/'סכום נכסי הקרן'!$C$42</f>
        <v>1.0996712711067507E-3</v>
      </c>
    </row>
    <row r="29" spans="2:15" s="135" customFormat="1">
      <c r="B29" s="87" t="s">
        <v>1171</v>
      </c>
      <c r="C29" s="84" t="s">
        <v>1172</v>
      </c>
      <c r="D29" s="97" t="s">
        <v>138</v>
      </c>
      <c r="E29" s="97" t="s">
        <v>335</v>
      </c>
      <c r="F29" s="84" t="s">
        <v>922</v>
      </c>
      <c r="G29" s="97" t="s">
        <v>899</v>
      </c>
      <c r="H29" s="97" t="s">
        <v>180</v>
      </c>
      <c r="I29" s="94">
        <v>584804187.15902495</v>
      </c>
      <c r="J29" s="96">
        <v>37.200000000000003</v>
      </c>
      <c r="K29" s="94">
        <v>24595.109701751004</v>
      </c>
      <c r="L29" s="94">
        <v>242142.267323498</v>
      </c>
      <c r="M29" s="95">
        <v>4.5150657701074758E-2</v>
      </c>
      <c r="N29" s="95">
        <f t="shared" si="0"/>
        <v>3.7109130218125445E-2</v>
      </c>
      <c r="O29" s="95">
        <f>L29/'סכום נכסי הקרן'!$C$42</f>
        <v>4.6219949246849691E-3</v>
      </c>
    </row>
    <row r="30" spans="2:15" s="135" customFormat="1">
      <c r="B30" s="87" t="s">
        <v>1173</v>
      </c>
      <c r="C30" s="84" t="s">
        <v>1174</v>
      </c>
      <c r="D30" s="97" t="s">
        <v>138</v>
      </c>
      <c r="E30" s="97" t="s">
        <v>335</v>
      </c>
      <c r="F30" s="84" t="s">
        <v>766</v>
      </c>
      <c r="G30" s="97" t="s">
        <v>503</v>
      </c>
      <c r="H30" s="97" t="s">
        <v>180</v>
      </c>
      <c r="I30" s="94">
        <v>12114599.340151999</v>
      </c>
      <c r="J30" s="96">
        <v>2120</v>
      </c>
      <c r="K30" s="84"/>
      <c r="L30" s="94">
        <v>256829.50601122298</v>
      </c>
      <c r="M30" s="95">
        <v>9.4623045277581076E-3</v>
      </c>
      <c r="N30" s="95">
        <f t="shared" si="0"/>
        <v>3.9359999754584048E-2</v>
      </c>
      <c r="O30" s="95">
        <f>L30/'סכום נכסי הקרן'!$C$42</f>
        <v>4.902343925388796E-3</v>
      </c>
    </row>
    <row r="31" spans="2:15" s="135" customFormat="1">
      <c r="B31" s="87" t="s">
        <v>1175</v>
      </c>
      <c r="C31" s="84" t="s">
        <v>1176</v>
      </c>
      <c r="D31" s="97" t="s">
        <v>138</v>
      </c>
      <c r="E31" s="97" t="s">
        <v>335</v>
      </c>
      <c r="F31" s="84" t="s">
        <v>336</v>
      </c>
      <c r="G31" s="97" t="s">
        <v>337</v>
      </c>
      <c r="H31" s="97" t="s">
        <v>180</v>
      </c>
      <c r="I31" s="94">
        <v>18860157.215383001</v>
      </c>
      <c r="J31" s="96">
        <v>2260</v>
      </c>
      <c r="K31" s="84"/>
      <c r="L31" s="94">
        <v>426239.55306765402</v>
      </c>
      <c r="M31" s="95">
        <v>1.2627240153745183E-2</v>
      </c>
      <c r="N31" s="95">
        <f t="shared" si="0"/>
        <v>6.5322668585453575E-2</v>
      </c>
      <c r="O31" s="95">
        <f>L31/'סכום נכסי הקרן'!$C$42</f>
        <v>8.1360312379775337E-3</v>
      </c>
    </row>
    <row r="32" spans="2:15" s="135" customFormat="1">
      <c r="B32" s="87" t="s">
        <v>1177</v>
      </c>
      <c r="C32" s="84" t="s">
        <v>1178</v>
      </c>
      <c r="D32" s="97" t="s">
        <v>138</v>
      </c>
      <c r="E32" s="97" t="s">
        <v>335</v>
      </c>
      <c r="F32" s="84" t="s">
        <v>343</v>
      </c>
      <c r="G32" s="97" t="s">
        <v>337</v>
      </c>
      <c r="H32" s="97" t="s">
        <v>180</v>
      </c>
      <c r="I32" s="94">
        <v>3122358.5620289999</v>
      </c>
      <c r="J32" s="96">
        <v>6314</v>
      </c>
      <c r="K32" s="84"/>
      <c r="L32" s="94">
        <v>197145.71960650399</v>
      </c>
      <c r="M32" s="95">
        <v>1.3380950742576982E-2</v>
      </c>
      <c r="N32" s="95">
        <f t="shared" si="0"/>
        <v>3.0213255462128285E-2</v>
      </c>
      <c r="O32" s="95">
        <f>L32/'סכום נכסי הקרן'!$C$42</f>
        <v>3.7631039203381658E-3</v>
      </c>
    </row>
    <row r="33" spans="2:15" s="135" customFormat="1">
      <c r="B33" s="87" t="s">
        <v>1179</v>
      </c>
      <c r="C33" s="84" t="s">
        <v>1180</v>
      </c>
      <c r="D33" s="97" t="s">
        <v>138</v>
      </c>
      <c r="E33" s="97" t="s">
        <v>335</v>
      </c>
      <c r="F33" s="84" t="s">
        <v>473</v>
      </c>
      <c r="G33" s="97" t="s">
        <v>386</v>
      </c>
      <c r="H33" s="97" t="s">
        <v>180</v>
      </c>
      <c r="I33" s="94">
        <v>631730.90803299996</v>
      </c>
      <c r="J33" s="96">
        <v>15580</v>
      </c>
      <c r="K33" s="84"/>
      <c r="L33" s="94">
        <v>98423.675472039002</v>
      </c>
      <c r="M33" s="95">
        <v>1.4105675659798823E-2</v>
      </c>
      <c r="N33" s="95">
        <f t="shared" si="0"/>
        <v>1.5083764722326842E-2</v>
      </c>
      <c r="O33" s="95">
        <f>L33/'סכום נכסי הקרן'!$C$42</f>
        <v>1.8787043399277651E-3</v>
      </c>
    </row>
    <row r="34" spans="2:15" s="135" customFormat="1">
      <c r="B34" s="87" t="s">
        <v>1181</v>
      </c>
      <c r="C34" s="84" t="s">
        <v>1182</v>
      </c>
      <c r="D34" s="97" t="s">
        <v>138</v>
      </c>
      <c r="E34" s="97" t="s">
        <v>335</v>
      </c>
      <c r="F34" s="84" t="s">
        <v>1183</v>
      </c>
      <c r="G34" s="97" t="s">
        <v>208</v>
      </c>
      <c r="H34" s="97" t="s">
        <v>180</v>
      </c>
      <c r="I34" s="94">
        <v>109352.19693499999</v>
      </c>
      <c r="J34" s="96">
        <v>40220</v>
      </c>
      <c r="K34" s="84"/>
      <c r="L34" s="94">
        <v>43981.453607386997</v>
      </c>
      <c r="M34" s="95">
        <v>1.7681301316177062E-3</v>
      </c>
      <c r="N34" s="95">
        <f t="shared" si="0"/>
        <v>6.7403081136532478E-3</v>
      </c>
      <c r="O34" s="95">
        <f>L34/'סכום נכסי הקרן'!$C$42</f>
        <v>8.3951495788229613E-4</v>
      </c>
    </row>
    <row r="35" spans="2:15" s="135" customFormat="1">
      <c r="B35" s="87" t="s">
        <v>1186</v>
      </c>
      <c r="C35" s="84" t="s">
        <v>1187</v>
      </c>
      <c r="D35" s="97" t="s">
        <v>138</v>
      </c>
      <c r="E35" s="97" t="s">
        <v>335</v>
      </c>
      <c r="F35" s="84" t="s">
        <v>360</v>
      </c>
      <c r="G35" s="97" t="s">
        <v>337</v>
      </c>
      <c r="H35" s="97" t="s">
        <v>180</v>
      </c>
      <c r="I35" s="94">
        <v>17480371.715640001</v>
      </c>
      <c r="J35" s="96">
        <v>2365</v>
      </c>
      <c r="K35" s="84"/>
      <c r="L35" s="94">
        <v>413410.791074879</v>
      </c>
      <c r="M35" s="95">
        <v>1.3106640311293064E-2</v>
      </c>
      <c r="N35" s="95">
        <f t="shared" si="0"/>
        <v>6.3356616955602379E-2</v>
      </c>
      <c r="O35" s="95">
        <f>L35/'סכום נכסי הקרן'!$C$42</f>
        <v>7.8911567124516739E-3</v>
      </c>
    </row>
    <row r="36" spans="2:15" s="135" customFormat="1">
      <c r="B36" s="87" t="s">
        <v>1188</v>
      </c>
      <c r="C36" s="84" t="s">
        <v>1189</v>
      </c>
      <c r="D36" s="97" t="s">
        <v>138</v>
      </c>
      <c r="E36" s="97" t="s">
        <v>335</v>
      </c>
      <c r="F36" s="84" t="s">
        <v>590</v>
      </c>
      <c r="G36" s="97" t="s">
        <v>591</v>
      </c>
      <c r="H36" s="97" t="s">
        <v>180</v>
      </c>
      <c r="I36" s="94">
        <v>238226.72876599999</v>
      </c>
      <c r="J36" s="96">
        <v>56410</v>
      </c>
      <c r="K36" s="84"/>
      <c r="L36" s="94">
        <v>134383.69769689199</v>
      </c>
      <c r="M36" s="95">
        <v>2.3431000275986606E-2</v>
      </c>
      <c r="N36" s="95">
        <f t="shared" si="0"/>
        <v>2.0594761055759032E-2</v>
      </c>
      <c r="O36" s="95">
        <f>L36/'סכום נכסי הקרן'!$C$42</f>
        <v>2.5651067679383173E-3</v>
      </c>
    </row>
    <row r="37" spans="2:15" s="135" customFormat="1">
      <c r="B37" s="87" t="s">
        <v>1192</v>
      </c>
      <c r="C37" s="84" t="s">
        <v>1193</v>
      </c>
      <c r="D37" s="97" t="s">
        <v>138</v>
      </c>
      <c r="E37" s="97" t="s">
        <v>335</v>
      </c>
      <c r="F37" s="84" t="s">
        <v>1194</v>
      </c>
      <c r="G37" s="97" t="s">
        <v>503</v>
      </c>
      <c r="H37" s="97" t="s">
        <v>180</v>
      </c>
      <c r="I37" s="94">
        <v>279364.28551800002</v>
      </c>
      <c r="J37" s="96">
        <v>14580</v>
      </c>
      <c r="K37" s="84"/>
      <c r="L37" s="94">
        <v>40731.312828502996</v>
      </c>
      <c r="M37" s="95">
        <v>2.0004993546598074E-3</v>
      </c>
      <c r="N37" s="95">
        <f t="shared" si="0"/>
        <v>6.2422129288513591E-3</v>
      </c>
      <c r="O37" s="95">
        <f>L37/'סכום נכסי הקרן'!$C$42</f>
        <v>7.774764945005844E-4</v>
      </c>
    </row>
    <row r="38" spans="2:15" s="135" customFormat="1">
      <c r="B38" s="87" t="s">
        <v>1195</v>
      </c>
      <c r="C38" s="84" t="s">
        <v>1196</v>
      </c>
      <c r="D38" s="97" t="s">
        <v>138</v>
      </c>
      <c r="E38" s="97" t="s">
        <v>335</v>
      </c>
      <c r="F38" s="84" t="s">
        <v>385</v>
      </c>
      <c r="G38" s="97" t="s">
        <v>386</v>
      </c>
      <c r="H38" s="97" t="s">
        <v>180</v>
      </c>
      <c r="I38" s="94">
        <v>1365341.540724</v>
      </c>
      <c r="J38" s="96">
        <v>17850</v>
      </c>
      <c r="K38" s="84"/>
      <c r="L38" s="94">
        <v>243713.46501930401</v>
      </c>
      <c r="M38" s="95">
        <v>1.1258435453468692E-2</v>
      </c>
      <c r="N38" s="95">
        <f t="shared" si="0"/>
        <v>3.734992163606566E-2</v>
      </c>
      <c r="O38" s="95">
        <f>L38/'סכום נכסי הקרן'!$C$42</f>
        <v>4.65198583810939E-3</v>
      </c>
    </row>
    <row r="39" spans="2:15" s="135" customFormat="1">
      <c r="B39" s="87" t="s">
        <v>1197</v>
      </c>
      <c r="C39" s="84" t="s">
        <v>1198</v>
      </c>
      <c r="D39" s="97" t="s">
        <v>138</v>
      </c>
      <c r="E39" s="97" t="s">
        <v>335</v>
      </c>
      <c r="F39" s="84" t="s">
        <v>499</v>
      </c>
      <c r="G39" s="97" t="s">
        <v>169</v>
      </c>
      <c r="H39" s="97" t="s">
        <v>180</v>
      </c>
      <c r="I39" s="94">
        <v>2914370.4833439998</v>
      </c>
      <c r="J39" s="96">
        <v>2455</v>
      </c>
      <c r="K39" s="84"/>
      <c r="L39" s="94">
        <v>71547.795366656006</v>
      </c>
      <c r="M39" s="95">
        <v>1.2237211712759398E-2</v>
      </c>
      <c r="N39" s="95">
        <f t="shared" si="0"/>
        <v>1.0964944222372762E-2</v>
      </c>
      <c r="O39" s="95">
        <f>L39/'סכום נכסי הקרן'!$C$42</f>
        <v>1.3656993911570249E-3</v>
      </c>
    </row>
    <row r="40" spans="2:15" s="135" customFormat="1">
      <c r="B40" s="87" t="s">
        <v>1199</v>
      </c>
      <c r="C40" s="84" t="s">
        <v>1200</v>
      </c>
      <c r="D40" s="97" t="s">
        <v>138</v>
      </c>
      <c r="E40" s="97" t="s">
        <v>335</v>
      </c>
      <c r="F40" s="84" t="s">
        <v>780</v>
      </c>
      <c r="G40" s="97" t="s">
        <v>781</v>
      </c>
      <c r="H40" s="97" t="s">
        <v>180</v>
      </c>
      <c r="I40" s="94">
        <v>1692029.068091</v>
      </c>
      <c r="J40" s="96">
        <v>8485</v>
      </c>
      <c r="K40" s="84"/>
      <c r="L40" s="94">
        <v>143568.666428973</v>
      </c>
      <c r="M40" s="95">
        <v>1.4684020648459164E-2</v>
      </c>
      <c r="N40" s="95">
        <f t="shared" si="0"/>
        <v>2.2002388912290331E-2</v>
      </c>
      <c r="O40" s="95">
        <f>L40/'סכום נכסי הקרן'!$C$42</f>
        <v>2.7404288186166988E-3</v>
      </c>
    </row>
    <row r="41" spans="2:15" s="135" customFormat="1">
      <c r="B41" s="83"/>
      <c r="C41" s="84"/>
      <c r="D41" s="84"/>
      <c r="E41" s="84"/>
      <c r="F41" s="84"/>
      <c r="G41" s="84"/>
      <c r="H41" s="84"/>
      <c r="I41" s="94"/>
      <c r="J41" s="96"/>
      <c r="K41" s="84"/>
      <c r="L41" s="84"/>
      <c r="M41" s="84"/>
      <c r="N41" s="95"/>
      <c r="O41" s="84"/>
    </row>
    <row r="42" spans="2:15" s="135" customFormat="1">
      <c r="B42" s="102" t="s">
        <v>1201</v>
      </c>
      <c r="C42" s="82"/>
      <c r="D42" s="82"/>
      <c r="E42" s="82"/>
      <c r="F42" s="82"/>
      <c r="G42" s="82"/>
      <c r="H42" s="82"/>
      <c r="I42" s="91"/>
      <c r="J42" s="93"/>
      <c r="K42" s="82"/>
      <c r="L42" s="91">
        <f>SUM(L43:L81)</f>
        <v>1153568.2634900461</v>
      </c>
      <c r="M42" s="82"/>
      <c r="N42" s="92">
        <f t="shared" ref="N42:N81" si="1">L42/$L$11</f>
        <v>0.17678827979321063</v>
      </c>
      <c r="O42" s="92">
        <f>L42/'סכום נכסי הקרן'!$C$42</f>
        <v>2.2019231578456599E-2</v>
      </c>
    </row>
    <row r="43" spans="2:15" s="135" customFormat="1">
      <c r="B43" s="87" t="s">
        <v>1202</v>
      </c>
      <c r="C43" s="84" t="s">
        <v>1203</v>
      </c>
      <c r="D43" s="97" t="s">
        <v>138</v>
      </c>
      <c r="E43" s="97" t="s">
        <v>335</v>
      </c>
      <c r="F43" s="84" t="s">
        <v>1204</v>
      </c>
      <c r="G43" s="97" t="s">
        <v>1205</v>
      </c>
      <c r="H43" s="97" t="s">
        <v>180</v>
      </c>
      <c r="I43" s="94">
        <v>6934964.7186129997</v>
      </c>
      <c r="J43" s="96">
        <v>379.5</v>
      </c>
      <c r="K43" s="84"/>
      <c r="L43" s="94">
        <v>26318.191108571002</v>
      </c>
      <c r="M43" s="95">
        <v>2.3369406350346161E-2</v>
      </c>
      <c r="N43" s="95">
        <f t="shared" si="1"/>
        <v>4.0333527547616911E-3</v>
      </c>
      <c r="O43" s="95">
        <f>L43/'סכום נכסי הקרן'!$C$42</f>
        <v>5.0235981960221701E-4</v>
      </c>
    </row>
    <row r="44" spans="2:15" s="135" customFormat="1">
      <c r="B44" s="87" t="s">
        <v>1206</v>
      </c>
      <c r="C44" s="84" t="s">
        <v>1207</v>
      </c>
      <c r="D44" s="97" t="s">
        <v>138</v>
      </c>
      <c r="E44" s="97" t="s">
        <v>335</v>
      </c>
      <c r="F44" s="84" t="s">
        <v>898</v>
      </c>
      <c r="G44" s="97" t="s">
        <v>899</v>
      </c>
      <c r="H44" s="97" t="s">
        <v>180</v>
      </c>
      <c r="I44" s="94">
        <v>2595675.530731</v>
      </c>
      <c r="J44" s="96">
        <v>1929</v>
      </c>
      <c r="K44" s="84"/>
      <c r="L44" s="94">
        <v>50070.580987805995</v>
      </c>
      <c r="M44" s="95">
        <v>1.9681098377834414E-2</v>
      </c>
      <c r="N44" s="95">
        <f t="shared" si="1"/>
        <v>7.6734877000690302E-3</v>
      </c>
      <c r="O44" s="95">
        <f>L44/'סכום נכסי הקרן'!$C$42</f>
        <v>9.5574380202067654E-4</v>
      </c>
    </row>
    <row r="45" spans="2:15" s="135" customFormat="1">
      <c r="B45" s="87" t="s">
        <v>1208</v>
      </c>
      <c r="C45" s="84" t="s">
        <v>1209</v>
      </c>
      <c r="D45" s="97" t="s">
        <v>138</v>
      </c>
      <c r="E45" s="97" t="s">
        <v>335</v>
      </c>
      <c r="F45" s="84" t="s">
        <v>655</v>
      </c>
      <c r="G45" s="97" t="s">
        <v>386</v>
      </c>
      <c r="H45" s="97" t="s">
        <v>180</v>
      </c>
      <c r="I45" s="94">
        <v>2979917.0854259999</v>
      </c>
      <c r="J45" s="96">
        <v>327.39999999999998</v>
      </c>
      <c r="K45" s="84"/>
      <c r="L45" s="94">
        <v>9756.2485383100011</v>
      </c>
      <c r="M45" s="95">
        <v>1.4140231857123388E-2</v>
      </c>
      <c r="N45" s="95">
        <f t="shared" si="1"/>
        <v>1.4951784397263226E-3</v>
      </c>
      <c r="O45" s="95">
        <f>L45/'סכום נכסי הקרן'!$C$42</f>
        <v>1.862266002811894E-4</v>
      </c>
    </row>
    <row r="46" spans="2:15" s="135" customFormat="1">
      <c r="B46" s="87" t="s">
        <v>1210</v>
      </c>
      <c r="C46" s="84" t="s">
        <v>1211</v>
      </c>
      <c r="D46" s="97" t="s">
        <v>138</v>
      </c>
      <c r="E46" s="97" t="s">
        <v>335</v>
      </c>
      <c r="F46" s="84" t="s">
        <v>895</v>
      </c>
      <c r="G46" s="97" t="s">
        <v>450</v>
      </c>
      <c r="H46" s="97" t="s">
        <v>180</v>
      </c>
      <c r="I46" s="94">
        <v>196058.49686000001</v>
      </c>
      <c r="J46" s="96">
        <v>19160</v>
      </c>
      <c r="K46" s="84"/>
      <c r="L46" s="94">
        <v>37564.807998363001</v>
      </c>
      <c r="M46" s="95">
        <v>1.3360113062339791E-2</v>
      </c>
      <c r="N46" s="95">
        <f t="shared" si="1"/>
        <v>5.7569352390996484E-3</v>
      </c>
      <c r="O46" s="95">
        <f>L46/'סכום נכסי הקרן'!$C$42</f>
        <v>7.1703446834930277E-4</v>
      </c>
    </row>
    <row r="47" spans="2:15" s="135" customFormat="1">
      <c r="B47" s="87" t="s">
        <v>1212</v>
      </c>
      <c r="C47" s="84" t="s">
        <v>1213</v>
      </c>
      <c r="D47" s="97" t="s">
        <v>138</v>
      </c>
      <c r="E47" s="97" t="s">
        <v>335</v>
      </c>
      <c r="F47" s="84" t="s">
        <v>1214</v>
      </c>
      <c r="G47" s="97" t="s">
        <v>1215</v>
      </c>
      <c r="H47" s="97" t="s">
        <v>180</v>
      </c>
      <c r="I47" s="94">
        <v>2259314.7658390002</v>
      </c>
      <c r="J47" s="96">
        <v>1090</v>
      </c>
      <c r="K47" s="84"/>
      <c r="L47" s="94">
        <v>24626.530947642997</v>
      </c>
      <c r="M47" s="95">
        <v>2.0762924896829349E-2</v>
      </c>
      <c r="N47" s="95">
        <f t="shared" si="1"/>
        <v>3.7741000522468321E-3</v>
      </c>
      <c r="O47" s="95">
        <f>L47/'סכום נכסי הקרן'!$C$42</f>
        <v>4.70069526938627E-4</v>
      </c>
    </row>
    <row r="48" spans="2:15" s="135" customFormat="1">
      <c r="B48" s="87" t="s">
        <v>1216</v>
      </c>
      <c r="C48" s="84" t="s">
        <v>1217</v>
      </c>
      <c r="D48" s="97" t="s">
        <v>138</v>
      </c>
      <c r="E48" s="97" t="s">
        <v>335</v>
      </c>
      <c r="F48" s="84" t="s">
        <v>1218</v>
      </c>
      <c r="G48" s="97" t="s">
        <v>169</v>
      </c>
      <c r="H48" s="97" t="s">
        <v>180</v>
      </c>
      <c r="I48" s="94">
        <v>122950.80164000001</v>
      </c>
      <c r="J48" s="96">
        <v>4247</v>
      </c>
      <c r="K48" s="84"/>
      <c r="L48" s="94">
        <v>5221.7205456480006</v>
      </c>
      <c r="M48" s="95">
        <v>5.4751602855525735E-3</v>
      </c>
      <c r="N48" s="95">
        <f t="shared" si="1"/>
        <v>8.0024652380178863E-4</v>
      </c>
      <c r="O48" s="95">
        <f>L48/'סכום נכסי הקרן'!$C$42</f>
        <v>9.967184220615497E-5</v>
      </c>
    </row>
    <row r="49" spans="2:15" s="135" customFormat="1">
      <c r="B49" s="87" t="s">
        <v>1219</v>
      </c>
      <c r="C49" s="84" t="s">
        <v>1220</v>
      </c>
      <c r="D49" s="97" t="s">
        <v>138</v>
      </c>
      <c r="E49" s="97" t="s">
        <v>335</v>
      </c>
      <c r="F49" s="84" t="s">
        <v>789</v>
      </c>
      <c r="G49" s="97" t="s">
        <v>591</v>
      </c>
      <c r="H49" s="97" t="s">
        <v>180</v>
      </c>
      <c r="I49" s="94">
        <v>80248.740210000004</v>
      </c>
      <c r="J49" s="96">
        <v>89700</v>
      </c>
      <c r="K49" s="84"/>
      <c r="L49" s="94">
        <v>71983.119968686005</v>
      </c>
      <c r="M49" s="95">
        <v>2.2205560085591672E-2</v>
      </c>
      <c r="N49" s="95">
        <f t="shared" si="1"/>
        <v>1.1031659205768464E-2</v>
      </c>
      <c r="O49" s="95">
        <f>L49/'סכום נכסי הקרן'!$C$42</f>
        <v>1.3740088371839967E-3</v>
      </c>
    </row>
    <row r="50" spans="2:15" s="135" customFormat="1">
      <c r="B50" s="87" t="s">
        <v>1221</v>
      </c>
      <c r="C50" s="84" t="s">
        <v>1222</v>
      </c>
      <c r="D50" s="97" t="s">
        <v>138</v>
      </c>
      <c r="E50" s="97" t="s">
        <v>335</v>
      </c>
      <c r="F50" s="84" t="s">
        <v>1223</v>
      </c>
      <c r="G50" s="97" t="s">
        <v>206</v>
      </c>
      <c r="H50" s="97" t="s">
        <v>180</v>
      </c>
      <c r="I50" s="94">
        <v>7639360.5157230012</v>
      </c>
      <c r="J50" s="96">
        <v>176.1</v>
      </c>
      <c r="K50" s="84"/>
      <c r="L50" s="94">
        <v>13452.913869049002</v>
      </c>
      <c r="M50" s="95">
        <v>1.4247755150025281E-2</v>
      </c>
      <c r="N50" s="95">
        <f t="shared" si="1"/>
        <v>2.0617050385210432E-3</v>
      </c>
      <c r="O50" s="95">
        <f>L50/'סכום נכסי הקרן'!$C$42</f>
        <v>2.5678829356090078E-4</v>
      </c>
    </row>
    <row r="51" spans="2:15" s="135" customFormat="1">
      <c r="B51" s="87" t="s">
        <v>1224</v>
      </c>
      <c r="C51" s="84" t="s">
        <v>1225</v>
      </c>
      <c r="D51" s="97" t="s">
        <v>138</v>
      </c>
      <c r="E51" s="97" t="s">
        <v>335</v>
      </c>
      <c r="F51" s="84" t="s">
        <v>1226</v>
      </c>
      <c r="G51" s="97" t="s">
        <v>206</v>
      </c>
      <c r="H51" s="97" t="s">
        <v>180</v>
      </c>
      <c r="I51" s="94">
        <v>3922436.8534189998</v>
      </c>
      <c r="J51" s="96">
        <v>478.3</v>
      </c>
      <c r="K51" s="84"/>
      <c r="L51" s="94">
        <v>18761.01546852</v>
      </c>
      <c r="M51" s="95">
        <v>1.0327011535111374E-2</v>
      </c>
      <c r="N51" s="95">
        <f t="shared" si="1"/>
        <v>2.8751897541103646E-3</v>
      </c>
      <c r="O51" s="95">
        <f>L51/'סכום נכסי הקרן'!$C$42</f>
        <v>3.5810897137420497E-4</v>
      </c>
    </row>
    <row r="52" spans="2:15" s="135" customFormat="1">
      <c r="B52" s="87" t="s">
        <v>1227</v>
      </c>
      <c r="C52" s="84" t="s">
        <v>1228</v>
      </c>
      <c r="D52" s="97" t="s">
        <v>138</v>
      </c>
      <c r="E52" s="97" t="s">
        <v>335</v>
      </c>
      <c r="F52" s="84" t="s">
        <v>1229</v>
      </c>
      <c r="G52" s="97" t="s">
        <v>457</v>
      </c>
      <c r="H52" s="97" t="s">
        <v>180</v>
      </c>
      <c r="I52" s="94">
        <v>72668.188957999999</v>
      </c>
      <c r="J52" s="96">
        <v>17500</v>
      </c>
      <c r="K52" s="84"/>
      <c r="L52" s="94">
        <v>12716.933067676</v>
      </c>
      <c r="M52" s="95">
        <v>1.5866288625615906E-2</v>
      </c>
      <c r="N52" s="95">
        <f t="shared" si="1"/>
        <v>1.9489134647983806E-3</v>
      </c>
      <c r="O52" s="95">
        <f>L52/'סכום נכסי הקרן'!$C$42</f>
        <v>2.4273994270414194E-4</v>
      </c>
    </row>
    <row r="53" spans="2:15" s="135" customFormat="1">
      <c r="B53" s="87" t="s">
        <v>1230</v>
      </c>
      <c r="C53" s="84" t="s">
        <v>1231</v>
      </c>
      <c r="D53" s="97" t="s">
        <v>138</v>
      </c>
      <c r="E53" s="97" t="s">
        <v>335</v>
      </c>
      <c r="F53" s="84" t="s">
        <v>1232</v>
      </c>
      <c r="G53" s="97" t="s">
        <v>1233</v>
      </c>
      <c r="H53" s="97" t="s">
        <v>180</v>
      </c>
      <c r="I53" s="94">
        <v>470128.35175999999</v>
      </c>
      <c r="J53" s="96">
        <v>3942</v>
      </c>
      <c r="K53" s="84"/>
      <c r="L53" s="94">
        <v>18532.459626364998</v>
      </c>
      <c r="M53" s="95">
        <v>1.9009887285162005E-2</v>
      </c>
      <c r="N53" s="95">
        <f t="shared" si="1"/>
        <v>2.8401627899938024E-3</v>
      </c>
      <c r="O53" s="95">
        <f>L53/'סכום נכסי הקרן'!$C$42</f>
        <v>3.5374631319757112E-4</v>
      </c>
    </row>
    <row r="54" spans="2:15" s="135" customFormat="1">
      <c r="B54" s="87" t="s">
        <v>1234</v>
      </c>
      <c r="C54" s="84" t="s">
        <v>1235</v>
      </c>
      <c r="D54" s="97" t="s">
        <v>138</v>
      </c>
      <c r="E54" s="97" t="s">
        <v>335</v>
      </c>
      <c r="F54" s="84" t="s">
        <v>434</v>
      </c>
      <c r="G54" s="97" t="s">
        <v>386</v>
      </c>
      <c r="H54" s="97" t="s">
        <v>180</v>
      </c>
      <c r="I54" s="94">
        <v>55815.001680000008</v>
      </c>
      <c r="J54" s="96">
        <v>159100</v>
      </c>
      <c r="K54" s="84"/>
      <c r="L54" s="94">
        <v>88801.667673599019</v>
      </c>
      <c r="M54" s="95">
        <v>2.6121385783583053E-2</v>
      </c>
      <c r="N54" s="95">
        <f t="shared" si="1"/>
        <v>1.3609159134880616E-2</v>
      </c>
      <c r="O54" s="95">
        <f>L54/'סכום נכסי הקרן'!$C$42</f>
        <v>1.6950401176453588E-3</v>
      </c>
    </row>
    <row r="55" spans="2:15" s="135" customFormat="1">
      <c r="B55" s="87" t="s">
        <v>1236</v>
      </c>
      <c r="C55" s="84" t="s">
        <v>1237</v>
      </c>
      <c r="D55" s="97" t="s">
        <v>138</v>
      </c>
      <c r="E55" s="97" t="s">
        <v>335</v>
      </c>
      <c r="F55" s="84" t="s">
        <v>1238</v>
      </c>
      <c r="G55" s="97" t="s">
        <v>386</v>
      </c>
      <c r="H55" s="97" t="s">
        <v>180</v>
      </c>
      <c r="I55" s="94">
        <v>216599.465642</v>
      </c>
      <c r="J55" s="96">
        <v>5028</v>
      </c>
      <c r="K55" s="84"/>
      <c r="L55" s="94">
        <v>10890.621132479999</v>
      </c>
      <c r="M55" s="95">
        <v>1.2076776688195089E-2</v>
      </c>
      <c r="N55" s="95">
        <f t="shared" si="1"/>
        <v>1.6690249175768345E-3</v>
      </c>
      <c r="O55" s="95">
        <f>L55/'סכום נכסי הקרן'!$C$42</f>
        <v>2.0787942624548423E-4</v>
      </c>
    </row>
    <row r="56" spans="2:15" s="135" customFormat="1">
      <c r="B56" s="87" t="s">
        <v>1239</v>
      </c>
      <c r="C56" s="84" t="s">
        <v>1240</v>
      </c>
      <c r="D56" s="97" t="s">
        <v>138</v>
      </c>
      <c r="E56" s="97" t="s">
        <v>335</v>
      </c>
      <c r="F56" s="84" t="s">
        <v>1241</v>
      </c>
      <c r="G56" s="97" t="s">
        <v>602</v>
      </c>
      <c r="H56" s="97" t="s">
        <v>180</v>
      </c>
      <c r="I56" s="94">
        <v>169387.94955299998</v>
      </c>
      <c r="J56" s="96">
        <v>18210</v>
      </c>
      <c r="K56" s="84"/>
      <c r="L56" s="94">
        <v>30845.545613628001</v>
      </c>
      <c r="M56" s="95">
        <v>3.2147751547576459E-2</v>
      </c>
      <c r="N56" s="95">
        <f t="shared" si="1"/>
        <v>4.7271853091885637E-3</v>
      </c>
      <c r="O56" s="95">
        <f>L56/'סכום נכסי הקרן'!$C$42</f>
        <v>5.8877765063981553E-4</v>
      </c>
    </row>
    <row r="57" spans="2:15" s="135" customFormat="1">
      <c r="B57" s="87" t="s">
        <v>1242</v>
      </c>
      <c r="C57" s="84" t="s">
        <v>1243</v>
      </c>
      <c r="D57" s="97" t="s">
        <v>138</v>
      </c>
      <c r="E57" s="97" t="s">
        <v>335</v>
      </c>
      <c r="F57" s="84" t="s">
        <v>1244</v>
      </c>
      <c r="G57" s="97" t="s">
        <v>1215</v>
      </c>
      <c r="H57" s="97" t="s">
        <v>180</v>
      </c>
      <c r="I57" s="94">
        <v>227216.13647199998</v>
      </c>
      <c r="J57" s="96">
        <v>6638</v>
      </c>
      <c r="K57" s="84"/>
      <c r="L57" s="94">
        <v>15082.607139022</v>
      </c>
      <c r="M57" s="95">
        <v>1.6194507919492781E-2</v>
      </c>
      <c r="N57" s="95">
        <f t="shared" si="1"/>
        <v>2.3114611031664406E-3</v>
      </c>
      <c r="O57" s="95">
        <f>L57/'סכום נכסי הקרן'!$C$42</f>
        <v>2.8789576647699953E-4</v>
      </c>
    </row>
    <row r="58" spans="2:15" s="135" customFormat="1">
      <c r="B58" s="87" t="s">
        <v>1245</v>
      </c>
      <c r="C58" s="84" t="s">
        <v>1246</v>
      </c>
      <c r="D58" s="97" t="s">
        <v>138</v>
      </c>
      <c r="E58" s="97" t="s">
        <v>335</v>
      </c>
      <c r="F58" s="84" t="s">
        <v>1247</v>
      </c>
      <c r="G58" s="97" t="s">
        <v>1248</v>
      </c>
      <c r="H58" s="97" t="s">
        <v>180</v>
      </c>
      <c r="I58" s="94">
        <v>107494.401386</v>
      </c>
      <c r="J58" s="96">
        <v>12540</v>
      </c>
      <c r="K58" s="84"/>
      <c r="L58" s="94">
        <v>13479.797933830001</v>
      </c>
      <c r="M58" s="95">
        <v>1.5825883452124431E-2</v>
      </c>
      <c r="N58" s="95">
        <f t="shared" si="1"/>
        <v>2.0658251133505146E-3</v>
      </c>
      <c r="O58" s="95">
        <f>L58/'סכום נכסי הקרן'!$C$42</f>
        <v>2.5730145473819608E-4</v>
      </c>
    </row>
    <row r="59" spans="2:15" s="135" customFormat="1">
      <c r="B59" s="87" t="s">
        <v>1249</v>
      </c>
      <c r="C59" s="84" t="s">
        <v>1250</v>
      </c>
      <c r="D59" s="97" t="s">
        <v>138</v>
      </c>
      <c r="E59" s="97" t="s">
        <v>335</v>
      </c>
      <c r="F59" s="84" t="s">
        <v>1251</v>
      </c>
      <c r="G59" s="97" t="s">
        <v>1248</v>
      </c>
      <c r="H59" s="97" t="s">
        <v>180</v>
      </c>
      <c r="I59" s="94">
        <v>531935.604177</v>
      </c>
      <c r="J59" s="96">
        <v>8787</v>
      </c>
      <c r="K59" s="84"/>
      <c r="L59" s="94">
        <v>46741.181538992001</v>
      </c>
      <c r="M59" s="95">
        <v>2.3659798349502596E-2</v>
      </c>
      <c r="N59" s="95">
        <f t="shared" si="1"/>
        <v>7.1632458531587116E-3</v>
      </c>
      <c r="O59" s="95">
        <f>L59/'סכום נכסי הקרן'!$C$42</f>
        <v>8.921924546051158E-4</v>
      </c>
    </row>
    <row r="60" spans="2:15" s="135" customFormat="1">
      <c r="B60" s="87" t="s">
        <v>1252</v>
      </c>
      <c r="C60" s="84" t="s">
        <v>1253</v>
      </c>
      <c r="D60" s="97" t="s">
        <v>138</v>
      </c>
      <c r="E60" s="97" t="s">
        <v>335</v>
      </c>
      <c r="F60" s="84" t="s">
        <v>1254</v>
      </c>
      <c r="G60" s="97" t="s">
        <v>591</v>
      </c>
      <c r="H60" s="97" t="s">
        <v>180</v>
      </c>
      <c r="I60" s="94">
        <v>98863.822943000006</v>
      </c>
      <c r="J60" s="96">
        <v>21080</v>
      </c>
      <c r="K60" s="84"/>
      <c r="L60" s="94">
        <v>20840.493876353001</v>
      </c>
      <c r="M60" s="95">
        <v>5.7238167189081288E-3</v>
      </c>
      <c r="N60" s="95">
        <f t="shared" si="1"/>
        <v>3.1938769287000054E-3</v>
      </c>
      <c r="O60" s="95">
        <f>L60/'סכום נכסי הקרן'!$C$42</f>
        <v>3.9780191202944186E-4</v>
      </c>
    </row>
    <row r="61" spans="2:15" s="135" customFormat="1">
      <c r="B61" s="87" t="s">
        <v>1255</v>
      </c>
      <c r="C61" s="84" t="s">
        <v>1256</v>
      </c>
      <c r="D61" s="97" t="s">
        <v>138</v>
      </c>
      <c r="E61" s="97" t="s">
        <v>335</v>
      </c>
      <c r="F61" s="84" t="s">
        <v>547</v>
      </c>
      <c r="G61" s="97" t="s">
        <v>386</v>
      </c>
      <c r="H61" s="97" t="s">
        <v>180</v>
      </c>
      <c r="I61" s="94">
        <v>49202.05227700001</v>
      </c>
      <c r="J61" s="96">
        <v>39860</v>
      </c>
      <c r="K61" s="84"/>
      <c r="L61" s="94">
        <v>19611.938037512002</v>
      </c>
      <c r="M61" s="95">
        <v>9.1049221297005E-3</v>
      </c>
      <c r="N61" s="95">
        <f t="shared" si="1"/>
        <v>3.0055965466431189E-3</v>
      </c>
      <c r="O61" s="95">
        <f>L61/'סכום נכסי הקרן'!$C$42</f>
        <v>3.7435132277635223E-4</v>
      </c>
    </row>
    <row r="62" spans="2:15" s="135" customFormat="1">
      <c r="B62" s="87" t="s">
        <v>1257</v>
      </c>
      <c r="C62" s="84" t="s">
        <v>1258</v>
      </c>
      <c r="D62" s="97" t="s">
        <v>138</v>
      </c>
      <c r="E62" s="97" t="s">
        <v>335</v>
      </c>
      <c r="F62" s="84" t="s">
        <v>1259</v>
      </c>
      <c r="G62" s="97" t="s">
        <v>450</v>
      </c>
      <c r="H62" s="97" t="s">
        <v>180</v>
      </c>
      <c r="I62" s="94">
        <v>697822.69283399999</v>
      </c>
      <c r="J62" s="96">
        <v>5268</v>
      </c>
      <c r="K62" s="84"/>
      <c r="L62" s="94">
        <v>36761.299459508999</v>
      </c>
      <c r="M62" s="95">
        <v>1.2555540091056552E-2</v>
      </c>
      <c r="N62" s="95">
        <f t="shared" si="1"/>
        <v>5.6337948087679486E-3</v>
      </c>
      <c r="O62" s="95">
        <f>L62/'סכום נכסי הקרן'!$C$42</f>
        <v>7.0169715268948588E-4</v>
      </c>
    </row>
    <row r="63" spans="2:15" s="135" customFormat="1">
      <c r="B63" s="87" t="s">
        <v>1260</v>
      </c>
      <c r="C63" s="84" t="s">
        <v>1261</v>
      </c>
      <c r="D63" s="97" t="s">
        <v>138</v>
      </c>
      <c r="E63" s="97" t="s">
        <v>335</v>
      </c>
      <c r="F63" s="84" t="s">
        <v>1262</v>
      </c>
      <c r="G63" s="97" t="s">
        <v>1248</v>
      </c>
      <c r="H63" s="97" t="s">
        <v>180</v>
      </c>
      <c r="I63" s="94">
        <v>1534080.6953199999</v>
      </c>
      <c r="J63" s="96">
        <v>4137</v>
      </c>
      <c r="K63" s="84"/>
      <c r="L63" s="94">
        <v>63464.918365369995</v>
      </c>
      <c r="M63" s="95">
        <v>2.4871934439083965E-2</v>
      </c>
      <c r="N63" s="95">
        <f t="shared" si="1"/>
        <v>9.7262156910292944E-3</v>
      </c>
      <c r="O63" s="95">
        <f>L63/'סכום נכסי הקרן'!$C$42</f>
        <v>1.2114139915457057E-3</v>
      </c>
    </row>
    <row r="64" spans="2:15" s="135" customFormat="1">
      <c r="B64" s="87" t="s">
        <v>1263</v>
      </c>
      <c r="C64" s="84" t="s">
        <v>1264</v>
      </c>
      <c r="D64" s="97" t="s">
        <v>138</v>
      </c>
      <c r="E64" s="97" t="s">
        <v>335</v>
      </c>
      <c r="F64" s="84" t="s">
        <v>1265</v>
      </c>
      <c r="G64" s="97" t="s">
        <v>1233</v>
      </c>
      <c r="H64" s="97" t="s">
        <v>180</v>
      </c>
      <c r="I64" s="94">
        <v>2727377.9341529999</v>
      </c>
      <c r="J64" s="96">
        <v>2136</v>
      </c>
      <c r="K64" s="84"/>
      <c r="L64" s="94">
        <v>58256.792674431999</v>
      </c>
      <c r="M64" s="95">
        <v>2.5332349847588097E-2</v>
      </c>
      <c r="N64" s="95">
        <f t="shared" si="1"/>
        <v>8.9280526251851212E-3</v>
      </c>
      <c r="O64" s="95">
        <f>L64/'סכום נכסי הקרן'!$C$42</f>
        <v>1.1120016469901098E-3</v>
      </c>
    </row>
    <row r="65" spans="2:15" s="135" customFormat="1">
      <c r="B65" s="87" t="s">
        <v>1266</v>
      </c>
      <c r="C65" s="84" t="s">
        <v>1267</v>
      </c>
      <c r="D65" s="97" t="s">
        <v>138</v>
      </c>
      <c r="E65" s="97" t="s">
        <v>335</v>
      </c>
      <c r="F65" s="84" t="s">
        <v>576</v>
      </c>
      <c r="G65" s="97" t="s">
        <v>450</v>
      </c>
      <c r="H65" s="97" t="s">
        <v>180</v>
      </c>
      <c r="I65" s="94">
        <v>643474.43794099998</v>
      </c>
      <c r="J65" s="96">
        <v>3975</v>
      </c>
      <c r="K65" s="84"/>
      <c r="L65" s="94">
        <v>25578.108908157003</v>
      </c>
      <c r="M65" s="95">
        <v>1.016998260952396E-2</v>
      </c>
      <c r="N65" s="95">
        <f t="shared" si="1"/>
        <v>3.9199326276155759E-3</v>
      </c>
      <c r="O65" s="95">
        <f>L65/'סכום נכסי הקרן'!$C$42</f>
        <v>4.882331815229871E-4</v>
      </c>
    </row>
    <row r="66" spans="2:15" s="135" customFormat="1">
      <c r="B66" s="87" t="s">
        <v>1268</v>
      </c>
      <c r="C66" s="84" t="s">
        <v>1269</v>
      </c>
      <c r="D66" s="97" t="s">
        <v>138</v>
      </c>
      <c r="E66" s="97" t="s">
        <v>335</v>
      </c>
      <c r="F66" s="84" t="s">
        <v>1270</v>
      </c>
      <c r="G66" s="97" t="s">
        <v>1168</v>
      </c>
      <c r="H66" s="97" t="s">
        <v>180</v>
      </c>
      <c r="I66" s="94">
        <v>52945.739666000001</v>
      </c>
      <c r="J66" s="96">
        <v>8450</v>
      </c>
      <c r="K66" s="84"/>
      <c r="L66" s="94">
        <v>4473.9150017520005</v>
      </c>
      <c r="M66" s="95">
        <v>1.8862142470759723E-3</v>
      </c>
      <c r="N66" s="95">
        <f t="shared" si="1"/>
        <v>6.8564276786520651E-4</v>
      </c>
      <c r="O66" s="95">
        <f>L66/'סכום נכסי הקרן'!$C$42</f>
        <v>8.5397781478372298E-5</v>
      </c>
    </row>
    <row r="67" spans="2:15" s="135" customFormat="1">
      <c r="B67" s="87" t="s">
        <v>1271</v>
      </c>
      <c r="C67" s="84" t="s">
        <v>1272</v>
      </c>
      <c r="D67" s="97" t="s">
        <v>138</v>
      </c>
      <c r="E67" s="97" t="s">
        <v>335</v>
      </c>
      <c r="F67" s="84" t="s">
        <v>1273</v>
      </c>
      <c r="G67" s="97" t="s">
        <v>899</v>
      </c>
      <c r="H67" s="97" t="s">
        <v>180</v>
      </c>
      <c r="I67" s="94">
        <v>1872548.7049509999</v>
      </c>
      <c r="J67" s="96">
        <v>2380</v>
      </c>
      <c r="K67" s="84"/>
      <c r="L67" s="94">
        <v>44566.659176689995</v>
      </c>
      <c r="M67" s="95">
        <v>1.9073055336914595E-2</v>
      </c>
      <c r="N67" s="95">
        <f t="shared" si="1"/>
        <v>6.8299928676438604E-3</v>
      </c>
      <c r="O67" s="95">
        <f>L67/'סכום נכסי הקרן'!$C$42</f>
        <v>8.5068532149172853E-4</v>
      </c>
    </row>
    <row r="68" spans="2:15" s="135" customFormat="1">
      <c r="B68" s="87" t="s">
        <v>1274</v>
      </c>
      <c r="C68" s="84" t="s">
        <v>1275</v>
      </c>
      <c r="D68" s="97" t="s">
        <v>138</v>
      </c>
      <c r="E68" s="97" t="s">
        <v>335</v>
      </c>
      <c r="F68" s="84" t="s">
        <v>1276</v>
      </c>
      <c r="G68" s="97" t="s">
        <v>208</v>
      </c>
      <c r="H68" s="97" t="s">
        <v>180</v>
      </c>
      <c r="I68" s="94">
        <v>345348.99764899997</v>
      </c>
      <c r="J68" s="96">
        <v>4119</v>
      </c>
      <c r="K68" s="84"/>
      <c r="L68" s="94">
        <v>14224.925213148999</v>
      </c>
      <c r="M68" s="95">
        <v>6.9352320076093979E-3</v>
      </c>
      <c r="N68" s="95">
        <f t="shared" si="1"/>
        <v>2.1800184160851626E-3</v>
      </c>
      <c r="O68" s="95">
        <f>L68/'סכום נכסי הקרן'!$C$42</f>
        <v>2.7152439293615902E-4</v>
      </c>
    </row>
    <row r="69" spans="2:15" s="135" customFormat="1">
      <c r="B69" s="87" t="s">
        <v>1184</v>
      </c>
      <c r="C69" s="84" t="s">
        <v>1185</v>
      </c>
      <c r="D69" s="97" t="s">
        <v>138</v>
      </c>
      <c r="E69" s="97" t="s">
        <v>335</v>
      </c>
      <c r="F69" s="84" t="s">
        <v>638</v>
      </c>
      <c r="G69" s="97" t="s">
        <v>418</v>
      </c>
      <c r="H69" s="97" t="s">
        <v>180</v>
      </c>
      <c r="I69" s="94">
        <v>1205978.806412</v>
      </c>
      <c r="J69" s="96">
        <v>2210</v>
      </c>
      <c r="K69" s="84"/>
      <c r="L69" s="94">
        <v>26652.131621711</v>
      </c>
      <c r="M69" s="95">
        <v>1.0378829782659783E-2</v>
      </c>
      <c r="N69" s="95">
        <f>L69/$L$11</f>
        <v>4.084530279958744E-3</v>
      </c>
      <c r="O69" s="95">
        <f>L69/'סכום נכסי הקרן'!$C$42</f>
        <v>5.087340531217938E-4</v>
      </c>
    </row>
    <row r="70" spans="2:15" s="135" customFormat="1">
      <c r="B70" s="87" t="s">
        <v>1277</v>
      </c>
      <c r="C70" s="84" t="s">
        <v>1278</v>
      </c>
      <c r="D70" s="97" t="s">
        <v>138</v>
      </c>
      <c r="E70" s="97" t="s">
        <v>335</v>
      </c>
      <c r="F70" s="84" t="s">
        <v>1279</v>
      </c>
      <c r="G70" s="97" t="s">
        <v>169</v>
      </c>
      <c r="H70" s="97" t="s">
        <v>180</v>
      </c>
      <c r="I70" s="94">
        <v>229546.40841999999</v>
      </c>
      <c r="J70" s="96">
        <v>9236</v>
      </c>
      <c r="K70" s="84"/>
      <c r="L70" s="94">
        <v>21200.906281689</v>
      </c>
      <c r="M70" s="95">
        <v>2.1071149763830527E-2</v>
      </c>
      <c r="N70" s="95">
        <f t="shared" si="1"/>
        <v>3.2491113618688876E-3</v>
      </c>
      <c r="O70" s="95">
        <f>L70/'סכום נכסי הקרן'!$C$42</f>
        <v>4.0468143920439383E-4</v>
      </c>
    </row>
    <row r="71" spans="2:15" s="135" customFormat="1">
      <c r="B71" s="87" t="s">
        <v>1280</v>
      </c>
      <c r="C71" s="84" t="s">
        <v>1281</v>
      </c>
      <c r="D71" s="97" t="s">
        <v>138</v>
      </c>
      <c r="E71" s="97" t="s">
        <v>335</v>
      </c>
      <c r="F71" s="84" t="s">
        <v>1282</v>
      </c>
      <c r="G71" s="97" t="s">
        <v>503</v>
      </c>
      <c r="H71" s="97" t="s">
        <v>180</v>
      </c>
      <c r="I71" s="94">
        <v>153398.86656299999</v>
      </c>
      <c r="J71" s="96">
        <v>16330</v>
      </c>
      <c r="K71" s="84"/>
      <c r="L71" s="94">
        <v>25050.034909781003</v>
      </c>
      <c r="M71" s="95">
        <v>1.6066148883504373E-2</v>
      </c>
      <c r="N71" s="95">
        <f t="shared" si="1"/>
        <v>3.8390034821708411E-3</v>
      </c>
      <c r="O71" s="95">
        <f>L71/'סכום נכסי הקרן'!$C$42</f>
        <v>4.7815334140531297E-4</v>
      </c>
    </row>
    <row r="72" spans="2:15" s="135" customFormat="1">
      <c r="B72" s="87" t="s">
        <v>1190</v>
      </c>
      <c r="C72" s="84" t="s">
        <v>1191</v>
      </c>
      <c r="D72" s="97" t="s">
        <v>138</v>
      </c>
      <c r="E72" s="97" t="s">
        <v>335</v>
      </c>
      <c r="F72" s="84" t="s">
        <v>874</v>
      </c>
      <c r="G72" s="97" t="s">
        <v>418</v>
      </c>
      <c r="H72" s="97" t="s">
        <v>180</v>
      </c>
      <c r="I72" s="94">
        <v>1986155.4601159999</v>
      </c>
      <c r="J72" s="96">
        <v>1835</v>
      </c>
      <c r="K72" s="84"/>
      <c r="L72" s="94">
        <v>36445.952693122999</v>
      </c>
      <c r="M72" s="95">
        <v>1.2162560287474455E-2</v>
      </c>
      <c r="N72" s="95">
        <f>L72/$L$11</f>
        <v>5.5854668388227065E-3</v>
      </c>
      <c r="O72" s="95">
        <f>L72/'סכום נכסי הקרן'!$C$42</f>
        <v>6.9567783532757871E-4</v>
      </c>
    </row>
    <row r="73" spans="2:15" s="135" customFormat="1">
      <c r="B73" s="87" t="s">
        <v>1283</v>
      </c>
      <c r="C73" s="84" t="s">
        <v>1284</v>
      </c>
      <c r="D73" s="97" t="s">
        <v>138</v>
      </c>
      <c r="E73" s="97" t="s">
        <v>335</v>
      </c>
      <c r="F73" s="84" t="s">
        <v>1285</v>
      </c>
      <c r="G73" s="97" t="s">
        <v>1215</v>
      </c>
      <c r="H73" s="97" t="s">
        <v>180</v>
      </c>
      <c r="I73" s="94">
        <v>37616.346114</v>
      </c>
      <c r="J73" s="96">
        <v>23330</v>
      </c>
      <c r="K73" s="84"/>
      <c r="L73" s="94">
        <v>8775.8935483639998</v>
      </c>
      <c r="M73" s="95">
        <v>1.6058054572806572E-2</v>
      </c>
      <c r="N73" s="95">
        <f t="shared" si="1"/>
        <v>1.3449356862243413E-3</v>
      </c>
      <c r="O73" s="95">
        <f>L73/'סכום נכסי הקרן'!$C$42</f>
        <v>1.6751365174062584E-4</v>
      </c>
    </row>
    <row r="74" spans="2:15" s="135" customFormat="1">
      <c r="B74" s="87" t="s">
        <v>1286</v>
      </c>
      <c r="C74" s="84" t="s">
        <v>1287</v>
      </c>
      <c r="D74" s="97" t="s">
        <v>138</v>
      </c>
      <c r="E74" s="97" t="s">
        <v>335</v>
      </c>
      <c r="F74" s="84" t="s">
        <v>1288</v>
      </c>
      <c r="G74" s="97" t="s">
        <v>1289</v>
      </c>
      <c r="H74" s="97" t="s">
        <v>180</v>
      </c>
      <c r="I74" s="94">
        <v>347956.79214199999</v>
      </c>
      <c r="J74" s="96">
        <v>1869</v>
      </c>
      <c r="K74" s="84"/>
      <c r="L74" s="94">
        <v>6503.3124451279991</v>
      </c>
      <c r="M74" s="95">
        <v>8.6411264377372864E-3</v>
      </c>
      <c r="N74" s="95">
        <f t="shared" si="1"/>
        <v>9.9665486345262822E-4</v>
      </c>
      <c r="O74" s="95">
        <f>L74/'סכום נכסי הקרן'!$C$42</f>
        <v>1.2413478013264349E-4</v>
      </c>
    </row>
    <row r="75" spans="2:15" s="135" customFormat="1">
      <c r="B75" s="87" t="s">
        <v>1290</v>
      </c>
      <c r="C75" s="84" t="s">
        <v>1291</v>
      </c>
      <c r="D75" s="97" t="s">
        <v>138</v>
      </c>
      <c r="E75" s="97" t="s">
        <v>335</v>
      </c>
      <c r="F75" s="84" t="s">
        <v>1292</v>
      </c>
      <c r="G75" s="97" t="s">
        <v>781</v>
      </c>
      <c r="H75" s="97" t="s">
        <v>180</v>
      </c>
      <c r="I75" s="94">
        <v>272787.746613</v>
      </c>
      <c r="J75" s="96">
        <v>9232</v>
      </c>
      <c r="K75" s="84"/>
      <c r="L75" s="94">
        <v>25183.764767344001</v>
      </c>
      <c r="M75" s="95">
        <v>2.1688492085411973E-2</v>
      </c>
      <c r="N75" s="95">
        <f t="shared" si="1"/>
        <v>3.8594980399909622E-3</v>
      </c>
      <c r="O75" s="95">
        <f>L75/'סכום נכסי הקרן'!$C$42</f>
        <v>4.8070596771779912E-4</v>
      </c>
    </row>
    <row r="76" spans="2:15" s="135" customFormat="1">
      <c r="B76" s="87" t="s">
        <v>1293</v>
      </c>
      <c r="C76" s="84" t="s">
        <v>1294</v>
      </c>
      <c r="D76" s="97" t="s">
        <v>138</v>
      </c>
      <c r="E76" s="97" t="s">
        <v>335</v>
      </c>
      <c r="F76" s="84" t="s">
        <v>490</v>
      </c>
      <c r="G76" s="97" t="s">
        <v>386</v>
      </c>
      <c r="H76" s="97" t="s">
        <v>180</v>
      </c>
      <c r="I76" s="94">
        <v>2570359.9127090001</v>
      </c>
      <c r="J76" s="96">
        <v>1381</v>
      </c>
      <c r="K76" s="84"/>
      <c r="L76" s="94">
        <v>35496.670394514003</v>
      </c>
      <c r="M76" s="95">
        <v>1.46100393425041E-2</v>
      </c>
      <c r="N76" s="95">
        <f t="shared" si="1"/>
        <v>5.4399860814885069E-3</v>
      </c>
      <c r="O76" s="95">
        <f>L76/'סכום נכסי הקרן'!$C$42</f>
        <v>6.7755800017958148E-4</v>
      </c>
    </row>
    <row r="77" spans="2:15" s="135" customFormat="1">
      <c r="B77" s="87" t="s">
        <v>1295</v>
      </c>
      <c r="C77" s="84" t="s">
        <v>1296</v>
      </c>
      <c r="D77" s="97" t="s">
        <v>138</v>
      </c>
      <c r="E77" s="97" t="s">
        <v>335</v>
      </c>
      <c r="F77" s="84" t="s">
        <v>1297</v>
      </c>
      <c r="G77" s="97" t="s">
        <v>169</v>
      </c>
      <c r="H77" s="97" t="s">
        <v>180</v>
      </c>
      <c r="I77" s="94">
        <v>114532.52221</v>
      </c>
      <c r="J77" s="96">
        <v>19240</v>
      </c>
      <c r="K77" s="84"/>
      <c r="L77" s="94">
        <v>22036.057273118997</v>
      </c>
      <c r="M77" s="95">
        <v>8.314168787629533E-3</v>
      </c>
      <c r="N77" s="95">
        <f t="shared" si="1"/>
        <v>3.3771011062259434E-3</v>
      </c>
      <c r="O77" s="95">
        <f>L77/'סכום נכסי הקרן'!$C$42</f>
        <v>4.2062274382007286E-4</v>
      </c>
    </row>
    <row r="78" spans="2:15" s="135" customFormat="1">
      <c r="B78" s="87" t="s">
        <v>1298</v>
      </c>
      <c r="C78" s="84" t="s">
        <v>1299</v>
      </c>
      <c r="D78" s="97" t="s">
        <v>138</v>
      </c>
      <c r="E78" s="97" t="s">
        <v>335</v>
      </c>
      <c r="F78" s="84" t="s">
        <v>1300</v>
      </c>
      <c r="G78" s="97" t="s">
        <v>899</v>
      </c>
      <c r="H78" s="97" t="s">
        <v>180</v>
      </c>
      <c r="I78" s="94">
        <v>17858241.49605</v>
      </c>
      <c r="J78" s="96">
        <v>254.6</v>
      </c>
      <c r="K78" s="84"/>
      <c r="L78" s="94">
        <v>45467.082848569997</v>
      </c>
      <c r="M78" s="95">
        <v>1.5890698664378235E-2</v>
      </c>
      <c r="N78" s="95">
        <f t="shared" si="1"/>
        <v>6.9679858734111571E-3</v>
      </c>
      <c r="O78" s="95">
        <f>L78/'סכום נכסי הקרן'!$C$42</f>
        <v>8.6787254653714172E-4</v>
      </c>
    </row>
    <row r="79" spans="2:15" s="135" customFormat="1">
      <c r="B79" s="87" t="s">
        <v>1301</v>
      </c>
      <c r="C79" s="84" t="s">
        <v>1302</v>
      </c>
      <c r="D79" s="97" t="s">
        <v>138</v>
      </c>
      <c r="E79" s="97" t="s">
        <v>335</v>
      </c>
      <c r="F79" s="84" t="s">
        <v>678</v>
      </c>
      <c r="G79" s="97" t="s">
        <v>386</v>
      </c>
      <c r="H79" s="97" t="s">
        <v>180</v>
      </c>
      <c r="I79" s="94">
        <v>7310976.5171210002</v>
      </c>
      <c r="J79" s="96">
        <v>634.1</v>
      </c>
      <c r="K79" s="84"/>
      <c r="L79" s="94">
        <v>46358.902094493002</v>
      </c>
      <c r="M79" s="95">
        <v>1.8254353551517614E-2</v>
      </c>
      <c r="N79" s="95">
        <f t="shared" si="1"/>
        <v>7.1046602214867591E-3</v>
      </c>
      <c r="O79" s="95">
        <f>L79/'סכום נכסי הקרן'!$C$42</f>
        <v>8.8489553089239105E-4</v>
      </c>
    </row>
    <row r="80" spans="2:15" s="135" customFormat="1">
      <c r="B80" s="87" t="s">
        <v>1303</v>
      </c>
      <c r="C80" s="84" t="s">
        <v>1304</v>
      </c>
      <c r="D80" s="97" t="s">
        <v>138</v>
      </c>
      <c r="E80" s="97" t="s">
        <v>335</v>
      </c>
      <c r="F80" s="84" t="s">
        <v>884</v>
      </c>
      <c r="G80" s="97" t="s">
        <v>386</v>
      </c>
      <c r="H80" s="97" t="s">
        <v>180</v>
      </c>
      <c r="I80" s="94">
        <v>4233013.8214760004</v>
      </c>
      <c r="J80" s="96">
        <v>1150</v>
      </c>
      <c r="K80" s="84"/>
      <c r="L80" s="94">
        <v>48679.658946978998</v>
      </c>
      <c r="M80" s="95">
        <v>1.2067575217106103E-2</v>
      </c>
      <c r="N80" s="95">
        <f t="shared" si="1"/>
        <v>7.4603241425173373E-3</v>
      </c>
      <c r="O80" s="95">
        <f>L80/'סכום נכסי הקרן'!$C$42</f>
        <v>9.2919397788466141E-4</v>
      </c>
    </row>
    <row r="81" spans="2:15" s="135" customFormat="1">
      <c r="B81" s="87" t="s">
        <v>1305</v>
      </c>
      <c r="C81" s="84" t="s">
        <v>1306</v>
      </c>
      <c r="D81" s="97" t="s">
        <v>138</v>
      </c>
      <c r="E81" s="97" t="s">
        <v>335</v>
      </c>
      <c r="F81" s="84" t="s">
        <v>925</v>
      </c>
      <c r="G81" s="97" t="s">
        <v>899</v>
      </c>
      <c r="H81" s="97" t="s">
        <v>180</v>
      </c>
      <c r="I81" s="94">
        <v>1515282.2699549999</v>
      </c>
      <c r="J81" s="96">
        <v>1524</v>
      </c>
      <c r="K81" s="84"/>
      <c r="L81" s="94">
        <v>23092.901794119</v>
      </c>
      <c r="M81" s="95">
        <v>1.7122689499811831E-2</v>
      </c>
      <c r="N81" s="95">
        <f t="shared" si="1"/>
        <v>3.5390661418374506E-3</v>
      </c>
      <c r="O81" s="95">
        <f>L81/'סכום נכסי הקרן'!$C$42</f>
        <v>4.4079571926230419E-4</v>
      </c>
    </row>
    <row r="82" spans="2:15" s="135" customFormat="1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 s="135" customFormat="1">
      <c r="B83" s="102" t="s">
        <v>29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180456.454733374</v>
      </c>
      <c r="M83" s="82"/>
      <c r="N83" s="92">
        <f t="shared" ref="N83:N124" si="2">L83/$L$11</f>
        <v>2.7655568568933548E-2</v>
      </c>
      <c r="O83" s="92">
        <f>L83/'סכום נכסי הקרן'!$C$42</f>
        <v>3.4445403816674254E-3</v>
      </c>
    </row>
    <row r="84" spans="2:15" s="135" customFormat="1">
      <c r="B84" s="87" t="s">
        <v>1307</v>
      </c>
      <c r="C84" s="84" t="s">
        <v>1308</v>
      </c>
      <c r="D84" s="97" t="s">
        <v>138</v>
      </c>
      <c r="E84" s="97" t="s">
        <v>335</v>
      </c>
      <c r="F84" s="84" t="s">
        <v>1309</v>
      </c>
      <c r="G84" s="97" t="s">
        <v>1289</v>
      </c>
      <c r="H84" s="97" t="s">
        <v>180</v>
      </c>
      <c r="I84" s="94">
        <v>527447.93847699999</v>
      </c>
      <c r="J84" s="96">
        <v>778</v>
      </c>
      <c r="K84" s="84"/>
      <c r="L84" s="94">
        <v>4103.5449613540004</v>
      </c>
      <c r="M84" s="95">
        <v>2.0479997511755027E-2</v>
      </c>
      <c r="N84" s="95">
        <f t="shared" si="2"/>
        <v>6.2888229308341278E-4</v>
      </c>
      <c r="O84" s="95">
        <f>L84/'סכום נכסי הקרן'!$C$42</f>
        <v>7.8328183651042452E-5</v>
      </c>
    </row>
    <row r="85" spans="2:15" s="135" customFormat="1">
      <c r="B85" s="87" t="s">
        <v>1310</v>
      </c>
      <c r="C85" s="84" t="s">
        <v>1311</v>
      </c>
      <c r="D85" s="97" t="s">
        <v>138</v>
      </c>
      <c r="E85" s="97" t="s">
        <v>335</v>
      </c>
      <c r="F85" s="84" t="s">
        <v>1312</v>
      </c>
      <c r="G85" s="97" t="s">
        <v>1233</v>
      </c>
      <c r="H85" s="97" t="s">
        <v>180</v>
      </c>
      <c r="I85" s="94">
        <v>95742.411053999997</v>
      </c>
      <c r="J85" s="96">
        <v>2980</v>
      </c>
      <c r="K85" s="84"/>
      <c r="L85" s="94">
        <v>2853.1238494029999</v>
      </c>
      <c r="M85" s="95">
        <v>1.9394360028367637E-2</v>
      </c>
      <c r="N85" s="95">
        <f t="shared" si="2"/>
        <v>4.3725098317711478E-4</v>
      </c>
      <c r="O85" s="95">
        <f>L85/'סכום נכסי הקרן'!$C$42</f>
        <v>5.4460231570478075E-5</v>
      </c>
    </row>
    <row r="86" spans="2:15" s="135" customFormat="1">
      <c r="B86" s="87" t="s">
        <v>1313</v>
      </c>
      <c r="C86" s="84" t="s">
        <v>1314</v>
      </c>
      <c r="D86" s="97" t="s">
        <v>138</v>
      </c>
      <c r="E86" s="97" t="s">
        <v>335</v>
      </c>
      <c r="F86" s="84" t="s">
        <v>1315</v>
      </c>
      <c r="G86" s="97" t="s">
        <v>169</v>
      </c>
      <c r="H86" s="97" t="s">
        <v>180</v>
      </c>
      <c r="I86" s="94">
        <v>1251455.806595</v>
      </c>
      <c r="J86" s="96">
        <v>449.8</v>
      </c>
      <c r="K86" s="84"/>
      <c r="L86" s="94">
        <v>5629.0482174899998</v>
      </c>
      <c r="M86" s="95">
        <v>2.2758748862840735E-2</v>
      </c>
      <c r="N86" s="95">
        <f t="shared" si="2"/>
        <v>8.6267088194012418E-4</v>
      </c>
      <c r="O86" s="95">
        <f>L86/'סכום נכסי הקרן'!$C$42</f>
        <v>1.0744688475757477E-4</v>
      </c>
    </row>
    <row r="87" spans="2:15" s="135" customFormat="1">
      <c r="B87" s="87" t="s">
        <v>1316</v>
      </c>
      <c r="C87" s="84" t="s">
        <v>1317</v>
      </c>
      <c r="D87" s="97" t="s">
        <v>138</v>
      </c>
      <c r="E87" s="97" t="s">
        <v>335</v>
      </c>
      <c r="F87" s="84" t="s">
        <v>1318</v>
      </c>
      <c r="G87" s="97" t="s">
        <v>602</v>
      </c>
      <c r="H87" s="97" t="s">
        <v>180</v>
      </c>
      <c r="I87" s="94">
        <v>398354.37025799998</v>
      </c>
      <c r="J87" s="96">
        <v>2167</v>
      </c>
      <c r="K87" s="84"/>
      <c r="L87" s="94">
        <v>8632.3392034890003</v>
      </c>
      <c r="M87" s="95">
        <v>3.0008431817914735E-2</v>
      </c>
      <c r="N87" s="95">
        <f t="shared" si="2"/>
        <v>1.3229354921391549E-3</v>
      </c>
      <c r="O87" s="95">
        <f>L87/'סכום נכסי הקרן'!$C$42</f>
        <v>1.647734962908452E-4</v>
      </c>
    </row>
    <row r="88" spans="2:15" s="135" customFormat="1">
      <c r="B88" s="87" t="s">
        <v>1319</v>
      </c>
      <c r="C88" s="84" t="s">
        <v>1320</v>
      </c>
      <c r="D88" s="97" t="s">
        <v>138</v>
      </c>
      <c r="E88" s="97" t="s">
        <v>335</v>
      </c>
      <c r="F88" s="84" t="s">
        <v>1321</v>
      </c>
      <c r="G88" s="97" t="s">
        <v>169</v>
      </c>
      <c r="H88" s="97" t="s">
        <v>180</v>
      </c>
      <c r="I88" s="94">
        <v>43012.840807999994</v>
      </c>
      <c r="J88" s="96">
        <v>5240</v>
      </c>
      <c r="K88" s="84"/>
      <c r="L88" s="94">
        <v>2253.872858364</v>
      </c>
      <c r="M88" s="95">
        <v>4.2862820934728447E-3</v>
      </c>
      <c r="N88" s="95">
        <f t="shared" si="2"/>
        <v>3.4541372029191268E-4</v>
      </c>
      <c r="O88" s="95">
        <f>L88/'סכום נכסי הקרן'!$C$42</f>
        <v>4.302176991812072E-5</v>
      </c>
    </row>
    <row r="89" spans="2:15" s="135" customFormat="1">
      <c r="B89" s="87" t="s">
        <v>1322</v>
      </c>
      <c r="C89" s="84" t="s">
        <v>1323</v>
      </c>
      <c r="D89" s="97" t="s">
        <v>138</v>
      </c>
      <c r="E89" s="97" t="s">
        <v>335</v>
      </c>
      <c r="F89" s="84" t="s">
        <v>1324</v>
      </c>
      <c r="G89" s="97" t="s">
        <v>729</v>
      </c>
      <c r="H89" s="97" t="s">
        <v>180</v>
      </c>
      <c r="I89" s="94">
        <v>420307.89438999997</v>
      </c>
      <c r="J89" s="96">
        <v>890</v>
      </c>
      <c r="K89" s="84"/>
      <c r="L89" s="94">
        <v>3740.7402600739997</v>
      </c>
      <c r="M89" s="95">
        <v>7.7322772449664881E-3</v>
      </c>
      <c r="N89" s="95">
        <f t="shared" si="2"/>
        <v>5.7328123238317241E-4</v>
      </c>
      <c r="O89" s="95">
        <f>L89/'סכום נכסי הקרן'!$C$42</f>
        <v>7.1402992495845564E-5</v>
      </c>
    </row>
    <row r="90" spans="2:15" s="135" customFormat="1">
      <c r="B90" s="87" t="s">
        <v>1325</v>
      </c>
      <c r="C90" s="84" t="s">
        <v>1326</v>
      </c>
      <c r="D90" s="97" t="s">
        <v>138</v>
      </c>
      <c r="E90" s="97" t="s">
        <v>335</v>
      </c>
      <c r="F90" s="84" t="s">
        <v>1327</v>
      </c>
      <c r="G90" s="97" t="s">
        <v>1328</v>
      </c>
      <c r="H90" s="97" t="s">
        <v>180</v>
      </c>
      <c r="I90" s="94">
        <v>5876034.730366</v>
      </c>
      <c r="J90" s="96">
        <v>128</v>
      </c>
      <c r="K90" s="84"/>
      <c r="L90" s="94">
        <v>7521.3244548689991</v>
      </c>
      <c r="M90" s="95">
        <v>2.0430146225598689E-2</v>
      </c>
      <c r="N90" s="95">
        <f t="shared" si="2"/>
        <v>1.1526686839667651E-3</v>
      </c>
      <c r="O90" s="95">
        <f>L90/'סכום נכסי הקרן'!$C$42</f>
        <v>1.4356652327398079E-4</v>
      </c>
    </row>
    <row r="91" spans="2:15" s="135" customFormat="1">
      <c r="B91" s="87" t="s">
        <v>1329</v>
      </c>
      <c r="C91" s="84" t="s">
        <v>1330</v>
      </c>
      <c r="D91" s="97" t="s">
        <v>138</v>
      </c>
      <c r="E91" s="97" t="s">
        <v>335</v>
      </c>
      <c r="F91" s="84" t="s">
        <v>1331</v>
      </c>
      <c r="G91" s="97" t="s">
        <v>208</v>
      </c>
      <c r="H91" s="97" t="s">
        <v>180</v>
      </c>
      <c r="I91" s="94">
        <v>40614.908405000002</v>
      </c>
      <c r="J91" s="96">
        <v>2249</v>
      </c>
      <c r="K91" s="84"/>
      <c r="L91" s="94">
        <v>913.42929003399991</v>
      </c>
      <c r="M91" s="95">
        <v>1.2056036788701502E-3</v>
      </c>
      <c r="N91" s="95">
        <f t="shared" si="2"/>
        <v>1.3998616120842848E-4</v>
      </c>
      <c r="O91" s="95">
        <f>L91/'סכום נכסי הקרן'!$C$42</f>
        <v>1.7435475389166158E-5</v>
      </c>
    </row>
    <row r="92" spans="2:15" s="135" customFormat="1">
      <c r="B92" s="87" t="s">
        <v>1332</v>
      </c>
      <c r="C92" s="84" t="s">
        <v>1333</v>
      </c>
      <c r="D92" s="97" t="s">
        <v>138</v>
      </c>
      <c r="E92" s="97" t="s">
        <v>335</v>
      </c>
      <c r="F92" s="84" t="s">
        <v>1334</v>
      </c>
      <c r="G92" s="97" t="s">
        <v>457</v>
      </c>
      <c r="H92" s="97" t="s">
        <v>180</v>
      </c>
      <c r="I92" s="94">
        <v>627019.47257999994</v>
      </c>
      <c r="J92" s="96">
        <v>170</v>
      </c>
      <c r="K92" s="84"/>
      <c r="L92" s="94">
        <v>1065.9331033850001</v>
      </c>
      <c r="M92" s="95">
        <v>3.2482440992582837E-2</v>
      </c>
      <c r="N92" s="95">
        <f t="shared" si="2"/>
        <v>1.6335789193085647E-4</v>
      </c>
      <c r="O92" s="95">
        <f>L92/'סכום נכסי הקרן'!$C$42</f>
        <v>2.0346457676953734E-5</v>
      </c>
    </row>
    <row r="93" spans="2:15" s="135" customFormat="1">
      <c r="B93" s="87" t="s">
        <v>1335</v>
      </c>
      <c r="C93" s="84" t="s">
        <v>1336</v>
      </c>
      <c r="D93" s="97" t="s">
        <v>138</v>
      </c>
      <c r="E93" s="97" t="s">
        <v>335</v>
      </c>
      <c r="F93" s="84" t="s">
        <v>1337</v>
      </c>
      <c r="G93" s="97" t="s">
        <v>205</v>
      </c>
      <c r="H93" s="97" t="s">
        <v>180</v>
      </c>
      <c r="I93" s="94">
        <v>376335.38750200003</v>
      </c>
      <c r="J93" s="96">
        <v>832.1</v>
      </c>
      <c r="K93" s="84"/>
      <c r="L93" s="94">
        <v>3131.4867601839992</v>
      </c>
      <c r="M93" s="95">
        <v>1.2652579866632227E-2</v>
      </c>
      <c r="N93" s="95">
        <f t="shared" si="2"/>
        <v>4.7991105082349599E-4</v>
      </c>
      <c r="O93" s="95">
        <f>L93/'סכום נכסי הקרן'!$C$42</f>
        <v>5.9773603643315934E-5</v>
      </c>
    </row>
    <row r="94" spans="2:15" s="135" customFormat="1">
      <c r="B94" s="87" t="s">
        <v>1338</v>
      </c>
      <c r="C94" s="84" t="s">
        <v>1339</v>
      </c>
      <c r="D94" s="97" t="s">
        <v>138</v>
      </c>
      <c r="E94" s="97" t="s">
        <v>335</v>
      </c>
      <c r="F94" s="84" t="s">
        <v>1340</v>
      </c>
      <c r="G94" s="97" t="s">
        <v>591</v>
      </c>
      <c r="H94" s="97" t="s">
        <v>180</v>
      </c>
      <c r="I94" s="94">
        <v>394511.77245799993</v>
      </c>
      <c r="J94" s="96">
        <v>2253</v>
      </c>
      <c r="K94" s="84"/>
      <c r="L94" s="94">
        <v>8888.3502334739987</v>
      </c>
      <c r="M94" s="95">
        <v>1.4092839802807578E-2</v>
      </c>
      <c r="N94" s="95">
        <f t="shared" si="2"/>
        <v>1.3621700576448019E-3</v>
      </c>
      <c r="O94" s="95">
        <f>L94/'סכום נכסי הקרן'!$C$42</f>
        <v>1.6966021720220593E-4</v>
      </c>
    </row>
    <row r="95" spans="2:15" s="135" customFormat="1">
      <c r="B95" s="87" t="s">
        <v>1341</v>
      </c>
      <c r="C95" s="84" t="s">
        <v>1342</v>
      </c>
      <c r="D95" s="97" t="s">
        <v>138</v>
      </c>
      <c r="E95" s="97" t="s">
        <v>335</v>
      </c>
      <c r="F95" s="84" t="s">
        <v>1343</v>
      </c>
      <c r="G95" s="97" t="s">
        <v>602</v>
      </c>
      <c r="H95" s="97" t="s">
        <v>180</v>
      </c>
      <c r="I95" s="94">
        <v>210606.354815</v>
      </c>
      <c r="J95" s="96">
        <v>1943</v>
      </c>
      <c r="K95" s="84"/>
      <c r="L95" s="94">
        <v>4092.0814740559999</v>
      </c>
      <c r="M95" s="95">
        <v>3.1658655256516059E-2</v>
      </c>
      <c r="N95" s="95">
        <f t="shared" si="2"/>
        <v>6.2712547446765665E-4</v>
      </c>
      <c r="O95" s="95">
        <f>L95/'סכום נכסי הקרן'!$C$42</f>
        <v>7.8109369394877243E-5</v>
      </c>
    </row>
    <row r="96" spans="2:15" s="135" customFormat="1">
      <c r="B96" s="87" t="s">
        <v>1344</v>
      </c>
      <c r="C96" s="84" t="s">
        <v>1345</v>
      </c>
      <c r="D96" s="97" t="s">
        <v>138</v>
      </c>
      <c r="E96" s="97" t="s">
        <v>335</v>
      </c>
      <c r="F96" s="84" t="s">
        <v>1346</v>
      </c>
      <c r="G96" s="97" t="s">
        <v>1215</v>
      </c>
      <c r="H96" s="97" t="s">
        <v>180</v>
      </c>
      <c r="I96" s="94">
        <v>35003.104380999997</v>
      </c>
      <c r="J96" s="96">
        <v>0</v>
      </c>
      <c r="K96" s="84"/>
      <c r="L96" s="94">
        <v>3.4403999999999998E-5</v>
      </c>
      <c r="M96" s="95">
        <v>2.2140817265902179E-2</v>
      </c>
      <c r="N96" s="95">
        <f t="shared" si="2"/>
        <v>5.2725306082920861E-12</v>
      </c>
      <c r="O96" s="95">
        <f>L96/'סכום נכסי הקרן'!$C$42</f>
        <v>6.5670118293069478E-13</v>
      </c>
    </row>
    <row r="97" spans="2:15" s="135" customFormat="1">
      <c r="B97" s="87" t="s">
        <v>1347</v>
      </c>
      <c r="C97" s="84" t="s">
        <v>1348</v>
      </c>
      <c r="D97" s="97" t="s">
        <v>138</v>
      </c>
      <c r="E97" s="97" t="s">
        <v>335</v>
      </c>
      <c r="F97" s="84" t="s">
        <v>1349</v>
      </c>
      <c r="G97" s="97" t="s">
        <v>1328</v>
      </c>
      <c r="H97" s="97" t="s">
        <v>180</v>
      </c>
      <c r="I97" s="94">
        <v>392144.81478199997</v>
      </c>
      <c r="J97" s="96">
        <v>731.6</v>
      </c>
      <c r="K97" s="84"/>
      <c r="L97" s="94">
        <v>2868.9314676259996</v>
      </c>
      <c r="M97" s="95">
        <v>1.4568615773061691E-2</v>
      </c>
      <c r="N97" s="95">
        <f t="shared" si="2"/>
        <v>4.3967355470731368E-4</v>
      </c>
      <c r="O97" s="95">
        <f>L97/'סכום נכסי הקרן'!$C$42</f>
        <v>5.4761966298601573E-5</v>
      </c>
    </row>
    <row r="98" spans="2:15" s="135" customFormat="1">
      <c r="B98" s="87" t="s">
        <v>1350</v>
      </c>
      <c r="C98" s="84" t="s">
        <v>1351</v>
      </c>
      <c r="D98" s="97" t="s">
        <v>138</v>
      </c>
      <c r="E98" s="97" t="s">
        <v>335</v>
      </c>
      <c r="F98" s="84" t="s">
        <v>1352</v>
      </c>
      <c r="G98" s="97" t="s">
        <v>203</v>
      </c>
      <c r="H98" s="97" t="s">
        <v>180</v>
      </c>
      <c r="I98" s="94">
        <v>242589.968035</v>
      </c>
      <c r="J98" s="96">
        <v>656.8</v>
      </c>
      <c r="K98" s="84"/>
      <c r="L98" s="94">
        <v>1593.330910053</v>
      </c>
      <c r="M98" s="95">
        <v>4.021354308149265E-2</v>
      </c>
      <c r="N98" s="95">
        <f t="shared" si="2"/>
        <v>2.4418340868481361E-4</v>
      </c>
      <c r="O98" s="95">
        <f>L98/'סכום נכסי הקרן'!$C$42</f>
        <v>3.0413390693868321E-5</v>
      </c>
    </row>
    <row r="99" spans="2:15" s="135" customFormat="1">
      <c r="B99" s="87" t="s">
        <v>1353</v>
      </c>
      <c r="C99" s="84" t="s">
        <v>1354</v>
      </c>
      <c r="D99" s="97" t="s">
        <v>138</v>
      </c>
      <c r="E99" s="97" t="s">
        <v>335</v>
      </c>
      <c r="F99" s="84" t="s">
        <v>1355</v>
      </c>
      <c r="G99" s="97" t="s">
        <v>206</v>
      </c>
      <c r="H99" s="97" t="s">
        <v>180</v>
      </c>
      <c r="I99" s="94">
        <v>554314.10477500001</v>
      </c>
      <c r="J99" s="96">
        <v>393</v>
      </c>
      <c r="K99" s="84"/>
      <c r="L99" s="94">
        <v>2178.4544324530002</v>
      </c>
      <c r="M99" s="95">
        <v>4.0621796280096684E-2</v>
      </c>
      <c r="N99" s="95">
        <f t="shared" si="2"/>
        <v>3.3385558870706919E-4</v>
      </c>
      <c r="O99" s="95">
        <f>L99/'סכום נכסי הקרן'!$C$42</f>
        <v>4.1582188197665991E-5</v>
      </c>
    </row>
    <row r="100" spans="2:15" s="135" customFormat="1">
      <c r="B100" s="87" t="s">
        <v>1356</v>
      </c>
      <c r="C100" s="84" t="s">
        <v>1357</v>
      </c>
      <c r="D100" s="97" t="s">
        <v>138</v>
      </c>
      <c r="E100" s="97" t="s">
        <v>335</v>
      </c>
      <c r="F100" s="84" t="s">
        <v>1358</v>
      </c>
      <c r="G100" s="97" t="s">
        <v>503</v>
      </c>
      <c r="H100" s="97" t="s">
        <v>180</v>
      </c>
      <c r="I100" s="94">
        <v>775997.97266100009</v>
      </c>
      <c r="J100" s="96">
        <v>662.9</v>
      </c>
      <c r="K100" s="84"/>
      <c r="L100" s="94">
        <v>5144.0905632180002</v>
      </c>
      <c r="M100" s="95">
        <v>2.2668895916748616E-2</v>
      </c>
      <c r="N100" s="95">
        <f t="shared" si="2"/>
        <v>7.8834946362031687E-4</v>
      </c>
      <c r="O100" s="95">
        <f>L100/'סכום נכסי הקרן'!$C$42</f>
        <v>9.8190046447153964E-5</v>
      </c>
    </row>
    <row r="101" spans="2:15" s="135" customFormat="1">
      <c r="B101" s="87" t="s">
        <v>1359</v>
      </c>
      <c r="C101" s="84" t="s">
        <v>1360</v>
      </c>
      <c r="D101" s="97" t="s">
        <v>138</v>
      </c>
      <c r="E101" s="97" t="s">
        <v>335</v>
      </c>
      <c r="F101" s="84" t="s">
        <v>1361</v>
      </c>
      <c r="G101" s="97" t="s">
        <v>503</v>
      </c>
      <c r="H101" s="97" t="s">
        <v>180</v>
      </c>
      <c r="I101" s="94">
        <v>484474.375137</v>
      </c>
      <c r="J101" s="96">
        <v>1946</v>
      </c>
      <c r="K101" s="84"/>
      <c r="L101" s="94">
        <v>9427.8713401570003</v>
      </c>
      <c r="M101" s="95">
        <v>3.1915797860204313E-2</v>
      </c>
      <c r="N101" s="95">
        <f t="shared" si="2"/>
        <v>1.4448535115689314E-3</v>
      </c>
      <c r="O101" s="95">
        <f>L101/'סכום נכסי הקרן'!$C$42</f>
        <v>1.7995855893499296E-4</v>
      </c>
    </row>
    <row r="102" spans="2:15" s="135" customFormat="1">
      <c r="B102" s="87" t="s">
        <v>1362</v>
      </c>
      <c r="C102" s="84" t="s">
        <v>1363</v>
      </c>
      <c r="D102" s="97" t="s">
        <v>138</v>
      </c>
      <c r="E102" s="97" t="s">
        <v>335</v>
      </c>
      <c r="F102" s="84" t="s">
        <v>1364</v>
      </c>
      <c r="G102" s="97" t="s">
        <v>899</v>
      </c>
      <c r="H102" s="97" t="s">
        <v>180</v>
      </c>
      <c r="I102" s="94">
        <v>455991.33038199996</v>
      </c>
      <c r="J102" s="96">
        <v>1032</v>
      </c>
      <c r="K102" s="84"/>
      <c r="L102" s="94">
        <v>4705.8305295420005</v>
      </c>
      <c r="M102" s="95">
        <v>2.2798426597770108E-2</v>
      </c>
      <c r="N102" s="95">
        <f t="shared" si="2"/>
        <v>7.2118461529024392E-4</v>
      </c>
      <c r="O102" s="95">
        <f>L102/'סכום נכסי הקרן'!$C$42</f>
        <v>8.9824569103058067E-5</v>
      </c>
    </row>
    <row r="103" spans="2:15" s="135" customFormat="1">
      <c r="B103" s="87" t="s">
        <v>1365</v>
      </c>
      <c r="C103" s="84" t="s">
        <v>1366</v>
      </c>
      <c r="D103" s="97" t="s">
        <v>138</v>
      </c>
      <c r="E103" s="97" t="s">
        <v>335</v>
      </c>
      <c r="F103" s="84" t="s">
        <v>1367</v>
      </c>
      <c r="G103" s="97" t="s">
        <v>781</v>
      </c>
      <c r="H103" s="97" t="s">
        <v>180</v>
      </c>
      <c r="I103" s="94">
        <v>336078.94189499994</v>
      </c>
      <c r="J103" s="96">
        <v>1464</v>
      </c>
      <c r="K103" s="84"/>
      <c r="L103" s="94">
        <v>4920.1957093399997</v>
      </c>
      <c r="M103" s="95">
        <v>2.325911578782509E-2</v>
      </c>
      <c r="N103" s="95">
        <f t="shared" si="2"/>
        <v>7.5403681189055167E-4</v>
      </c>
      <c r="O103" s="95">
        <f>L103/'סכום נכסי הקרן'!$C$42</f>
        <v>9.3916356893794533E-5</v>
      </c>
    </row>
    <row r="104" spans="2:15" s="135" customFormat="1">
      <c r="B104" s="87" t="s">
        <v>1368</v>
      </c>
      <c r="C104" s="84" t="s">
        <v>1369</v>
      </c>
      <c r="D104" s="97" t="s">
        <v>138</v>
      </c>
      <c r="E104" s="97" t="s">
        <v>335</v>
      </c>
      <c r="F104" s="84" t="s">
        <v>1370</v>
      </c>
      <c r="G104" s="97" t="s">
        <v>1215</v>
      </c>
      <c r="H104" s="97" t="s">
        <v>180</v>
      </c>
      <c r="I104" s="94">
        <v>250848.27062600001</v>
      </c>
      <c r="J104" s="96">
        <v>1476</v>
      </c>
      <c r="K104" s="84"/>
      <c r="L104" s="94">
        <v>3702.5204744429998</v>
      </c>
      <c r="M104" s="95">
        <v>2.0409932112281846E-2</v>
      </c>
      <c r="N104" s="95">
        <f t="shared" si="2"/>
        <v>5.6742391958286402E-4</v>
      </c>
      <c r="O104" s="95">
        <f>L104/'סכום נכסי הקרן'!$C$42</f>
        <v>7.0673455859546433E-5</v>
      </c>
    </row>
    <row r="105" spans="2:15" s="135" customFormat="1">
      <c r="B105" s="87" t="s">
        <v>1371</v>
      </c>
      <c r="C105" s="84" t="s">
        <v>1372</v>
      </c>
      <c r="D105" s="97" t="s">
        <v>138</v>
      </c>
      <c r="E105" s="97" t="s">
        <v>335</v>
      </c>
      <c r="F105" s="84" t="s">
        <v>1373</v>
      </c>
      <c r="G105" s="97" t="s">
        <v>205</v>
      </c>
      <c r="H105" s="97" t="s">
        <v>180</v>
      </c>
      <c r="I105" s="94">
        <v>1823571.6580920003</v>
      </c>
      <c r="J105" s="96">
        <v>269.5</v>
      </c>
      <c r="K105" s="84"/>
      <c r="L105" s="94">
        <v>4914.5256198469997</v>
      </c>
      <c r="M105" s="95">
        <v>1.1309968834349494E-2</v>
      </c>
      <c r="N105" s="95">
        <f t="shared" si="2"/>
        <v>7.5316785129284222E-4</v>
      </c>
      <c r="O105" s="95">
        <f>L105/'סכום נכסי הקרן'!$C$42</f>
        <v>9.3808126615996137E-5</v>
      </c>
    </row>
    <row r="106" spans="2:15" s="135" customFormat="1">
      <c r="B106" s="87" t="s">
        <v>1374</v>
      </c>
      <c r="C106" s="84" t="s">
        <v>1375</v>
      </c>
      <c r="D106" s="97" t="s">
        <v>138</v>
      </c>
      <c r="E106" s="97" t="s">
        <v>335</v>
      </c>
      <c r="F106" s="84" t="s">
        <v>1376</v>
      </c>
      <c r="G106" s="97" t="s">
        <v>602</v>
      </c>
      <c r="H106" s="97" t="s">
        <v>180</v>
      </c>
      <c r="I106" s="94">
        <v>336357.61122699996</v>
      </c>
      <c r="J106" s="96">
        <v>353.9</v>
      </c>
      <c r="K106" s="84"/>
      <c r="L106" s="94">
        <v>1190.369585273</v>
      </c>
      <c r="M106" s="95">
        <v>2.9185862685163554E-2</v>
      </c>
      <c r="N106" s="95">
        <f t="shared" si="2"/>
        <v>1.8242820815986074E-4</v>
      </c>
      <c r="O106" s="95">
        <f>L106/'סכום נכסי הקרן'!$C$42</f>
        <v>2.2721692674500052E-5</v>
      </c>
    </row>
    <row r="107" spans="2:15" s="135" customFormat="1">
      <c r="B107" s="87" t="s">
        <v>1377</v>
      </c>
      <c r="C107" s="84" t="s">
        <v>1378</v>
      </c>
      <c r="D107" s="97" t="s">
        <v>138</v>
      </c>
      <c r="E107" s="97" t="s">
        <v>335</v>
      </c>
      <c r="F107" s="84" t="s">
        <v>1379</v>
      </c>
      <c r="G107" s="97" t="s">
        <v>386</v>
      </c>
      <c r="H107" s="97" t="s">
        <v>180</v>
      </c>
      <c r="I107" s="94">
        <v>141092.11783800001</v>
      </c>
      <c r="J107" s="96">
        <v>10840</v>
      </c>
      <c r="K107" s="84"/>
      <c r="L107" s="94">
        <v>15294.385573609001</v>
      </c>
      <c r="M107" s="95">
        <v>3.8653341478475656E-2</v>
      </c>
      <c r="N107" s="95">
        <f t="shared" si="2"/>
        <v>2.3439168722205086E-3</v>
      </c>
      <c r="O107" s="95">
        <f>L107/'סכום נכסי הקרן'!$C$42</f>
        <v>2.9193817865327246E-4</v>
      </c>
    </row>
    <row r="108" spans="2:15" s="135" customFormat="1">
      <c r="B108" s="87" t="s">
        <v>1380</v>
      </c>
      <c r="C108" s="84" t="s">
        <v>1381</v>
      </c>
      <c r="D108" s="97" t="s">
        <v>138</v>
      </c>
      <c r="E108" s="97" t="s">
        <v>335</v>
      </c>
      <c r="F108" s="84" t="s">
        <v>1382</v>
      </c>
      <c r="G108" s="97" t="s">
        <v>169</v>
      </c>
      <c r="H108" s="97" t="s">
        <v>180</v>
      </c>
      <c r="I108" s="94">
        <v>348750.9424</v>
      </c>
      <c r="J108" s="96">
        <v>1368</v>
      </c>
      <c r="K108" s="84"/>
      <c r="L108" s="94">
        <v>4770.912892026</v>
      </c>
      <c r="M108" s="95">
        <v>2.4227537357893285E-2</v>
      </c>
      <c r="N108" s="95">
        <f t="shared" si="2"/>
        <v>7.3115870982160219E-4</v>
      </c>
      <c r="O108" s="95">
        <f>L108/'סכום נכסי הקרן'!$C$42</f>
        <v>9.1066856756562517E-5</v>
      </c>
    </row>
    <row r="109" spans="2:15" s="135" customFormat="1">
      <c r="B109" s="87" t="s">
        <v>1383</v>
      </c>
      <c r="C109" s="84" t="s">
        <v>1384</v>
      </c>
      <c r="D109" s="97" t="s">
        <v>138</v>
      </c>
      <c r="E109" s="97" t="s">
        <v>335</v>
      </c>
      <c r="F109" s="84" t="s">
        <v>1385</v>
      </c>
      <c r="G109" s="97" t="s">
        <v>1289</v>
      </c>
      <c r="H109" s="97" t="s">
        <v>180</v>
      </c>
      <c r="I109" s="94">
        <v>0.35</v>
      </c>
      <c r="J109" s="96">
        <v>48</v>
      </c>
      <c r="K109" s="84"/>
      <c r="L109" s="94">
        <v>1.7000000000000001E-4</v>
      </c>
      <c r="M109" s="95">
        <v>4.6093838257353698E-9</v>
      </c>
      <c r="N109" s="95">
        <f t="shared" si="2"/>
        <v>2.6053081136195056E-11</v>
      </c>
      <c r="O109" s="95">
        <f>L109/'סכום נכסי הקרן'!$C$42</f>
        <v>3.2449482937512539E-12</v>
      </c>
    </row>
    <row r="110" spans="2:15" s="135" customFormat="1">
      <c r="B110" s="87" t="s">
        <v>1386</v>
      </c>
      <c r="C110" s="84" t="s">
        <v>1387</v>
      </c>
      <c r="D110" s="97" t="s">
        <v>138</v>
      </c>
      <c r="E110" s="97" t="s">
        <v>335</v>
      </c>
      <c r="F110" s="84" t="s">
        <v>1388</v>
      </c>
      <c r="G110" s="97" t="s">
        <v>169</v>
      </c>
      <c r="H110" s="97" t="s">
        <v>180</v>
      </c>
      <c r="I110" s="94">
        <v>911484.66834600002</v>
      </c>
      <c r="J110" s="96">
        <v>764.2</v>
      </c>
      <c r="K110" s="84"/>
      <c r="L110" s="94">
        <v>6965.5658366469997</v>
      </c>
      <c r="M110" s="95">
        <v>2.3005608448912064E-2</v>
      </c>
      <c r="N110" s="95">
        <f t="shared" si="2"/>
        <v>1.0674967758921921E-3</v>
      </c>
      <c r="O110" s="95">
        <f>L110/'סכום נכסי הקרן'!$C$42</f>
        <v>1.3295824103905709E-4</v>
      </c>
    </row>
    <row r="111" spans="2:15" s="135" customFormat="1">
      <c r="B111" s="87" t="s">
        <v>1389</v>
      </c>
      <c r="C111" s="84" t="s">
        <v>1390</v>
      </c>
      <c r="D111" s="97" t="s">
        <v>138</v>
      </c>
      <c r="E111" s="97" t="s">
        <v>335</v>
      </c>
      <c r="F111" s="84" t="s">
        <v>1391</v>
      </c>
      <c r="G111" s="97" t="s">
        <v>169</v>
      </c>
      <c r="H111" s="97" t="s">
        <v>180</v>
      </c>
      <c r="I111" s="94">
        <v>1491042.0517949997</v>
      </c>
      <c r="J111" s="96">
        <v>73.2</v>
      </c>
      <c r="K111" s="84"/>
      <c r="L111" s="94">
        <v>1091.4427807670002</v>
      </c>
      <c r="M111" s="95">
        <v>8.5278042634318509E-3</v>
      </c>
      <c r="N111" s="95">
        <f t="shared" si="2"/>
        <v>1.6726733719315886E-4</v>
      </c>
      <c r="O111" s="95">
        <f>L111/'סכום נכסי הקרן'!$C$42</f>
        <v>2.0833384642217652E-5</v>
      </c>
    </row>
    <row r="112" spans="2:15" s="135" customFormat="1">
      <c r="B112" s="87" t="s">
        <v>1392</v>
      </c>
      <c r="C112" s="84" t="s">
        <v>1393</v>
      </c>
      <c r="D112" s="97" t="s">
        <v>138</v>
      </c>
      <c r="E112" s="97" t="s">
        <v>335</v>
      </c>
      <c r="F112" s="84" t="s">
        <v>1394</v>
      </c>
      <c r="G112" s="97" t="s">
        <v>169</v>
      </c>
      <c r="H112" s="97" t="s">
        <v>180</v>
      </c>
      <c r="I112" s="94">
        <v>3523055.8188959998</v>
      </c>
      <c r="J112" s="96">
        <v>111.8</v>
      </c>
      <c r="K112" s="84"/>
      <c r="L112" s="94">
        <v>3938.7764060989998</v>
      </c>
      <c r="M112" s="95">
        <v>1.0065873768274286E-2</v>
      </c>
      <c r="N112" s="95">
        <f t="shared" si="2"/>
        <v>6.036309487378118E-4</v>
      </c>
      <c r="O112" s="95">
        <f>L112/'סכום נכסי הקרן'!$C$42</f>
        <v>7.518309281434497E-5</v>
      </c>
    </row>
    <row r="113" spans="2:15" s="135" customFormat="1">
      <c r="B113" s="87" t="s">
        <v>1395</v>
      </c>
      <c r="C113" s="84" t="s">
        <v>1396</v>
      </c>
      <c r="D113" s="97" t="s">
        <v>138</v>
      </c>
      <c r="E113" s="97" t="s">
        <v>335</v>
      </c>
      <c r="F113" s="84" t="s">
        <v>1397</v>
      </c>
      <c r="G113" s="97" t="s">
        <v>1205</v>
      </c>
      <c r="H113" s="97" t="s">
        <v>180</v>
      </c>
      <c r="I113" s="94">
        <v>167423.11860399999</v>
      </c>
      <c r="J113" s="96">
        <v>3016</v>
      </c>
      <c r="K113" s="84"/>
      <c r="L113" s="94">
        <v>5049.481258367</v>
      </c>
      <c r="M113" s="95">
        <v>1.5898508082999644E-2</v>
      </c>
      <c r="N113" s="95">
        <f t="shared" si="2"/>
        <v>7.7385026423489262E-4</v>
      </c>
      <c r="O113" s="95">
        <f>L113/'סכום נכסי הקרן'!$C$42</f>
        <v>9.6384150550981936E-5</v>
      </c>
    </row>
    <row r="114" spans="2:15" s="135" customFormat="1">
      <c r="B114" s="87" t="s">
        <v>1398</v>
      </c>
      <c r="C114" s="84" t="s">
        <v>1399</v>
      </c>
      <c r="D114" s="97" t="s">
        <v>138</v>
      </c>
      <c r="E114" s="97" t="s">
        <v>335</v>
      </c>
      <c r="F114" s="84" t="s">
        <v>1400</v>
      </c>
      <c r="G114" s="97" t="s">
        <v>503</v>
      </c>
      <c r="H114" s="97" t="s">
        <v>180</v>
      </c>
      <c r="I114" s="94">
        <v>0.28000000000000003</v>
      </c>
      <c r="J114" s="96">
        <v>467</v>
      </c>
      <c r="K114" s="84"/>
      <c r="L114" s="94">
        <v>1.31E-3</v>
      </c>
      <c r="M114" s="95">
        <v>4.9575465810191479E-8</v>
      </c>
      <c r="N114" s="95">
        <f t="shared" si="2"/>
        <v>2.0076197816715012E-10</v>
      </c>
      <c r="O114" s="95">
        <f>L114/'סכום נכסי הקרן'!$C$42</f>
        <v>2.5005189793024365E-11</v>
      </c>
    </row>
    <row r="115" spans="2:15" s="135" customFormat="1">
      <c r="B115" s="87" t="s">
        <v>1401</v>
      </c>
      <c r="C115" s="84" t="s">
        <v>1402</v>
      </c>
      <c r="D115" s="97" t="s">
        <v>138</v>
      </c>
      <c r="E115" s="97" t="s">
        <v>335</v>
      </c>
      <c r="F115" s="84" t="s">
        <v>1403</v>
      </c>
      <c r="G115" s="97" t="s">
        <v>386</v>
      </c>
      <c r="H115" s="97" t="s">
        <v>180</v>
      </c>
      <c r="I115" s="94">
        <v>4384.463436</v>
      </c>
      <c r="J115" s="96">
        <v>35.6</v>
      </c>
      <c r="K115" s="84"/>
      <c r="L115" s="94">
        <v>1.5608693619999998</v>
      </c>
      <c r="M115" s="95">
        <v>6.3954453546974637E-4</v>
      </c>
      <c r="N115" s="95">
        <f t="shared" si="2"/>
        <v>2.3920856547757059E-7</v>
      </c>
      <c r="O115" s="95">
        <f>L115/'סכום נכסי הקרן'!$C$42</f>
        <v>2.9793766899944161E-8</v>
      </c>
    </row>
    <row r="116" spans="2:15" s="135" customFormat="1">
      <c r="B116" s="87" t="s">
        <v>1404</v>
      </c>
      <c r="C116" s="84" t="s">
        <v>1405</v>
      </c>
      <c r="D116" s="97" t="s">
        <v>138</v>
      </c>
      <c r="E116" s="97" t="s">
        <v>335</v>
      </c>
      <c r="F116" s="84" t="s">
        <v>1406</v>
      </c>
      <c r="G116" s="97" t="s">
        <v>503</v>
      </c>
      <c r="H116" s="97" t="s">
        <v>180</v>
      </c>
      <c r="I116" s="94">
        <v>211670.28680300002</v>
      </c>
      <c r="J116" s="96">
        <v>562.5</v>
      </c>
      <c r="K116" s="84"/>
      <c r="L116" s="94">
        <v>1190.6453647010001</v>
      </c>
      <c r="M116" s="95">
        <v>1.6126801638551531E-2</v>
      </c>
      <c r="N116" s="95">
        <f t="shared" si="2"/>
        <v>1.8247047229993945E-4</v>
      </c>
      <c r="O116" s="95">
        <f>L116/'סכום נכסי הקרן'!$C$42</f>
        <v>2.2726956733231466E-5</v>
      </c>
    </row>
    <row r="117" spans="2:15" s="135" customFormat="1">
      <c r="B117" s="87" t="s">
        <v>1407</v>
      </c>
      <c r="C117" s="84" t="s">
        <v>1408</v>
      </c>
      <c r="D117" s="97" t="s">
        <v>138</v>
      </c>
      <c r="E117" s="97" t="s">
        <v>335</v>
      </c>
      <c r="F117" s="84" t="s">
        <v>1409</v>
      </c>
      <c r="G117" s="97" t="s">
        <v>503</v>
      </c>
      <c r="H117" s="97" t="s">
        <v>180</v>
      </c>
      <c r="I117" s="94">
        <v>464396.42175799998</v>
      </c>
      <c r="J117" s="96">
        <v>1795</v>
      </c>
      <c r="K117" s="84"/>
      <c r="L117" s="94">
        <v>8335.9157705479993</v>
      </c>
      <c r="M117" s="95">
        <v>1.8051997295833504E-2</v>
      </c>
      <c r="N117" s="95">
        <f t="shared" si="2"/>
        <v>1.2775075877327938E-3</v>
      </c>
      <c r="O117" s="95">
        <f>L117/'סכום נכסי הקרן'!$C$42</f>
        <v>1.5911538621466998E-4</v>
      </c>
    </row>
    <row r="118" spans="2:15" s="135" customFormat="1">
      <c r="B118" s="87" t="s">
        <v>1410</v>
      </c>
      <c r="C118" s="84" t="s">
        <v>1411</v>
      </c>
      <c r="D118" s="97" t="s">
        <v>138</v>
      </c>
      <c r="E118" s="97" t="s">
        <v>335</v>
      </c>
      <c r="F118" s="84" t="s">
        <v>1412</v>
      </c>
      <c r="G118" s="97" t="s">
        <v>1413</v>
      </c>
      <c r="H118" s="97" t="s">
        <v>180</v>
      </c>
      <c r="I118" s="94">
        <v>3568141.477887</v>
      </c>
      <c r="J118" s="96">
        <v>163.1</v>
      </c>
      <c r="K118" s="84"/>
      <c r="L118" s="94">
        <v>5819.6387518659994</v>
      </c>
      <c r="M118" s="95">
        <v>2.4807442490292316E-2</v>
      </c>
      <c r="N118" s="95">
        <f t="shared" si="2"/>
        <v>8.9187953285711644E-4</v>
      </c>
      <c r="O118" s="95">
        <f>L118/'סכום נכסי הקרן'!$C$42</f>
        <v>1.11084863753625E-4</v>
      </c>
    </row>
    <row r="119" spans="2:15" s="135" customFormat="1">
      <c r="B119" s="87" t="s">
        <v>1414</v>
      </c>
      <c r="C119" s="84" t="s">
        <v>1415</v>
      </c>
      <c r="D119" s="97" t="s">
        <v>138</v>
      </c>
      <c r="E119" s="97" t="s">
        <v>335</v>
      </c>
      <c r="F119" s="84" t="s">
        <v>1416</v>
      </c>
      <c r="G119" s="97" t="s">
        <v>418</v>
      </c>
      <c r="H119" s="97" t="s">
        <v>180</v>
      </c>
      <c r="I119" s="94">
        <v>205934.34304499999</v>
      </c>
      <c r="J119" s="96">
        <v>1462</v>
      </c>
      <c r="K119" s="84"/>
      <c r="L119" s="94">
        <v>3010.7600953209999</v>
      </c>
      <c r="M119" s="95">
        <v>2.3282494952249447E-2</v>
      </c>
      <c r="N119" s="95">
        <f t="shared" si="2"/>
        <v>4.6140927673539038E-4</v>
      </c>
      <c r="O119" s="95">
        <f>L119/'סכום נכסי הקרן'!$C$42</f>
        <v>5.7469181377683761E-5</v>
      </c>
    </row>
    <row r="120" spans="2:15" s="135" customFormat="1">
      <c r="B120" s="87" t="s">
        <v>1417</v>
      </c>
      <c r="C120" s="84" t="s">
        <v>1418</v>
      </c>
      <c r="D120" s="97" t="s">
        <v>138</v>
      </c>
      <c r="E120" s="97" t="s">
        <v>335</v>
      </c>
      <c r="F120" s="84" t="s">
        <v>1419</v>
      </c>
      <c r="G120" s="97" t="s">
        <v>203</v>
      </c>
      <c r="H120" s="97" t="s">
        <v>180</v>
      </c>
      <c r="I120" s="94">
        <v>107803.16815300001</v>
      </c>
      <c r="J120" s="96">
        <v>7473</v>
      </c>
      <c r="K120" s="84"/>
      <c r="L120" s="94">
        <v>8056.1307574119992</v>
      </c>
      <c r="M120" s="95">
        <v>1.3070805571176205E-2</v>
      </c>
      <c r="N120" s="95">
        <f t="shared" si="2"/>
        <v>1.2346295780391256E-3</v>
      </c>
      <c r="O120" s="95">
        <f>L120/'סכום נכסי הקרן'!$C$42</f>
        <v>1.5377486915000625E-4</v>
      </c>
    </row>
    <row r="121" spans="2:15" s="135" customFormat="1">
      <c r="B121" s="87" t="s">
        <v>1420</v>
      </c>
      <c r="C121" s="84" t="s">
        <v>1421</v>
      </c>
      <c r="D121" s="97" t="s">
        <v>138</v>
      </c>
      <c r="E121" s="97" t="s">
        <v>335</v>
      </c>
      <c r="F121" s="84" t="s">
        <v>1422</v>
      </c>
      <c r="G121" s="97" t="s">
        <v>503</v>
      </c>
      <c r="H121" s="97" t="s">
        <v>180</v>
      </c>
      <c r="I121" s="94">
        <v>2373775.9005339998</v>
      </c>
      <c r="J121" s="96">
        <v>585.5</v>
      </c>
      <c r="K121" s="84"/>
      <c r="L121" s="94">
        <v>13898.457897628001</v>
      </c>
      <c r="M121" s="95">
        <v>3.0422571092386573E-2</v>
      </c>
      <c r="N121" s="95">
        <f t="shared" si="2"/>
        <v>2.1299861839699603E-3</v>
      </c>
      <c r="O121" s="95">
        <f>L121/'סכום נכסי הקרן'!$C$42</f>
        <v>2.6529280729812715E-4</v>
      </c>
    </row>
    <row r="122" spans="2:15" s="135" customFormat="1">
      <c r="B122" s="87" t="s">
        <v>1423</v>
      </c>
      <c r="C122" s="84" t="s">
        <v>1424</v>
      </c>
      <c r="D122" s="97" t="s">
        <v>138</v>
      </c>
      <c r="E122" s="97" t="s">
        <v>335</v>
      </c>
      <c r="F122" s="84" t="s">
        <v>1425</v>
      </c>
      <c r="G122" s="97" t="s">
        <v>1289</v>
      </c>
      <c r="H122" s="97" t="s">
        <v>180</v>
      </c>
      <c r="I122" s="94">
        <v>1434701.248103</v>
      </c>
      <c r="J122" s="96">
        <v>201.7</v>
      </c>
      <c r="K122" s="84"/>
      <c r="L122" s="94">
        <v>2893.792418857</v>
      </c>
      <c r="M122" s="95">
        <v>5.0573403553152334E-3</v>
      </c>
      <c r="N122" s="95">
        <f t="shared" si="2"/>
        <v>4.4348358046933861E-4</v>
      </c>
      <c r="O122" s="95">
        <f>L122/'סכום נכסי הקרן'!$C$42</f>
        <v>5.523651042376668E-5</v>
      </c>
    </row>
    <row r="123" spans="2:15" s="135" customFormat="1">
      <c r="B123" s="87" t="s">
        <v>1426</v>
      </c>
      <c r="C123" s="84" t="s">
        <v>1427</v>
      </c>
      <c r="D123" s="97" t="s">
        <v>138</v>
      </c>
      <c r="E123" s="97" t="s">
        <v>335</v>
      </c>
      <c r="F123" s="84" t="s">
        <v>1428</v>
      </c>
      <c r="G123" s="97" t="s">
        <v>503</v>
      </c>
      <c r="H123" s="97" t="s">
        <v>180</v>
      </c>
      <c r="I123" s="94">
        <v>562095.538772</v>
      </c>
      <c r="J123" s="96">
        <v>1134</v>
      </c>
      <c r="K123" s="84"/>
      <c r="L123" s="94">
        <v>6374.16340967</v>
      </c>
      <c r="M123" s="95">
        <v>3.3464372232745038E-2</v>
      </c>
      <c r="N123" s="95">
        <f t="shared" si="2"/>
        <v>9.7686233227940126E-4</v>
      </c>
      <c r="O123" s="95">
        <f>L123/'סכום נכסי הקרן'!$C$42</f>
        <v>1.2166959223706081E-4</v>
      </c>
    </row>
    <row r="124" spans="2:15" s="135" customFormat="1">
      <c r="B124" s="87" t="s">
        <v>1429</v>
      </c>
      <c r="C124" s="84" t="s">
        <v>1430</v>
      </c>
      <c r="D124" s="97" t="s">
        <v>138</v>
      </c>
      <c r="E124" s="97" t="s">
        <v>335</v>
      </c>
      <c r="F124" s="84" t="s">
        <v>1431</v>
      </c>
      <c r="G124" s="97" t="s">
        <v>1215</v>
      </c>
      <c r="H124" s="97" t="s">
        <v>180</v>
      </c>
      <c r="I124" s="94">
        <v>2905226.126954</v>
      </c>
      <c r="J124" s="96">
        <v>10.1</v>
      </c>
      <c r="K124" s="84"/>
      <c r="L124" s="94">
        <v>293.42783796200001</v>
      </c>
      <c r="M124" s="95">
        <v>7.0557256231097831E-3</v>
      </c>
      <c r="N124" s="95">
        <f t="shared" si="2"/>
        <v>4.4968819235542835E-5</v>
      </c>
      <c r="O124" s="95">
        <f>L124/'סכום נכסי הקרן'!$C$42</f>
        <v>5.6009303654935957E-6</v>
      </c>
    </row>
    <row r="125" spans="2:15" s="135" customFormat="1">
      <c r="B125" s="83"/>
      <c r="C125" s="84"/>
      <c r="D125" s="84"/>
      <c r="E125" s="84"/>
      <c r="F125" s="84"/>
      <c r="G125" s="84"/>
      <c r="H125" s="84"/>
      <c r="I125" s="94"/>
      <c r="J125" s="96"/>
      <c r="K125" s="84"/>
      <c r="L125" s="84"/>
      <c r="M125" s="84"/>
      <c r="N125" s="95"/>
      <c r="O125" s="84"/>
    </row>
    <row r="126" spans="2:15" s="135" customFormat="1">
      <c r="B126" s="81" t="s">
        <v>251</v>
      </c>
      <c r="C126" s="82"/>
      <c r="D126" s="82"/>
      <c r="E126" s="82"/>
      <c r="F126" s="82"/>
      <c r="G126" s="82"/>
      <c r="H126" s="82"/>
      <c r="I126" s="91"/>
      <c r="J126" s="93"/>
      <c r="K126" s="91">
        <v>796.61517562799997</v>
      </c>
      <c r="L126" s="91">
        <f>L127+L150</f>
        <v>1722510.6211162179</v>
      </c>
      <c r="M126" s="82"/>
      <c r="N126" s="92">
        <f t="shared" ref="N126:N148" si="3">L126/$L$11</f>
        <v>0.26398064099940333</v>
      </c>
      <c r="O126" s="92">
        <f>L126/'סכום נכסי הקרן'!$C$42</f>
        <v>3.2879164123291081E-2</v>
      </c>
    </row>
    <row r="127" spans="2:15" s="135" customFormat="1">
      <c r="B127" s="102" t="s">
        <v>73</v>
      </c>
      <c r="C127" s="82"/>
      <c r="D127" s="82"/>
      <c r="E127" s="82"/>
      <c r="F127" s="82"/>
      <c r="G127" s="82"/>
      <c r="H127" s="82"/>
      <c r="I127" s="91"/>
      <c r="J127" s="93"/>
      <c r="K127" s="91">
        <v>196.02145562800001</v>
      </c>
      <c r="L127" s="91">
        <f>SUM(L128:L148)</f>
        <v>394932.64419647196</v>
      </c>
      <c r="M127" s="82"/>
      <c r="N127" s="92">
        <f t="shared" si="3"/>
        <v>6.0524777779898453E-2</v>
      </c>
      <c r="O127" s="92">
        <f>L127/'סכום נכסי הקרן'!$C$42</f>
        <v>7.5384471172471332E-3</v>
      </c>
    </row>
    <row r="128" spans="2:15" s="135" customFormat="1">
      <c r="B128" s="87" t="s">
        <v>1432</v>
      </c>
      <c r="C128" s="84" t="s">
        <v>1433</v>
      </c>
      <c r="D128" s="97" t="s">
        <v>1434</v>
      </c>
      <c r="E128" s="97" t="s">
        <v>932</v>
      </c>
      <c r="F128" s="84" t="s">
        <v>1331</v>
      </c>
      <c r="G128" s="97" t="s">
        <v>208</v>
      </c>
      <c r="H128" s="97" t="s">
        <v>179</v>
      </c>
      <c r="I128" s="94">
        <v>577815.41342500004</v>
      </c>
      <c r="J128" s="96">
        <v>607</v>
      </c>
      <c r="K128" s="84"/>
      <c r="L128" s="94">
        <v>13145.508671181</v>
      </c>
      <c r="M128" s="95">
        <v>1.7151740961387916E-2</v>
      </c>
      <c r="N128" s="95">
        <f t="shared" si="3"/>
        <v>2.014594141099025E-3</v>
      </c>
      <c r="O128" s="95">
        <f>L128/'סכום נכסי הקרן'!$C$42</f>
        <v>2.5092056431200643E-4</v>
      </c>
    </row>
    <row r="129" spans="2:15" s="135" customFormat="1">
      <c r="B129" s="87" t="s">
        <v>1435</v>
      </c>
      <c r="C129" s="84" t="s">
        <v>1436</v>
      </c>
      <c r="D129" s="97" t="s">
        <v>1437</v>
      </c>
      <c r="E129" s="97" t="s">
        <v>932</v>
      </c>
      <c r="F129" s="84" t="s">
        <v>1438</v>
      </c>
      <c r="G129" s="97" t="s">
        <v>964</v>
      </c>
      <c r="H129" s="97" t="s">
        <v>179</v>
      </c>
      <c r="I129" s="94">
        <v>112112.514149</v>
      </c>
      <c r="J129" s="96">
        <v>5858</v>
      </c>
      <c r="K129" s="94">
        <v>105.04942489800001</v>
      </c>
      <c r="L129" s="94">
        <v>24720.230867307</v>
      </c>
      <c r="M129" s="95">
        <v>8.0323871935768709E-4</v>
      </c>
      <c r="N129" s="95">
        <f t="shared" si="3"/>
        <v>3.7884598852436632E-3</v>
      </c>
      <c r="O129" s="95">
        <f>L129/'סכום נכסי הקרן'!$C$42</f>
        <v>4.7185806455297014E-4</v>
      </c>
    </row>
    <row r="130" spans="2:15" s="135" customFormat="1">
      <c r="B130" s="87" t="s">
        <v>1439</v>
      </c>
      <c r="C130" s="84" t="s">
        <v>1440</v>
      </c>
      <c r="D130" s="97" t="s">
        <v>1434</v>
      </c>
      <c r="E130" s="97" t="s">
        <v>932</v>
      </c>
      <c r="F130" s="84" t="s">
        <v>1441</v>
      </c>
      <c r="G130" s="97" t="s">
        <v>964</v>
      </c>
      <c r="H130" s="97" t="s">
        <v>179</v>
      </c>
      <c r="I130" s="94">
        <v>78743.868476000003</v>
      </c>
      <c r="J130" s="96">
        <v>10265</v>
      </c>
      <c r="K130" s="84"/>
      <c r="L130" s="94">
        <v>30295.301755414999</v>
      </c>
      <c r="M130" s="95">
        <v>5.0407794951420198E-4</v>
      </c>
      <c r="N130" s="95">
        <f t="shared" si="3"/>
        <v>4.6428585569372911E-3</v>
      </c>
      <c r="O130" s="95">
        <f>L130/'סכום נכסי הקרן'!$C$42</f>
        <v>5.7827463376419568E-4</v>
      </c>
    </row>
    <row r="131" spans="2:15" s="135" customFormat="1">
      <c r="B131" s="87" t="s">
        <v>1442</v>
      </c>
      <c r="C131" s="84" t="s">
        <v>1443</v>
      </c>
      <c r="D131" s="97" t="s">
        <v>1434</v>
      </c>
      <c r="E131" s="97" t="s">
        <v>932</v>
      </c>
      <c r="F131" s="84">
        <v>512291642</v>
      </c>
      <c r="G131" s="97" t="s">
        <v>964</v>
      </c>
      <c r="H131" s="97" t="s">
        <v>179</v>
      </c>
      <c r="I131" s="94">
        <v>27236.20018</v>
      </c>
      <c r="J131" s="96">
        <v>7414</v>
      </c>
      <c r="K131" s="84"/>
      <c r="L131" s="94">
        <v>7568.3059712819995</v>
      </c>
      <c r="M131" s="95">
        <v>7.5527291423666779E-4</v>
      </c>
      <c r="N131" s="95">
        <f t="shared" si="3"/>
        <v>1.159868761960938E-3</v>
      </c>
      <c r="O131" s="95">
        <f>L131/'סכום נכסי הקרן'!$C$42</f>
        <v>1.4446330322411146E-4</v>
      </c>
    </row>
    <row r="132" spans="2:15" s="135" customFormat="1">
      <c r="B132" s="87" t="s">
        <v>1444</v>
      </c>
      <c r="C132" s="84" t="s">
        <v>1445</v>
      </c>
      <c r="D132" s="97" t="s">
        <v>1437</v>
      </c>
      <c r="E132" s="97" t="s">
        <v>932</v>
      </c>
      <c r="F132" s="84" t="s">
        <v>1446</v>
      </c>
      <c r="G132" s="97" t="s">
        <v>934</v>
      </c>
      <c r="H132" s="97" t="s">
        <v>179</v>
      </c>
      <c r="I132" s="94">
        <v>1000</v>
      </c>
      <c r="J132" s="96">
        <v>782</v>
      </c>
      <c r="K132" s="84"/>
      <c r="L132" s="94">
        <v>29.309360000000002</v>
      </c>
      <c r="M132" s="95">
        <v>9.3672357324822394E-5</v>
      </c>
      <c r="N132" s="95">
        <f t="shared" si="3"/>
        <v>4.4917596125291173E-6</v>
      </c>
      <c r="O132" s="95">
        <f>L132/'סכום נכסי הקרן'!$C$42</f>
        <v>5.5945504542906611E-7</v>
      </c>
    </row>
    <row r="133" spans="2:15" s="135" customFormat="1">
      <c r="B133" s="87" t="s">
        <v>1447</v>
      </c>
      <c r="C133" s="84" t="s">
        <v>1448</v>
      </c>
      <c r="D133" s="97" t="s">
        <v>1434</v>
      </c>
      <c r="E133" s="97" t="s">
        <v>932</v>
      </c>
      <c r="F133" s="84" t="s">
        <v>1449</v>
      </c>
      <c r="G133" s="97" t="s">
        <v>1289</v>
      </c>
      <c r="H133" s="97" t="s">
        <v>179</v>
      </c>
      <c r="I133" s="94">
        <v>166052.80516700001</v>
      </c>
      <c r="J133" s="96">
        <v>754</v>
      </c>
      <c r="K133" s="84"/>
      <c r="L133" s="94">
        <v>4692.6389884850005</v>
      </c>
      <c r="M133" s="95">
        <v>4.997678478876234E-3</v>
      </c>
      <c r="N133" s="95">
        <f t="shared" si="3"/>
        <v>7.1916296652865884E-4</v>
      </c>
      <c r="O133" s="95">
        <f>L133/'סכום נכסי הקרן'!$C$42</f>
        <v>8.9572769875735363E-5</v>
      </c>
    </row>
    <row r="134" spans="2:15" s="135" customFormat="1">
      <c r="B134" s="87" t="s">
        <v>1450</v>
      </c>
      <c r="C134" s="84" t="s">
        <v>1451</v>
      </c>
      <c r="D134" s="97" t="s">
        <v>1434</v>
      </c>
      <c r="E134" s="97" t="s">
        <v>932</v>
      </c>
      <c r="F134" s="84" t="s">
        <v>1452</v>
      </c>
      <c r="G134" s="97" t="s">
        <v>602</v>
      </c>
      <c r="H134" s="97" t="s">
        <v>179</v>
      </c>
      <c r="I134" s="94">
        <v>105531.10139799998</v>
      </c>
      <c r="J134" s="96">
        <v>3206</v>
      </c>
      <c r="K134" s="94">
        <v>90.972030729999986</v>
      </c>
      <c r="L134" s="94">
        <v>12771.682044481002</v>
      </c>
      <c r="M134" s="95">
        <v>4.9448528568093696E-3</v>
      </c>
      <c r="N134" s="95">
        <f t="shared" si="3"/>
        <v>1.9573039326502887E-3</v>
      </c>
      <c r="O134" s="95">
        <f>L134/'סכום נכסי הקרן'!$C$42</f>
        <v>2.4378498740336557E-4</v>
      </c>
    </row>
    <row r="135" spans="2:15" s="135" customFormat="1">
      <c r="B135" s="87" t="s">
        <v>1453</v>
      </c>
      <c r="C135" s="84" t="s">
        <v>1454</v>
      </c>
      <c r="D135" s="97" t="s">
        <v>1434</v>
      </c>
      <c r="E135" s="97" t="s">
        <v>932</v>
      </c>
      <c r="F135" s="84" t="s">
        <v>1288</v>
      </c>
      <c r="G135" s="97" t="s">
        <v>1289</v>
      </c>
      <c r="H135" s="97" t="s">
        <v>179</v>
      </c>
      <c r="I135" s="94">
        <v>132360.478757</v>
      </c>
      <c r="J135" s="96">
        <v>500</v>
      </c>
      <c r="K135" s="84"/>
      <c r="L135" s="94">
        <v>2480.435371903</v>
      </c>
      <c r="M135" s="95">
        <v>3.287027752089171E-3</v>
      </c>
      <c r="N135" s="95">
        <f t="shared" si="3"/>
        <v>3.8013519998398242E-4</v>
      </c>
      <c r="O135" s="95">
        <f>L135/'סכום נכסי הקרן'!$C$42</f>
        <v>4.7346379575393507E-5</v>
      </c>
    </row>
    <row r="136" spans="2:15" s="135" customFormat="1">
      <c r="B136" s="87" t="s">
        <v>1455</v>
      </c>
      <c r="C136" s="84" t="s">
        <v>1456</v>
      </c>
      <c r="D136" s="97" t="s">
        <v>1434</v>
      </c>
      <c r="E136" s="97" t="s">
        <v>932</v>
      </c>
      <c r="F136" s="84" t="s">
        <v>1457</v>
      </c>
      <c r="G136" s="97" t="s">
        <v>28</v>
      </c>
      <c r="H136" s="97" t="s">
        <v>179</v>
      </c>
      <c r="I136" s="94">
        <v>208933.192033</v>
      </c>
      <c r="J136" s="96">
        <v>1872</v>
      </c>
      <c r="K136" s="84"/>
      <c r="L136" s="94">
        <v>14659.287623299</v>
      </c>
      <c r="M136" s="95">
        <v>5.9972934095020728E-3</v>
      </c>
      <c r="N136" s="95">
        <f t="shared" si="3"/>
        <v>2.2465859402860519E-3</v>
      </c>
      <c r="O136" s="95">
        <f>L136/'סכום נכסי הקרן'!$C$42</f>
        <v>2.7981547271078213E-4</v>
      </c>
    </row>
    <row r="137" spans="2:15" s="135" customFormat="1">
      <c r="B137" s="87" t="s">
        <v>1458</v>
      </c>
      <c r="C137" s="84" t="s">
        <v>1459</v>
      </c>
      <c r="D137" s="97" t="s">
        <v>1434</v>
      </c>
      <c r="E137" s="97" t="s">
        <v>932</v>
      </c>
      <c r="F137" s="84" t="s">
        <v>1460</v>
      </c>
      <c r="G137" s="97" t="s">
        <v>1000</v>
      </c>
      <c r="H137" s="97" t="s">
        <v>179</v>
      </c>
      <c r="I137" s="94">
        <v>547336.385243</v>
      </c>
      <c r="J137" s="96">
        <v>406</v>
      </c>
      <c r="K137" s="84"/>
      <c r="L137" s="94">
        <v>8328.7520965759995</v>
      </c>
      <c r="M137" s="95">
        <v>2.0138328397434489E-2</v>
      </c>
      <c r="N137" s="95">
        <f t="shared" si="3"/>
        <v>1.2764097302079363E-3</v>
      </c>
      <c r="O137" s="95">
        <f>L137/'סכום נכסי הקרן'!$C$42</f>
        <v>1.589786464991851E-4</v>
      </c>
    </row>
    <row r="138" spans="2:15" s="135" customFormat="1">
      <c r="B138" s="87" t="s">
        <v>1461</v>
      </c>
      <c r="C138" s="84" t="s">
        <v>1462</v>
      </c>
      <c r="D138" s="97" t="s">
        <v>1434</v>
      </c>
      <c r="E138" s="97" t="s">
        <v>932</v>
      </c>
      <c r="F138" s="84" t="s">
        <v>1463</v>
      </c>
      <c r="G138" s="97" t="s">
        <v>1168</v>
      </c>
      <c r="H138" s="97" t="s">
        <v>179</v>
      </c>
      <c r="I138" s="94">
        <v>68506.210873999997</v>
      </c>
      <c r="J138" s="96">
        <v>9238</v>
      </c>
      <c r="K138" s="84"/>
      <c r="L138" s="94">
        <v>23719.606895008998</v>
      </c>
      <c r="M138" s="95">
        <v>1.2799936920529556E-3</v>
      </c>
      <c r="N138" s="95">
        <f t="shared" si="3"/>
        <v>3.6351108409077709E-3</v>
      </c>
      <c r="O138" s="95">
        <f>L138/'סכום נכסי הקרן'!$C$42</f>
        <v>4.5275822307299952E-4</v>
      </c>
    </row>
    <row r="139" spans="2:15" s="135" customFormat="1">
      <c r="B139" s="87" t="s">
        <v>1464</v>
      </c>
      <c r="C139" s="84" t="s">
        <v>1465</v>
      </c>
      <c r="D139" s="97" t="s">
        <v>1434</v>
      </c>
      <c r="E139" s="97" t="s">
        <v>932</v>
      </c>
      <c r="F139" s="84" t="s">
        <v>1183</v>
      </c>
      <c r="G139" s="97" t="s">
        <v>208</v>
      </c>
      <c r="H139" s="97" t="s">
        <v>179</v>
      </c>
      <c r="I139" s="94">
        <v>333706.52551100001</v>
      </c>
      <c r="J139" s="96">
        <v>10821</v>
      </c>
      <c r="K139" s="84"/>
      <c r="L139" s="94">
        <v>135341.715955102</v>
      </c>
      <c r="M139" s="95">
        <v>5.3957449361915922E-3</v>
      </c>
      <c r="N139" s="95">
        <f t="shared" si="3"/>
        <v>2.0741580628765511E-2</v>
      </c>
      <c r="O139" s="95">
        <f>L139/'סכום נכסי הקרן'!$C$42</f>
        <v>2.5833933544816179E-3</v>
      </c>
    </row>
    <row r="140" spans="2:15" s="135" customFormat="1">
      <c r="B140" s="87" t="s">
        <v>1466</v>
      </c>
      <c r="C140" s="84" t="s">
        <v>1467</v>
      </c>
      <c r="D140" s="97" t="s">
        <v>1434</v>
      </c>
      <c r="E140" s="97" t="s">
        <v>932</v>
      </c>
      <c r="F140" s="84" t="s">
        <v>1270</v>
      </c>
      <c r="G140" s="97" t="s">
        <v>1168</v>
      </c>
      <c r="H140" s="97" t="s">
        <v>179</v>
      </c>
      <c r="I140" s="94">
        <v>244644.72431600001</v>
      </c>
      <c r="J140" s="96">
        <v>2278</v>
      </c>
      <c r="K140" s="84"/>
      <c r="L140" s="94">
        <v>20887.629561126003</v>
      </c>
      <c r="M140" s="95">
        <v>8.7155712128645958E-3</v>
      </c>
      <c r="N140" s="95">
        <f t="shared" si="3"/>
        <v>3.2011006335223649E-3</v>
      </c>
      <c r="O140" s="95">
        <f>L140/'סכום נכסי הקרן'!$C$42</f>
        <v>3.9870163473461215E-4</v>
      </c>
    </row>
    <row r="141" spans="2:15" s="135" customFormat="1">
      <c r="B141" s="87" t="s">
        <v>1470</v>
      </c>
      <c r="C141" s="84" t="s">
        <v>1471</v>
      </c>
      <c r="D141" s="97" t="s">
        <v>1434</v>
      </c>
      <c r="E141" s="97" t="s">
        <v>932</v>
      </c>
      <c r="F141" s="84" t="s">
        <v>874</v>
      </c>
      <c r="G141" s="97" t="s">
        <v>418</v>
      </c>
      <c r="H141" s="97" t="s">
        <v>179</v>
      </c>
      <c r="I141" s="94">
        <v>21203.238492</v>
      </c>
      <c r="J141" s="96">
        <v>472</v>
      </c>
      <c r="K141" s="84"/>
      <c r="L141" s="94">
        <v>375.09716390199992</v>
      </c>
      <c r="M141" s="95">
        <v>1.2984163205109197E-4</v>
      </c>
      <c r="N141" s="95">
        <f t="shared" si="3"/>
        <v>5.7484922618208578E-5</v>
      </c>
      <c r="O141" s="95">
        <f>L141/'סכום נכסי הקרן'!$C$42</f>
        <v>7.1598288352631114E-6</v>
      </c>
    </row>
    <row r="142" spans="2:15" s="135" customFormat="1">
      <c r="B142" s="87" t="s">
        <v>1474</v>
      </c>
      <c r="C142" s="84" t="s">
        <v>1475</v>
      </c>
      <c r="D142" s="97" t="s">
        <v>141</v>
      </c>
      <c r="E142" s="97" t="s">
        <v>932</v>
      </c>
      <c r="F142" s="84" t="s">
        <v>1403</v>
      </c>
      <c r="G142" s="97" t="s">
        <v>386</v>
      </c>
      <c r="H142" s="97" t="s">
        <v>182</v>
      </c>
      <c r="I142" s="94">
        <v>5377.5727029999998</v>
      </c>
      <c r="J142" s="96">
        <v>35</v>
      </c>
      <c r="K142" s="84"/>
      <c r="L142" s="94">
        <v>9.0218995670000002</v>
      </c>
      <c r="M142" s="95">
        <v>7.8440550058105757E-4</v>
      </c>
      <c r="N142" s="95">
        <f t="shared" si="3"/>
        <v>1.3826369495391413E-6</v>
      </c>
      <c r="O142" s="95">
        <f>L142/'סכום נכסי הקרן'!$C$42</f>
        <v>1.7220939768430486E-7</v>
      </c>
    </row>
    <row r="143" spans="2:15" s="135" customFormat="1">
      <c r="B143" s="87" t="s">
        <v>1476</v>
      </c>
      <c r="C143" s="84" t="s">
        <v>1477</v>
      </c>
      <c r="D143" s="97" t="s">
        <v>1434</v>
      </c>
      <c r="E143" s="97" t="s">
        <v>932</v>
      </c>
      <c r="F143" s="84" t="s">
        <v>1425</v>
      </c>
      <c r="G143" s="97" t="s">
        <v>1289</v>
      </c>
      <c r="H143" s="97" t="s">
        <v>179</v>
      </c>
      <c r="I143" s="94">
        <v>111787.11323099998</v>
      </c>
      <c r="J143" s="96">
        <v>555</v>
      </c>
      <c r="K143" s="84"/>
      <c r="L143" s="94">
        <v>2325.3284572870002</v>
      </c>
      <c r="M143" s="95">
        <v>3.940510093715638E-3</v>
      </c>
      <c r="N143" s="95">
        <f t="shared" si="3"/>
        <v>3.5636453509412642E-4</v>
      </c>
      <c r="O143" s="95">
        <f>L143/'סכום נכסי הקרן'!$C$42</f>
        <v>4.4385709469909921E-5</v>
      </c>
    </row>
    <row r="144" spans="2:15" s="135" customFormat="1">
      <c r="B144" s="87" t="s">
        <v>1480</v>
      </c>
      <c r="C144" s="84" t="s">
        <v>1481</v>
      </c>
      <c r="D144" s="97" t="s">
        <v>1434</v>
      </c>
      <c r="E144" s="97" t="s">
        <v>932</v>
      </c>
      <c r="F144" s="84" t="s">
        <v>1482</v>
      </c>
      <c r="G144" s="97" t="s">
        <v>1049</v>
      </c>
      <c r="H144" s="97" t="s">
        <v>179</v>
      </c>
      <c r="I144" s="94">
        <v>140934.72127000001</v>
      </c>
      <c r="J144" s="96">
        <v>3510</v>
      </c>
      <c r="K144" s="84"/>
      <c r="L144" s="94">
        <v>18540.639070122998</v>
      </c>
      <c r="M144" s="95">
        <v>3.0804349811858899E-3</v>
      </c>
      <c r="N144" s="95">
        <f t="shared" si="3"/>
        <v>2.8414163177107204E-3</v>
      </c>
      <c r="O144" s="95">
        <f>L144/'סכום נכסי הקרן'!$C$42</f>
        <v>3.5390244185678501E-4</v>
      </c>
    </row>
    <row r="145" spans="2:15" s="135" customFormat="1">
      <c r="B145" s="87" t="s">
        <v>1483</v>
      </c>
      <c r="C145" s="84" t="s">
        <v>1484</v>
      </c>
      <c r="D145" s="97" t="s">
        <v>1434</v>
      </c>
      <c r="E145" s="97" t="s">
        <v>932</v>
      </c>
      <c r="F145" s="84" t="s">
        <v>944</v>
      </c>
      <c r="G145" s="97" t="s">
        <v>503</v>
      </c>
      <c r="H145" s="97" t="s">
        <v>179</v>
      </c>
      <c r="I145" s="94">
        <v>817888.75656300003</v>
      </c>
      <c r="J145" s="96">
        <v>1542</v>
      </c>
      <c r="K145" s="84"/>
      <c r="L145" s="94">
        <v>47269.193659588003</v>
      </c>
      <c r="M145" s="95">
        <v>8.028659756234819E-4</v>
      </c>
      <c r="N145" s="95">
        <f t="shared" si="3"/>
        <v>7.2441655156221356E-3</v>
      </c>
      <c r="O145" s="95">
        <f>L145/'סכום נכסי הקרן'!$C$42</f>
        <v>9.0227111360398631E-4</v>
      </c>
    </row>
    <row r="146" spans="2:15" s="135" customFormat="1">
      <c r="B146" s="87" t="s">
        <v>1485</v>
      </c>
      <c r="C146" s="84" t="s">
        <v>1486</v>
      </c>
      <c r="D146" s="97" t="s">
        <v>1434</v>
      </c>
      <c r="E146" s="97" t="s">
        <v>932</v>
      </c>
      <c r="F146" s="84" t="s">
        <v>1167</v>
      </c>
      <c r="G146" s="97" t="s">
        <v>1168</v>
      </c>
      <c r="H146" s="97" t="s">
        <v>179</v>
      </c>
      <c r="I146" s="94">
        <v>203004.30129999999</v>
      </c>
      <c r="J146" s="96">
        <v>1474</v>
      </c>
      <c r="K146" s="84"/>
      <c r="L146" s="94">
        <v>11215.078187070001</v>
      </c>
      <c r="M146" s="95">
        <v>1.9337535532087736E-3</v>
      </c>
      <c r="N146" s="95">
        <f t="shared" si="3"/>
        <v>1.7187490703323887E-3</v>
      </c>
      <c r="O146" s="95">
        <f>L146/'סכום נכסי הקרן'!$C$42</f>
        <v>2.1407264016129238E-4</v>
      </c>
    </row>
    <row r="147" spans="2:15" s="135" customFormat="1">
      <c r="B147" s="87" t="s">
        <v>1487</v>
      </c>
      <c r="C147" s="84" t="s">
        <v>1488</v>
      </c>
      <c r="D147" s="97" t="s">
        <v>1434</v>
      </c>
      <c r="E147" s="97" t="s">
        <v>932</v>
      </c>
      <c r="F147" s="84" t="s">
        <v>1489</v>
      </c>
      <c r="G147" s="97" t="s">
        <v>964</v>
      </c>
      <c r="H147" s="97" t="s">
        <v>179</v>
      </c>
      <c r="I147" s="94">
        <v>1.720181</v>
      </c>
      <c r="J147" s="96">
        <v>4231</v>
      </c>
      <c r="K147" s="84"/>
      <c r="L147" s="94">
        <v>0.27278344600000004</v>
      </c>
      <c r="M147" s="95">
        <v>2.6354183672518886E-8</v>
      </c>
      <c r="N147" s="95">
        <f t="shared" si="3"/>
        <v>4.1804995595581666E-8</v>
      </c>
      <c r="O147" s="95">
        <f>L147/'סכום נכסי הקרן'!$C$42</f>
        <v>5.2068716333016904E-9</v>
      </c>
    </row>
    <row r="148" spans="2:15" s="135" customFormat="1">
      <c r="B148" s="87" t="s">
        <v>1490</v>
      </c>
      <c r="C148" s="84" t="s">
        <v>1491</v>
      </c>
      <c r="D148" s="97" t="s">
        <v>1434</v>
      </c>
      <c r="E148" s="97" t="s">
        <v>932</v>
      </c>
      <c r="F148" s="84" t="s">
        <v>1492</v>
      </c>
      <c r="G148" s="97" t="s">
        <v>964</v>
      </c>
      <c r="H148" s="97" t="s">
        <v>179</v>
      </c>
      <c r="I148" s="94">
        <v>48901.020591</v>
      </c>
      <c r="J148" s="96">
        <v>9034</v>
      </c>
      <c r="K148" s="84"/>
      <c r="L148" s="94">
        <v>16557.607814323001</v>
      </c>
      <c r="M148" s="95">
        <v>1.011405093660672E-3</v>
      </c>
      <c r="N148" s="95">
        <f t="shared" si="3"/>
        <v>2.5375099988697316E-3</v>
      </c>
      <c r="O148" s="95">
        <f>L148/'סכום נכסי הקרן'!$C$42</f>
        <v>3.1605047779817555E-4</v>
      </c>
    </row>
    <row r="149" spans="2:15" s="135" customFormat="1">
      <c r="B149" s="83"/>
      <c r="C149" s="84"/>
      <c r="D149" s="84"/>
      <c r="E149" s="84"/>
      <c r="F149" s="84"/>
      <c r="G149" s="84"/>
      <c r="H149" s="84"/>
      <c r="I149" s="94"/>
      <c r="J149" s="96"/>
      <c r="K149" s="84"/>
      <c r="L149" s="84"/>
      <c r="M149" s="84"/>
      <c r="N149" s="95"/>
      <c r="O149" s="84"/>
    </row>
    <row r="150" spans="2:15" s="135" customFormat="1">
      <c r="B150" s="102" t="s">
        <v>72</v>
      </c>
      <c r="C150" s="82"/>
      <c r="D150" s="82"/>
      <c r="E150" s="82"/>
      <c r="F150" s="82"/>
      <c r="G150" s="82"/>
      <c r="H150" s="82"/>
      <c r="I150" s="91"/>
      <c r="J150" s="93"/>
      <c r="K150" s="91">
        <v>600.59371999999996</v>
      </c>
      <c r="L150" s="91">
        <f>SUM(L151:L221)</f>
        <v>1327577.976919746</v>
      </c>
      <c r="M150" s="82"/>
      <c r="N150" s="92">
        <f t="shared" ref="N150:N216" si="4">L150/$L$11</f>
        <v>0.20345586321950487</v>
      </c>
      <c r="O150" s="92">
        <f>L150/'סכום נכסי הקרן'!$C$42</f>
        <v>2.5340717006043945E-2</v>
      </c>
    </row>
    <row r="151" spans="2:15" s="135" customFormat="1">
      <c r="B151" s="87" t="s">
        <v>1493</v>
      </c>
      <c r="C151" s="84" t="s">
        <v>1494</v>
      </c>
      <c r="D151" s="97" t="s">
        <v>157</v>
      </c>
      <c r="E151" s="97" t="s">
        <v>932</v>
      </c>
      <c r="F151" s="84"/>
      <c r="G151" s="97" t="s">
        <v>1495</v>
      </c>
      <c r="H151" s="97" t="s">
        <v>1496</v>
      </c>
      <c r="I151" s="94">
        <v>150067</v>
      </c>
      <c r="J151" s="96">
        <v>1869.5</v>
      </c>
      <c r="K151" s="84"/>
      <c r="L151" s="94">
        <v>10681.109380000002</v>
      </c>
      <c r="M151" s="95">
        <v>6.9214362546933276E-5</v>
      </c>
      <c r="N151" s="95">
        <f t="shared" si="4"/>
        <v>1.6369165253042005E-3</v>
      </c>
      <c r="O151" s="95">
        <f>L151/'סכום נכסי הקרן'!$C$42</f>
        <v>2.0388028034118538E-4</v>
      </c>
    </row>
    <row r="152" spans="2:15" s="135" customFormat="1">
      <c r="B152" s="87" t="s">
        <v>1497</v>
      </c>
      <c r="C152" s="84" t="s">
        <v>1498</v>
      </c>
      <c r="D152" s="97" t="s">
        <v>28</v>
      </c>
      <c r="E152" s="97" t="s">
        <v>932</v>
      </c>
      <c r="F152" s="84"/>
      <c r="G152" s="97" t="s">
        <v>1083</v>
      </c>
      <c r="H152" s="97" t="s">
        <v>181</v>
      </c>
      <c r="I152" s="94">
        <v>33778</v>
      </c>
      <c r="J152" s="96">
        <v>18240</v>
      </c>
      <c r="K152" s="84"/>
      <c r="L152" s="94">
        <v>26441.007659999999</v>
      </c>
      <c r="M152" s="95">
        <v>1.6853928155283825E-4</v>
      </c>
      <c r="N152" s="95">
        <f t="shared" si="4"/>
        <v>4.0521748111102054E-3</v>
      </c>
      <c r="O152" s="95">
        <f>L152/'סכום נכסי הקרן'!$C$42</f>
        <v>5.0470413347871075E-4</v>
      </c>
    </row>
    <row r="153" spans="2:15" s="135" customFormat="1">
      <c r="B153" s="87" t="s">
        <v>1499</v>
      </c>
      <c r="C153" s="84" t="s">
        <v>1500</v>
      </c>
      <c r="D153" s="97" t="s">
        <v>28</v>
      </c>
      <c r="E153" s="97" t="s">
        <v>932</v>
      </c>
      <c r="F153" s="84"/>
      <c r="G153" s="97" t="s">
        <v>1495</v>
      </c>
      <c r="H153" s="97" t="s">
        <v>181</v>
      </c>
      <c r="I153" s="94">
        <v>48131</v>
      </c>
      <c r="J153" s="96">
        <v>8396</v>
      </c>
      <c r="K153" s="84"/>
      <c r="L153" s="94">
        <v>17342.693600000002</v>
      </c>
      <c r="M153" s="95">
        <v>6.199509430761729E-5</v>
      </c>
      <c r="N153" s="95">
        <f t="shared" si="4"/>
        <v>2.6578270792998277E-3</v>
      </c>
      <c r="O153" s="95">
        <f>L153/'סכום נכסי הקרן'!$C$42</f>
        <v>3.3103614121394586E-4</v>
      </c>
    </row>
    <row r="154" spans="2:15" s="135" customFormat="1">
      <c r="B154" s="87" t="s">
        <v>1501</v>
      </c>
      <c r="C154" s="84" t="s">
        <v>1502</v>
      </c>
      <c r="D154" s="97" t="s">
        <v>1437</v>
      </c>
      <c r="E154" s="97" t="s">
        <v>932</v>
      </c>
      <c r="F154" s="84"/>
      <c r="G154" s="97" t="s">
        <v>1035</v>
      </c>
      <c r="H154" s="97" t="s">
        <v>179</v>
      </c>
      <c r="I154" s="94">
        <v>24334</v>
      </c>
      <c r="J154" s="96">
        <v>11524</v>
      </c>
      <c r="K154" s="94">
        <v>88.46772</v>
      </c>
      <c r="L154" s="94">
        <v>10598.79732</v>
      </c>
      <c r="M154" s="95">
        <v>2.2630679081913878E-4</v>
      </c>
      <c r="N154" s="95">
        <f t="shared" si="4"/>
        <v>1.6243019207296864E-3</v>
      </c>
      <c r="O154" s="95">
        <f>L154/'סכום נכסי הקרן'!$C$42</f>
        <v>2.0230911340793741E-4</v>
      </c>
    </row>
    <row r="155" spans="2:15" s="135" customFormat="1">
      <c r="B155" s="87" t="s">
        <v>1503</v>
      </c>
      <c r="C155" s="84" t="s">
        <v>1504</v>
      </c>
      <c r="D155" s="97" t="s">
        <v>1437</v>
      </c>
      <c r="E155" s="97" t="s">
        <v>932</v>
      </c>
      <c r="F155" s="84"/>
      <c r="G155" s="97" t="s">
        <v>950</v>
      </c>
      <c r="H155" s="97" t="s">
        <v>179</v>
      </c>
      <c r="I155" s="94">
        <v>29985</v>
      </c>
      <c r="J155" s="96">
        <v>13707</v>
      </c>
      <c r="K155" s="84"/>
      <c r="L155" s="94">
        <v>15404.444730000001</v>
      </c>
      <c r="M155" s="95">
        <v>1.1567464738457647E-5</v>
      </c>
      <c r="N155" s="95">
        <f t="shared" si="4"/>
        <v>2.3607838141689549E-3</v>
      </c>
      <c r="O155" s="95">
        <f>L155/'סכום נכסי הקרן'!$C$42</f>
        <v>2.9403898025175877E-4</v>
      </c>
    </row>
    <row r="156" spans="2:15" s="135" customFormat="1">
      <c r="B156" s="87" t="s">
        <v>1505</v>
      </c>
      <c r="C156" s="84" t="s">
        <v>1506</v>
      </c>
      <c r="D156" s="97" t="s">
        <v>1434</v>
      </c>
      <c r="E156" s="97" t="s">
        <v>932</v>
      </c>
      <c r="F156" s="84"/>
      <c r="G156" s="97" t="s">
        <v>964</v>
      </c>
      <c r="H156" s="97" t="s">
        <v>179</v>
      </c>
      <c r="I156" s="94">
        <v>17400</v>
      </c>
      <c r="J156" s="96">
        <v>103561</v>
      </c>
      <c r="K156" s="84"/>
      <c r="L156" s="94">
        <v>67537.513269999996</v>
      </c>
      <c r="M156" s="95">
        <v>4.9769025243178537E-5</v>
      </c>
      <c r="N156" s="95">
        <f t="shared" si="4"/>
        <v>1.0350354782118588E-2</v>
      </c>
      <c r="O156" s="95">
        <f>L156/'סכום נכסי הקרן'!$C$42</f>
        <v>1.2891514026452302E-3</v>
      </c>
    </row>
    <row r="157" spans="2:15" s="135" customFormat="1">
      <c r="B157" s="87" t="s">
        <v>1507</v>
      </c>
      <c r="C157" s="84" t="s">
        <v>1508</v>
      </c>
      <c r="D157" s="97" t="s">
        <v>1434</v>
      </c>
      <c r="E157" s="97" t="s">
        <v>932</v>
      </c>
      <c r="F157" s="84"/>
      <c r="G157" s="97" t="s">
        <v>950</v>
      </c>
      <c r="H157" s="97" t="s">
        <v>179</v>
      </c>
      <c r="I157" s="94">
        <v>12516</v>
      </c>
      <c r="J157" s="96">
        <v>150197</v>
      </c>
      <c r="K157" s="84"/>
      <c r="L157" s="94">
        <v>70457.364629999996</v>
      </c>
      <c r="M157" s="95">
        <v>2.5596734193752815E-5</v>
      </c>
      <c r="N157" s="95">
        <f t="shared" si="4"/>
        <v>1.0797831984399233E-2</v>
      </c>
      <c r="O157" s="95">
        <f>L157/'סכום נכסי הקרן'!$C$42</f>
        <v>1.3448853243431082E-3</v>
      </c>
    </row>
    <row r="158" spans="2:15" s="135" customFormat="1">
      <c r="B158" s="87" t="s">
        <v>1509</v>
      </c>
      <c r="C158" s="84" t="s">
        <v>1510</v>
      </c>
      <c r="D158" s="97" t="s">
        <v>1434</v>
      </c>
      <c r="E158" s="97" t="s">
        <v>932</v>
      </c>
      <c r="F158" s="84"/>
      <c r="G158" s="97" t="s">
        <v>1013</v>
      </c>
      <c r="H158" s="97" t="s">
        <v>179</v>
      </c>
      <c r="I158" s="94">
        <v>40845</v>
      </c>
      <c r="J158" s="96">
        <v>15774</v>
      </c>
      <c r="K158" s="84"/>
      <c r="L158" s="94">
        <v>24147.952850000001</v>
      </c>
      <c r="M158" s="95">
        <v>8.6072864699652174E-6</v>
      </c>
      <c r="N158" s="95">
        <f t="shared" si="4"/>
        <v>3.7007563227886039E-3</v>
      </c>
      <c r="O158" s="95">
        <f>L158/'סכום נכסי הקרן'!$C$42</f>
        <v>4.6093446116584252E-4</v>
      </c>
    </row>
    <row r="159" spans="2:15" s="135" customFormat="1">
      <c r="B159" s="87" t="s">
        <v>1511</v>
      </c>
      <c r="C159" s="84" t="s">
        <v>1512</v>
      </c>
      <c r="D159" s="97" t="s">
        <v>1437</v>
      </c>
      <c r="E159" s="97" t="s">
        <v>932</v>
      </c>
      <c r="F159" s="84"/>
      <c r="G159" s="97" t="s">
        <v>974</v>
      </c>
      <c r="H159" s="97" t="s">
        <v>179</v>
      </c>
      <c r="I159" s="94">
        <v>86755</v>
      </c>
      <c r="J159" s="96">
        <v>6157</v>
      </c>
      <c r="K159" s="84"/>
      <c r="L159" s="94">
        <v>20019.962050000002</v>
      </c>
      <c r="M159" s="95">
        <v>3.2927561251592868E-4</v>
      </c>
      <c r="N159" s="95">
        <f t="shared" si="4"/>
        <v>3.0681276213658584E-3</v>
      </c>
      <c r="O159" s="95">
        <f>L159/'סכום נכסי הקרן'!$C$42</f>
        <v>3.8213965703007269E-4</v>
      </c>
    </row>
    <row r="160" spans="2:15" s="135" customFormat="1">
      <c r="B160" s="87" t="s">
        <v>1513</v>
      </c>
      <c r="C160" s="84" t="s">
        <v>1514</v>
      </c>
      <c r="D160" s="97" t="s">
        <v>28</v>
      </c>
      <c r="E160" s="97" t="s">
        <v>932</v>
      </c>
      <c r="F160" s="84"/>
      <c r="G160" s="97" t="s">
        <v>1049</v>
      </c>
      <c r="H160" s="97" t="s">
        <v>181</v>
      </c>
      <c r="I160" s="94">
        <v>17378</v>
      </c>
      <c r="J160" s="96">
        <v>13716</v>
      </c>
      <c r="K160" s="84"/>
      <c r="L160" s="94">
        <v>10229.313910000001</v>
      </c>
      <c r="M160" s="95">
        <v>4.0276660002090041E-5</v>
      </c>
      <c r="N160" s="95">
        <f t="shared" si="4"/>
        <v>1.5676773250872865E-3</v>
      </c>
      <c r="O160" s="95">
        <f>L160/'סכום נכסי הקרן'!$C$42</f>
        <v>1.9525643952059097E-4</v>
      </c>
    </row>
    <row r="161" spans="2:15" s="135" customFormat="1">
      <c r="B161" s="87" t="s">
        <v>1515</v>
      </c>
      <c r="C161" s="84" t="s">
        <v>1516</v>
      </c>
      <c r="D161" s="97" t="s">
        <v>141</v>
      </c>
      <c r="E161" s="97" t="s">
        <v>932</v>
      </c>
      <c r="F161" s="84"/>
      <c r="G161" s="97" t="s">
        <v>1495</v>
      </c>
      <c r="H161" s="97" t="s">
        <v>182</v>
      </c>
      <c r="I161" s="94">
        <v>373364</v>
      </c>
      <c r="J161" s="96">
        <v>459.2</v>
      </c>
      <c r="K161" s="84"/>
      <c r="L161" s="94">
        <v>8218.2243400000007</v>
      </c>
      <c r="M161" s="95">
        <v>1.168299578086126E-4</v>
      </c>
      <c r="N161" s="95">
        <f t="shared" si="4"/>
        <v>1.2594709736792533E-3</v>
      </c>
      <c r="O161" s="95">
        <f>L161/'סכום נכסי הקרן'!$C$42</f>
        <v>1.5686890029263542E-4</v>
      </c>
    </row>
    <row r="162" spans="2:15" s="135" customFormat="1">
      <c r="B162" s="87" t="s">
        <v>1517</v>
      </c>
      <c r="C162" s="84" t="s">
        <v>1518</v>
      </c>
      <c r="D162" s="97" t="s">
        <v>1437</v>
      </c>
      <c r="E162" s="97" t="s">
        <v>932</v>
      </c>
      <c r="F162" s="84"/>
      <c r="G162" s="97" t="s">
        <v>994</v>
      </c>
      <c r="H162" s="97" t="s">
        <v>179</v>
      </c>
      <c r="I162" s="94">
        <v>429700</v>
      </c>
      <c r="J162" s="96">
        <v>2464</v>
      </c>
      <c r="K162" s="84"/>
      <c r="L162" s="94">
        <v>39683.10439</v>
      </c>
      <c r="M162" s="95">
        <v>4.3783511371797159E-5</v>
      </c>
      <c r="N162" s="95">
        <f t="shared" si="4"/>
        <v>6.0815714024045186E-3</v>
      </c>
      <c r="O162" s="95">
        <f>L162/'סכום נכסי הקרן'!$C$42</f>
        <v>7.5746836400637286E-4</v>
      </c>
    </row>
    <row r="163" spans="2:15" s="135" customFormat="1">
      <c r="B163" s="87" t="s">
        <v>1519</v>
      </c>
      <c r="C163" s="84" t="s">
        <v>1520</v>
      </c>
      <c r="D163" s="97" t="s">
        <v>1437</v>
      </c>
      <c r="E163" s="97" t="s">
        <v>932</v>
      </c>
      <c r="F163" s="84"/>
      <c r="G163" s="97" t="s">
        <v>1000</v>
      </c>
      <c r="H163" s="97" t="s">
        <v>179</v>
      </c>
      <c r="I163" s="94">
        <v>16778</v>
      </c>
      <c r="J163" s="96">
        <v>22532</v>
      </c>
      <c r="K163" s="84"/>
      <c r="L163" s="94">
        <v>14169.010259999999</v>
      </c>
      <c r="M163" s="95">
        <v>6.2267079723023503E-5</v>
      </c>
      <c r="N163" s="95">
        <f t="shared" si="4"/>
        <v>2.1714492583727067E-3</v>
      </c>
      <c r="O163" s="95">
        <f>L163/'סכום נכסי הקרן'!$C$42</f>
        <v>2.7045709216077059E-4</v>
      </c>
    </row>
    <row r="164" spans="2:15" s="135" customFormat="1">
      <c r="B164" s="87" t="s">
        <v>1521</v>
      </c>
      <c r="C164" s="84" t="s">
        <v>1522</v>
      </c>
      <c r="D164" s="97" t="s">
        <v>141</v>
      </c>
      <c r="E164" s="97" t="s">
        <v>932</v>
      </c>
      <c r="F164" s="84"/>
      <c r="G164" s="97" t="s">
        <v>934</v>
      </c>
      <c r="H164" s="97" t="s">
        <v>182</v>
      </c>
      <c r="I164" s="94">
        <v>87909</v>
      </c>
      <c r="J164" s="96">
        <v>1651.6</v>
      </c>
      <c r="K164" s="84"/>
      <c r="L164" s="94">
        <v>6959.5616200000004</v>
      </c>
      <c r="M164" s="95">
        <v>4.1622164628346751E-5</v>
      </c>
      <c r="N164" s="95">
        <f t="shared" si="4"/>
        <v>1.0665766091659359E-3</v>
      </c>
      <c r="O164" s="95">
        <f>L164/'סכום נכסי הקרן'!$C$42</f>
        <v>1.3284363296515124E-4</v>
      </c>
    </row>
    <row r="165" spans="2:15" s="135" customFormat="1">
      <c r="B165" s="87" t="s">
        <v>1523</v>
      </c>
      <c r="C165" s="84" t="s">
        <v>1524</v>
      </c>
      <c r="D165" s="97" t="s">
        <v>1437</v>
      </c>
      <c r="E165" s="97" t="s">
        <v>932</v>
      </c>
      <c r="F165" s="84"/>
      <c r="G165" s="97" t="s">
        <v>980</v>
      </c>
      <c r="H165" s="97" t="s">
        <v>179</v>
      </c>
      <c r="I165" s="94">
        <v>6129</v>
      </c>
      <c r="J165" s="96">
        <v>39282</v>
      </c>
      <c r="K165" s="84"/>
      <c r="L165" s="94">
        <v>9023.6614900000004</v>
      </c>
      <c r="M165" s="95">
        <v>3.8861905540688786E-5</v>
      </c>
      <c r="N165" s="95">
        <f t="shared" si="4"/>
        <v>1.3829069702619339E-3</v>
      </c>
      <c r="O165" s="95">
        <f>L165/'סכום נכסי הקרן'!$C$42</f>
        <v>1.7224302914920232E-4</v>
      </c>
    </row>
    <row r="166" spans="2:15" s="135" customFormat="1">
      <c r="B166" s="87" t="s">
        <v>1525</v>
      </c>
      <c r="C166" s="84" t="s">
        <v>1526</v>
      </c>
      <c r="D166" s="97" t="s">
        <v>1434</v>
      </c>
      <c r="E166" s="97" t="s">
        <v>932</v>
      </c>
      <c r="F166" s="84"/>
      <c r="G166" s="97" t="s">
        <v>950</v>
      </c>
      <c r="H166" s="97" t="s">
        <v>179</v>
      </c>
      <c r="I166" s="94">
        <v>1876</v>
      </c>
      <c r="J166" s="96">
        <v>172242</v>
      </c>
      <c r="K166" s="84"/>
      <c r="L166" s="94">
        <v>12110.76218</v>
      </c>
      <c r="M166" s="95">
        <v>4.0492483571944719E-5</v>
      </c>
      <c r="N166" s="95">
        <f t="shared" si="4"/>
        <v>1.8560157040982499E-3</v>
      </c>
      <c r="O166" s="95">
        <f>L166/'סכום נכסי הקרן'!$C$42</f>
        <v>2.311693945412836E-4</v>
      </c>
    </row>
    <row r="167" spans="2:15" s="135" customFormat="1">
      <c r="B167" s="87" t="s">
        <v>1527</v>
      </c>
      <c r="C167" s="84" t="s">
        <v>1528</v>
      </c>
      <c r="D167" s="97" t="s">
        <v>1437</v>
      </c>
      <c r="E167" s="97" t="s">
        <v>932</v>
      </c>
      <c r="F167" s="84"/>
      <c r="G167" s="97" t="s">
        <v>1035</v>
      </c>
      <c r="H167" s="97" t="s">
        <v>179</v>
      </c>
      <c r="I167" s="94">
        <v>24082</v>
      </c>
      <c r="J167" s="96">
        <v>11255</v>
      </c>
      <c r="K167" s="94">
        <v>85.746369999999999</v>
      </c>
      <c r="L167" s="94">
        <v>10244.434640000001</v>
      </c>
      <c r="M167" s="95">
        <v>1.5593060110528003E-4</v>
      </c>
      <c r="N167" s="95">
        <f t="shared" si="4"/>
        <v>1.5699946286492187E-3</v>
      </c>
      <c r="O167" s="95">
        <f>L167/'סכום נכסי הקרן'!$C$42</f>
        <v>1.9554506297361318E-4</v>
      </c>
    </row>
    <row r="168" spans="2:15" s="135" customFormat="1">
      <c r="B168" s="87" t="s">
        <v>1529</v>
      </c>
      <c r="C168" s="84" t="s">
        <v>1530</v>
      </c>
      <c r="D168" s="97" t="s">
        <v>141</v>
      </c>
      <c r="E168" s="97" t="s">
        <v>932</v>
      </c>
      <c r="F168" s="84"/>
      <c r="G168" s="97" t="s">
        <v>934</v>
      </c>
      <c r="H168" s="97" t="s">
        <v>182</v>
      </c>
      <c r="I168" s="94">
        <v>523149</v>
      </c>
      <c r="J168" s="96">
        <v>495.95</v>
      </c>
      <c r="K168" s="84"/>
      <c r="L168" s="94">
        <v>12436.751769999999</v>
      </c>
      <c r="M168" s="95">
        <v>2.602138481243649E-5</v>
      </c>
      <c r="N168" s="95">
        <f t="shared" si="4"/>
        <v>1.905974723144279E-3</v>
      </c>
      <c r="O168" s="95">
        <f>L168/'סכום נכסי הקרן'!$C$42</f>
        <v>2.3739186138746693E-4</v>
      </c>
    </row>
    <row r="169" spans="2:15" s="135" customFormat="1">
      <c r="B169" s="87" t="s">
        <v>1531</v>
      </c>
      <c r="C169" s="84" t="s">
        <v>1532</v>
      </c>
      <c r="D169" s="97" t="s">
        <v>141</v>
      </c>
      <c r="E169" s="97" t="s">
        <v>932</v>
      </c>
      <c r="F169" s="84"/>
      <c r="G169" s="97" t="s">
        <v>1035</v>
      </c>
      <c r="H169" s="97" t="s">
        <v>182</v>
      </c>
      <c r="I169" s="94">
        <v>341228</v>
      </c>
      <c r="J169" s="96">
        <v>533.20000000000005</v>
      </c>
      <c r="K169" s="84"/>
      <c r="L169" s="94">
        <v>8721.2447400000001</v>
      </c>
      <c r="M169" s="95">
        <v>3.5521670671694402E-4</v>
      </c>
      <c r="N169" s="95">
        <f t="shared" si="4"/>
        <v>1.3365605695284373E-3</v>
      </c>
      <c r="O169" s="95">
        <f>L169/'סכום נכסי הקרן'!$C$42</f>
        <v>1.6647051904970645E-4</v>
      </c>
    </row>
    <row r="170" spans="2:15" s="135" customFormat="1">
      <c r="B170" s="87" t="s">
        <v>1533</v>
      </c>
      <c r="C170" s="84" t="s">
        <v>1534</v>
      </c>
      <c r="D170" s="97" t="s">
        <v>1437</v>
      </c>
      <c r="E170" s="97" t="s">
        <v>932</v>
      </c>
      <c r="F170" s="84"/>
      <c r="G170" s="97" t="s">
        <v>1042</v>
      </c>
      <c r="H170" s="97" t="s">
        <v>179</v>
      </c>
      <c r="I170" s="94">
        <v>41374</v>
      </c>
      <c r="J170" s="96">
        <v>4351</v>
      </c>
      <c r="K170" s="84"/>
      <c r="L170" s="94">
        <v>6747.0849100000005</v>
      </c>
      <c r="M170" s="95">
        <v>1.7927006406879151E-4</v>
      </c>
      <c r="N170" s="95">
        <f t="shared" si="4"/>
        <v>1.0340138270178078E-3</v>
      </c>
      <c r="O170" s="95">
        <f>L170/'סכום נכסי הקרן'!$C$42</f>
        <v>1.2878789215587841E-4</v>
      </c>
    </row>
    <row r="171" spans="2:15" s="135" customFormat="1">
      <c r="B171" s="87" t="s">
        <v>1535</v>
      </c>
      <c r="C171" s="84" t="s">
        <v>1536</v>
      </c>
      <c r="D171" s="97" t="s">
        <v>1437</v>
      </c>
      <c r="E171" s="97" t="s">
        <v>932</v>
      </c>
      <c r="F171" s="84"/>
      <c r="G171" s="97" t="s">
        <v>934</v>
      </c>
      <c r="H171" s="97" t="s">
        <v>179</v>
      </c>
      <c r="I171" s="94">
        <v>46248</v>
      </c>
      <c r="J171" s="96">
        <v>5919</v>
      </c>
      <c r="K171" s="84"/>
      <c r="L171" s="94">
        <v>10259.84686</v>
      </c>
      <c r="M171" s="95">
        <v>1.8003381963797133E-4</v>
      </c>
      <c r="N171" s="95">
        <f t="shared" si="4"/>
        <v>1.5723566040500945E-3</v>
      </c>
      <c r="O171" s="95">
        <f>L171/'סכום נכסי הקרן'!$C$42</f>
        <v>1.9583925036768327E-4</v>
      </c>
    </row>
    <row r="172" spans="2:15" s="135" customFormat="1">
      <c r="B172" s="87" t="s">
        <v>1537</v>
      </c>
      <c r="C172" s="84" t="s">
        <v>1538</v>
      </c>
      <c r="D172" s="97" t="s">
        <v>1434</v>
      </c>
      <c r="E172" s="97" t="s">
        <v>932</v>
      </c>
      <c r="F172" s="84"/>
      <c r="G172" s="97" t="s">
        <v>1013</v>
      </c>
      <c r="H172" s="97" t="s">
        <v>179</v>
      </c>
      <c r="I172" s="94">
        <v>117238</v>
      </c>
      <c r="J172" s="96">
        <v>4333</v>
      </c>
      <c r="K172" s="84"/>
      <c r="L172" s="94">
        <v>19039.54968</v>
      </c>
      <c r="M172" s="95">
        <v>2.6076289577313638E-5</v>
      </c>
      <c r="N172" s="95">
        <f t="shared" si="4"/>
        <v>2.9178760741744507E-3</v>
      </c>
      <c r="O172" s="95">
        <f>L172/'סכום נכסי הקרן'!$C$42</f>
        <v>3.6342561322298954E-4</v>
      </c>
    </row>
    <row r="173" spans="2:15" s="135" customFormat="1">
      <c r="B173" s="87" t="s">
        <v>1539</v>
      </c>
      <c r="C173" s="84" t="s">
        <v>1540</v>
      </c>
      <c r="D173" s="97" t="s">
        <v>1437</v>
      </c>
      <c r="E173" s="97" t="s">
        <v>932</v>
      </c>
      <c r="F173" s="84"/>
      <c r="G173" s="97" t="s">
        <v>994</v>
      </c>
      <c r="H173" s="97" t="s">
        <v>179</v>
      </c>
      <c r="I173" s="94">
        <v>110286</v>
      </c>
      <c r="J173" s="96">
        <v>5206</v>
      </c>
      <c r="K173" s="84"/>
      <c r="L173" s="94">
        <v>21519.10137</v>
      </c>
      <c r="M173" s="95">
        <v>4.5159632094698698E-5</v>
      </c>
      <c r="N173" s="95">
        <f t="shared" si="4"/>
        <v>3.2978758468859772E-3</v>
      </c>
      <c r="O173" s="95">
        <f>L173/'סכום נכסי הקרן'!$C$42</f>
        <v>4.107551251390692E-4</v>
      </c>
    </row>
    <row r="174" spans="2:15" s="135" customFormat="1">
      <c r="B174" s="87" t="s">
        <v>1541</v>
      </c>
      <c r="C174" s="84" t="s">
        <v>1542</v>
      </c>
      <c r="D174" s="97" t="s">
        <v>1434</v>
      </c>
      <c r="E174" s="97" t="s">
        <v>932</v>
      </c>
      <c r="F174" s="84"/>
      <c r="G174" s="97" t="s">
        <v>1125</v>
      </c>
      <c r="H174" s="97" t="s">
        <v>179</v>
      </c>
      <c r="I174" s="94">
        <v>38489</v>
      </c>
      <c r="J174" s="96">
        <v>2706</v>
      </c>
      <c r="K174" s="84"/>
      <c r="L174" s="94">
        <v>3903.5882499999998</v>
      </c>
      <c r="M174" s="95">
        <v>7.0593765298922927E-5</v>
      </c>
      <c r="N174" s="95">
        <f t="shared" si="4"/>
        <v>5.9823824352675092E-4</v>
      </c>
      <c r="O174" s="95">
        <f>L174/'סכום נכסי הקרן'!$C$42</f>
        <v>7.4511423713793766E-5</v>
      </c>
    </row>
    <row r="175" spans="2:15" s="135" customFormat="1">
      <c r="B175" s="87" t="s">
        <v>1543</v>
      </c>
      <c r="C175" s="84" t="s">
        <v>1544</v>
      </c>
      <c r="D175" s="97" t="s">
        <v>28</v>
      </c>
      <c r="E175" s="97" t="s">
        <v>932</v>
      </c>
      <c r="F175" s="84"/>
      <c r="G175" s="97" t="s">
        <v>960</v>
      </c>
      <c r="H175" s="97" t="s">
        <v>181</v>
      </c>
      <c r="I175" s="94">
        <v>87490</v>
      </c>
      <c r="J175" s="96">
        <v>2391</v>
      </c>
      <c r="K175" s="84"/>
      <c r="L175" s="94">
        <v>8977.5375299999996</v>
      </c>
      <c r="M175" s="95">
        <v>7.0755779831527799E-5</v>
      </c>
      <c r="N175" s="95">
        <f t="shared" si="4"/>
        <v>1.3758383157195654E-3</v>
      </c>
      <c r="O175" s="95">
        <f>L175/'סכום נכסי הקרן'!$C$42</f>
        <v>1.7136261817683141E-4</v>
      </c>
    </row>
    <row r="176" spans="2:15" s="135" customFormat="1">
      <c r="B176" s="87" t="s">
        <v>1545</v>
      </c>
      <c r="C176" s="84" t="s">
        <v>1546</v>
      </c>
      <c r="D176" s="97" t="s">
        <v>28</v>
      </c>
      <c r="E176" s="97" t="s">
        <v>932</v>
      </c>
      <c r="F176" s="84"/>
      <c r="G176" s="97" t="s">
        <v>1035</v>
      </c>
      <c r="H176" s="97" t="s">
        <v>181</v>
      </c>
      <c r="I176" s="94">
        <v>75982</v>
      </c>
      <c r="J176" s="96">
        <v>4000</v>
      </c>
      <c r="K176" s="84"/>
      <c r="L176" s="94">
        <v>13043.37405</v>
      </c>
      <c r="M176" s="95">
        <v>2.1286928490396012E-4</v>
      </c>
      <c r="N176" s="95">
        <f t="shared" si="4"/>
        <v>1.9989416612611242E-3</v>
      </c>
      <c r="O176" s="95">
        <f>L176/'סכום נכסי הקרן'!$C$42</f>
        <v>2.4897102569592283E-4</v>
      </c>
    </row>
    <row r="177" spans="2:15" s="135" customFormat="1">
      <c r="B177" s="87" t="s">
        <v>1547</v>
      </c>
      <c r="C177" s="84" t="s">
        <v>1548</v>
      </c>
      <c r="D177" s="97" t="s">
        <v>28</v>
      </c>
      <c r="E177" s="97" t="s">
        <v>932</v>
      </c>
      <c r="F177" s="84"/>
      <c r="G177" s="97" t="s">
        <v>1495</v>
      </c>
      <c r="H177" s="97" t="s">
        <v>181</v>
      </c>
      <c r="I177" s="94">
        <v>43592</v>
      </c>
      <c r="J177" s="96">
        <v>7296</v>
      </c>
      <c r="K177" s="84"/>
      <c r="L177" s="94">
        <v>13649.31501</v>
      </c>
      <c r="M177" s="95">
        <v>4.4481632653061223E-4</v>
      </c>
      <c r="N177" s="95">
        <f t="shared" si="4"/>
        <v>2.0918041847589118E-3</v>
      </c>
      <c r="O177" s="95">
        <f>L177/'סכום נכסי הקרן'!$C$42</f>
        <v>2.6053718501513454E-4</v>
      </c>
    </row>
    <row r="178" spans="2:15" s="135" customFormat="1">
      <c r="B178" s="87" t="s">
        <v>1549</v>
      </c>
      <c r="C178" s="84" t="s">
        <v>1550</v>
      </c>
      <c r="D178" s="97" t="s">
        <v>141</v>
      </c>
      <c r="E178" s="97" t="s">
        <v>932</v>
      </c>
      <c r="F178" s="84"/>
      <c r="G178" s="97" t="s">
        <v>934</v>
      </c>
      <c r="H178" s="97" t="s">
        <v>182</v>
      </c>
      <c r="I178" s="94">
        <v>602063.37239999999</v>
      </c>
      <c r="J178" s="96">
        <v>628.29999999999995</v>
      </c>
      <c r="K178" s="84"/>
      <c r="L178" s="94">
        <v>18132.301766674002</v>
      </c>
      <c r="M178" s="95">
        <v>3.9311296812843E-3</v>
      </c>
      <c r="N178" s="95">
        <f t="shared" si="4"/>
        <v>2.7788372300772395E-3</v>
      </c>
      <c r="O178" s="95">
        <f>L178/'סכום נכסי הקרן'!$C$42</f>
        <v>3.4610812752677438E-4</v>
      </c>
    </row>
    <row r="179" spans="2:15" s="135" customFormat="1">
      <c r="B179" s="87" t="s">
        <v>1551</v>
      </c>
      <c r="C179" s="84" t="s">
        <v>1552</v>
      </c>
      <c r="D179" s="97" t="s">
        <v>28</v>
      </c>
      <c r="E179" s="97" t="s">
        <v>932</v>
      </c>
      <c r="F179" s="84"/>
      <c r="G179" s="97" t="s">
        <v>1013</v>
      </c>
      <c r="H179" s="97" t="s">
        <v>186</v>
      </c>
      <c r="I179" s="94">
        <v>744772</v>
      </c>
      <c r="J179" s="96">
        <v>7792</v>
      </c>
      <c r="K179" s="84"/>
      <c r="L179" s="94">
        <v>24309.870489999998</v>
      </c>
      <c r="M179" s="95">
        <v>2.4240757380138443E-4</v>
      </c>
      <c r="N179" s="95">
        <f t="shared" si="4"/>
        <v>3.7255707546256693E-3</v>
      </c>
      <c r="O179" s="95">
        <f>L179/'סכום נכסי הקרן'!$C$42</f>
        <v>4.6402513392846729E-4</v>
      </c>
    </row>
    <row r="180" spans="2:15" s="135" customFormat="1">
      <c r="B180" s="87" t="s">
        <v>1553</v>
      </c>
      <c r="C180" s="84" t="s">
        <v>1554</v>
      </c>
      <c r="D180" s="97" t="s">
        <v>1434</v>
      </c>
      <c r="E180" s="97" t="s">
        <v>932</v>
      </c>
      <c r="F180" s="84"/>
      <c r="G180" s="97" t="s">
        <v>950</v>
      </c>
      <c r="H180" s="97" t="s">
        <v>179</v>
      </c>
      <c r="I180" s="94">
        <v>25814</v>
      </c>
      <c r="J180" s="96">
        <v>11265</v>
      </c>
      <c r="K180" s="84"/>
      <c r="L180" s="94">
        <v>10898.98573</v>
      </c>
      <c r="M180" s="95">
        <v>1.8956568741505242E-4</v>
      </c>
      <c r="N180" s="95">
        <f t="shared" si="4"/>
        <v>1.6703068207407181E-3</v>
      </c>
      <c r="O180" s="95">
        <f>L180/'סכום נכסי הקרן'!$C$42</f>
        <v>2.0803908910695741E-4</v>
      </c>
    </row>
    <row r="181" spans="2:15" s="135" customFormat="1">
      <c r="B181" s="87" t="s">
        <v>1555</v>
      </c>
      <c r="C181" s="84" t="s">
        <v>1556</v>
      </c>
      <c r="D181" s="97" t="s">
        <v>1434</v>
      </c>
      <c r="E181" s="97" t="s">
        <v>932</v>
      </c>
      <c r="F181" s="84"/>
      <c r="G181" s="97" t="s">
        <v>1013</v>
      </c>
      <c r="H181" s="97" t="s">
        <v>179</v>
      </c>
      <c r="I181" s="94">
        <v>130767</v>
      </c>
      <c r="J181" s="96">
        <v>13109</v>
      </c>
      <c r="K181" s="84"/>
      <c r="L181" s="94">
        <v>64249.138119999996</v>
      </c>
      <c r="M181" s="95">
        <v>5.4430318062858283E-5</v>
      </c>
      <c r="N181" s="95">
        <f t="shared" si="4"/>
        <v>9.846400049240955E-3</v>
      </c>
      <c r="O181" s="95">
        <f>L181/'סכום נכסי הקרן'!$C$42</f>
        <v>1.2263831242204858E-3</v>
      </c>
    </row>
    <row r="182" spans="2:15" s="135" customFormat="1">
      <c r="B182" s="87" t="s">
        <v>1557</v>
      </c>
      <c r="C182" s="84" t="s">
        <v>1558</v>
      </c>
      <c r="D182" s="97" t="s">
        <v>28</v>
      </c>
      <c r="E182" s="97" t="s">
        <v>932</v>
      </c>
      <c r="F182" s="84"/>
      <c r="G182" s="97" t="s">
        <v>1035</v>
      </c>
      <c r="H182" s="97" t="s">
        <v>181</v>
      </c>
      <c r="I182" s="94">
        <v>17090</v>
      </c>
      <c r="J182" s="96">
        <v>11300</v>
      </c>
      <c r="K182" s="84"/>
      <c r="L182" s="94">
        <v>8287.8091800000002</v>
      </c>
      <c r="M182" s="95">
        <v>2.2408561922081352E-4</v>
      </c>
      <c r="N182" s="95">
        <f t="shared" si="4"/>
        <v>1.2701350882814246E-3</v>
      </c>
      <c r="O182" s="95">
        <f>L182/'סכום נכסי הקרן'!$C$42</f>
        <v>1.5819713092692339E-4</v>
      </c>
    </row>
    <row r="183" spans="2:15" s="135" customFormat="1">
      <c r="B183" s="87" t="s">
        <v>1559</v>
      </c>
      <c r="C183" s="84" t="s">
        <v>1560</v>
      </c>
      <c r="D183" s="97" t="s">
        <v>1437</v>
      </c>
      <c r="E183" s="97" t="s">
        <v>932</v>
      </c>
      <c r="F183" s="84"/>
      <c r="G183" s="97" t="s">
        <v>980</v>
      </c>
      <c r="H183" s="97" t="s">
        <v>179</v>
      </c>
      <c r="I183" s="94">
        <v>34998</v>
      </c>
      <c r="J183" s="96">
        <v>16705</v>
      </c>
      <c r="K183" s="84"/>
      <c r="L183" s="94">
        <v>21912.36679</v>
      </c>
      <c r="M183" s="95">
        <v>9.4087286914393471E-5</v>
      </c>
      <c r="N183" s="95">
        <f t="shared" si="4"/>
        <v>3.3581451168584468E-3</v>
      </c>
      <c r="O183" s="95">
        <f>L183/'סכום נכסי הקרן'!$C$42</f>
        <v>4.1826174839565958E-4</v>
      </c>
    </row>
    <row r="184" spans="2:15" s="135" customFormat="1">
      <c r="B184" s="87" t="s">
        <v>1561</v>
      </c>
      <c r="C184" s="84" t="s">
        <v>1562</v>
      </c>
      <c r="D184" s="97" t="s">
        <v>142</v>
      </c>
      <c r="E184" s="97" t="s">
        <v>932</v>
      </c>
      <c r="F184" s="84"/>
      <c r="G184" s="97" t="s">
        <v>934</v>
      </c>
      <c r="H184" s="97" t="s">
        <v>189</v>
      </c>
      <c r="I184" s="94">
        <v>290889</v>
      </c>
      <c r="J184" s="96">
        <v>981.7</v>
      </c>
      <c r="K184" s="84"/>
      <c r="L184" s="94">
        <v>9741.5037799999991</v>
      </c>
      <c r="M184" s="95">
        <v>1.9892245464683741E-4</v>
      </c>
      <c r="N184" s="95">
        <f t="shared" si="4"/>
        <v>1.4929187551111223E-3</v>
      </c>
      <c r="O184" s="95">
        <f>L184/'סכום נכסי הקרן'!$C$42</f>
        <v>1.8594515334989636E-4</v>
      </c>
    </row>
    <row r="185" spans="2:15" s="135" customFormat="1">
      <c r="B185" s="87" t="s">
        <v>1563</v>
      </c>
      <c r="C185" s="84" t="s">
        <v>1564</v>
      </c>
      <c r="D185" s="97" t="s">
        <v>1437</v>
      </c>
      <c r="E185" s="97" t="s">
        <v>932</v>
      </c>
      <c r="F185" s="84"/>
      <c r="G185" s="97" t="s">
        <v>994</v>
      </c>
      <c r="H185" s="97" t="s">
        <v>179</v>
      </c>
      <c r="I185" s="94">
        <v>144433</v>
      </c>
      <c r="J185" s="96">
        <v>9762</v>
      </c>
      <c r="K185" s="84"/>
      <c r="L185" s="94">
        <v>52845.111380000002</v>
      </c>
      <c r="M185" s="95">
        <v>4.3433131105932787E-5</v>
      </c>
      <c r="N185" s="95">
        <f t="shared" si="4"/>
        <v>8.098693967261204E-3</v>
      </c>
      <c r="O185" s="95">
        <f>L185/'סכום נכסי הקרן'!$C$42</f>
        <v>1.0087038470919173E-3</v>
      </c>
    </row>
    <row r="186" spans="2:15" s="135" customFormat="1">
      <c r="B186" s="87" t="s">
        <v>1565</v>
      </c>
      <c r="C186" s="84" t="s">
        <v>1566</v>
      </c>
      <c r="D186" s="97" t="s">
        <v>28</v>
      </c>
      <c r="E186" s="97" t="s">
        <v>932</v>
      </c>
      <c r="F186" s="84"/>
      <c r="G186" s="97" t="s">
        <v>1042</v>
      </c>
      <c r="H186" s="97" t="s">
        <v>181</v>
      </c>
      <c r="I186" s="94">
        <v>80253</v>
      </c>
      <c r="J186" s="96">
        <v>1572</v>
      </c>
      <c r="K186" s="84"/>
      <c r="L186" s="94">
        <v>5414.1845400000002</v>
      </c>
      <c r="M186" s="95">
        <v>4.19294670846395E-4</v>
      </c>
      <c r="N186" s="95">
        <f t="shared" si="4"/>
        <v>8.2974228886442886E-4</v>
      </c>
      <c r="O186" s="95">
        <f>L186/'סכום נכסי הקרן'!$C$42</f>
        <v>1.033455816772201E-4</v>
      </c>
    </row>
    <row r="187" spans="2:15" s="135" customFormat="1">
      <c r="B187" s="87" t="s">
        <v>1567</v>
      </c>
      <c r="C187" s="84" t="s">
        <v>1568</v>
      </c>
      <c r="D187" s="97" t="s">
        <v>1437</v>
      </c>
      <c r="E187" s="97" t="s">
        <v>932</v>
      </c>
      <c r="F187" s="84"/>
      <c r="G187" s="97" t="s">
        <v>964</v>
      </c>
      <c r="H187" s="97" t="s">
        <v>179</v>
      </c>
      <c r="I187" s="94">
        <v>29854</v>
      </c>
      <c r="J187" s="96">
        <v>18865</v>
      </c>
      <c r="K187" s="84"/>
      <c r="L187" s="94">
        <v>21108.575210000003</v>
      </c>
      <c r="M187" s="95">
        <v>2.9241922781034544E-5</v>
      </c>
      <c r="N187" s="95">
        <f t="shared" si="4"/>
        <v>3.2349613095035623E-3</v>
      </c>
      <c r="O187" s="95">
        <f>L187/'סכום נכסי הקרן'!$C$42</f>
        <v>4.0291903006593836E-4</v>
      </c>
    </row>
    <row r="188" spans="2:15" s="135" customFormat="1">
      <c r="B188" s="87" t="s">
        <v>1569</v>
      </c>
      <c r="C188" s="84" t="s">
        <v>1570</v>
      </c>
      <c r="D188" s="97" t="s">
        <v>1437</v>
      </c>
      <c r="E188" s="97" t="s">
        <v>932</v>
      </c>
      <c r="F188" s="84"/>
      <c r="G188" s="97" t="s">
        <v>1000</v>
      </c>
      <c r="H188" s="97" t="s">
        <v>179</v>
      </c>
      <c r="I188" s="94">
        <v>31700</v>
      </c>
      <c r="J188" s="96">
        <v>7641</v>
      </c>
      <c r="K188" s="94">
        <v>65.346379999999996</v>
      </c>
      <c r="L188" s="94">
        <v>9143.7407300000013</v>
      </c>
      <c r="M188" s="95">
        <v>1.2190542407993612E-5</v>
      </c>
      <c r="N188" s="95">
        <f t="shared" si="4"/>
        <v>1.4013095242765966E-3</v>
      </c>
      <c r="O188" s="95">
        <f>L188/'סכום נכסי הקרן'!$C$42</f>
        <v>1.7453509341363145E-4</v>
      </c>
    </row>
    <row r="189" spans="2:15" s="135" customFormat="1">
      <c r="B189" s="87" t="s">
        <v>1571</v>
      </c>
      <c r="C189" s="84" t="s">
        <v>1572</v>
      </c>
      <c r="D189" s="97" t="s">
        <v>1434</v>
      </c>
      <c r="E189" s="97" t="s">
        <v>932</v>
      </c>
      <c r="F189" s="84"/>
      <c r="G189" s="97" t="s">
        <v>1003</v>
      </c>
      <c r="H189" s="97" t="s">
        <v>179</v>
      </c>
      <c r="I189" s="94">
        <v>168180</v>
      </c>
      <c r="J189" s="96">
        <v>10157</v>
      </c>
      <c r="K189" s="84"/>
      <c r="L189" s="94">
        <v>64023.495659999993</v>
      </c>
      <c r="M189" s="95">
        <v>2.1759847245075332E-5</v>
      </c>
      <c r="N189" s="95">
        <f t="shared" si="4"/>
        <v>9.8118195708988918E-3</v>
      </c>
      <c r="O189" s="95">
        <f>L189/'סכום נכסי הקרן'!$C$42</f>
        <v>1.2220760764818104E-3</v>
      </c>
    </row>
    <row r="190" spans="2:15" s="135" customFormat="1">
      <c r="B190" s="87" t="s">
        <v>1573</v>
      </c>
      <c r="C190" s="84" t="s">
        <v>1574</v>
      </c>
      <c r="D190" s="97" t="s">
        <v>1437</v>
      </c>
      <c r="E190" s="97" t="s">
        <v>932</v>
      </c>
      <c r="F190" s="84"/>
      <c r="G190" s="97" t="s">
        <v>980</v>
      </c>
      <c r="H190" s="97" t="s">
        <v>179</v>
      </c>
      <c r="I190" s="94">
        <v>11402</v>
      </c>
      <c r="J190" s="96">
        <v>14004</v>
      </c>
      <c r="K190" s="84"/>
      <c r="L190" s="94">
        <v>5984.5668299999998</v>
      </c>
      <c r="M190" s="95">
        <v>5.9509394572025053E-5</v>
      </c>
      <c r="N190" s="95">
        <f t="shared" si="4"/>
        <v>9.1715532462924483E-4</v>
      </c>
      <c r="O190" s="95">
        <f>L190/'סכום נכסי הקרן'!$C$42</f>
        <v>1.1423299955205205E-4</v>
      </c>
    </row>
    <row r="191" spans="2:15" s="135" customFormat="1">
      <c r="B191" s="87" t="s">
        <v>1575</v>
      </c>
      <c r="C191" s="84" t="s">
        <v>1576</v>
      </c>
      <c r="D191" s="97" t="s">
        <v>1437</v>
      </c>
      <c r="E191" s="97" t="s">
        <v>932</v>
      </c>
      <c r="F191" s="84"/>
      <c r="G191" s="97" t="s">
        <v>1042</v>
      </c>
      <c r="H191" s="97" t="s">
        <v>179</v>
      </c>
      <c r="I191" s="94">
        <v>60780</v>
      </c>
      <c r="J191" s="96">
        <v>2921</v>
      </c>
      <c r="K191" s="84"/>
      <c r="L191" s="94">
        <v>6654.1384900000003</v>
      </c>
      <c r="M191" s="95">
        <v>1.5767760551379752E-4</v>
      </c>
      <c r="N191" s="95">
        <f t="shared" si="4"/>
        <v>1.019769470420285E-3</v>
      </c>
      <c r="O191" s="95">
        <f>L191/'סכום נכסי הקרן'!$C$42</f>
        <v>1.2701373729123556E-4</v>
      </c>
    </row>
    <row r="192" spans="2:15" s="135" customFormat="1">
      <c r="B192" s="87" t="s">
        <v>1577</v>
      </c>
      <c r="C192" s="84" t="s">
        <v>1578</v>
      </c>
      <c r="D192" s="97" t="s">
        <v>1434</v>
      </c>
      <c r="E192" s="97" t="s">
        <v>932</v>
      </c>
      <c r="F192" s="84"/>
      <c r="G192" s="97" t="s">
        <v>1006</v>
      </c>
      <c r="H192" s="97" t="s">
        <v>179</v>
      </c>
      <c r="I192" s="94">
        <v>384173.77095999999</v>
      </c>
      <c r="J192" s="96">
        <v>2740</v>
      </c>
      <c r="K192" s="84"/>
      <c r="L192" s="94">
        <v>39452.802243491002</v>
      </c>
      <c r="M192" s="95">
        <v>7.4505490387126103E-4</v>
      </c>
      <c r="N192" s="95">
        <f t="shared" si="4"/>
        <v>6.0462768111760549E-3</v>
      </c>
      <c r="O192" s="95">
        <f>L192/'סכום נכסי הקרן'!$C$42</f>
        <v>7.530723724924809E-4</v>
      </c>
    </row>
    <row r="193" spans="2:15" s="135" customFormat="1">
      <c r="B193" s="87" t="s">
        <v>1579</v>
      </c>
      <c r="C193" s="84" t="s">
        <v>1580</v>
      </c>
      <c r="D193" s="97" t="s">
        <v>1434</v>
      </c>
      <c r="E193" s="97" t="s">
        <v>932</v>
      </c>
      <c r="F193" s="84"/>
      <c r="G193" s="97" t="s">
        <v>1003</v>
      </c>
      <c r="H193" s="97" t="s">
        <v>179</v>
      </c>
      <c r="I193" s="94">
        <v>16518</v>
      </c>
      <c r="J193" s="96">
        <v>26766</v>
      </c>
      <c r="K193" s="84"/>
      <c r="L193" s="94">
        <v>16570.687140000002</v>
      </c>
      <c r="M193" s="95">
        <v>3.7877937075087851E-5</v>
      </c>
      <c r="N193" s="95">
        <f t="shared" si="4"/>
        <v>2.5395144502407293E-3</v>
      </c>
      <c r="O193" s="95">
        <f>L193/'סכום נכסי הקרן'!$C$42</f>
        <v>3.1630013506605203E-4</v>
      </c>
    </row>
    <row r="194" spans="2:15" s="135" customFormat="1">
      <c r="B194" s="87" t="s">
        <v>1581</v>
      </c>
      <c r="C194" s="84" t="s">
        <v>1582</v>
      </c>
      <c r="D194" s="97" t="s">
        <v>1437</v>
      </c>
      <c r="E194" s="97" t="s">
        <v>932</v>
      </c>
      <c r="F194" s="84"/>
      <c r="G194" s="97" t="s">
        <v>1083</v>
      </c>
      <c r="H194" s="97" t="s">
        <v>179</v>
      </c>
      <c r="I194" s="94">
        <v>51879</v>
      </c>
      <c r="J194" s="96">
        <v>7414</v>
      </c>
      <c r="K194" s="94">
        <v>22.38598</v>
      </c>
      <c r="L194" s="94">
        <v>14438.352339999999</v>
      </c>
      <c r="M194" s="95">
        <v>4.0751206574738513E-5</v>
      </c>
      <c r="N194" s="95">
        <f t="shared" si="4"/>
        <v>2.2127268528646569E-3</v>
      </c>
      <c r="O194" s="95">
        <f>L194/'סכום נכסי הקרן'!$C$42</f>
        <v>2.7559827523683777E-4</v>
      </c>
    </row>
    <row r="195" spans="2:15" s="135" customFormat="1">
      <c r="B195" s="87" t="s">
        <v>1583</v>
      </c>
      <c r="C195" s="84" t="s">
        <v>1584</v>
      </c>
      <c r="D195" s="97" t="s">
        <v>28</v>
      </c>
      <c r="E195" s="97" t="s">
        <v>932</v>
      </c>
      <c r="F195" s="84"/>
      <c r="G195" s="97" t="s">
        <v>1013</v>
      </c>
      <c r="H195" s="97" t="s">
        <v>181</v>
      </c>
      <c r="I195" s="94">
        <v>439803</v>
      </c>
      <c r="J195" s="96">
        <v>503</v>
      </c>
      <c r="K195" s="84"/>
      <c r="L195" s="94">
        <v>9493.9165299999986</v>
      </c>
      <c r="M195" s="95">
        <v>7.8035676787636059E-5</v>
      </c>
      <c r="N195" s="95">
        <f t="shared" si="4"/>
        <v>1.4549751626844315E-3</v>
      </c>
      <c r="O195" s="95">
        <f>L195/'סכום נכסי הקרן'!$C$42</f>
        <v>1.812192249708254E-4</v>
      </c>
    </row>
    <row r="196" spans="2:15" s="135" customFormat="1">
      <c r="B196" s="87" t="s">
        <v>1585</v>
      </c>
      <c r="C196" s="84" t="s">
        <v>1586</v>
      </c>
      <c r="D196" s="97" t="s">
        <v>1437</v>
      </c>
      <c r="E196" s="97" t="s">
        <v>932</v>
      </c>
      <c r="F196" s="84"/>
      <c r="G196" s="97" t="s">
        <v>1042</v>
      </c>
      <c r="H196" s="97" t="s">
        <v>179</v>
      </c>
      <c r="I196" s="94">
        <v>82887</v>
      </c>
      <c r="J196" s="96">
        <v>4700</v>
      </c>
      <c r="K196" s="94">
        <v>133.584</v>
      </c>
      <c r="L196" s="94">
        <v>14734.62637</v>
      </c>
      <c r="M196" s="95">
        <v>1.3529086976327178E-4</v>
      </c>
      <c r="N196" s="95">
        <f t="shared" si="4"/>
        <v>2.2581318607595834E-3</v>
      </c>
      <c r="O196" s="95">
        <f>L196/'סכום נכסי הקרן'!$C$42</f>
        <v>2.812535335199631E-4</v>
      </c>
    </row>
    <row r="197" spans="2:15" s="135" customFormat="1">
      <c r="B197" s="87" t="s">
        <v>1468</v>
      </c>
      <c r="C197" s="84" t="s">
        <v>1469</v>
      </c>
      <c r="D197" s="97" t="s">
        <v>1437</v>
      </c>
      <c r="E197" s="97" t="s">
        <v>932</v>
      </c>
      <c r="F197" s="84"/>
      <c r="G197" s="97" t="s">
        <v>989</v>
      </c>
      <c r="H197" s="97" t="s">
        <v>179</v>
      </c>
      <c r="I197" s="94">
        <v>292246.59822699998</v>
      </c>
      <c r="J197" s="96">
        <v>5230</v>
      </c>
      <c r="K197" s="84"/>
      <c r="L197" s="94">
        <v>57286.295081730001</v>
      </c>
      <c r="M197" s="95">
        <v>5.7673586833060595E-3</v>
      </c>
      <c r="N197" s="95">
        <f>L197/$L$11</f>
        <v>8.7793205515077841E-3</v>
      </c>
      <c r="O197" s="95">
        <f>L197/'סכום נכסי הקרן'!$C$42</f>
        <v>1.0934768557693563E-3</v>
      </c>
    </row>
    <row r="198" spans="2:15" s="135" customFormat="1">
      <c r="B198" s="87" t="s">
        <v>1587</v>
      </c>
      <c r="C198" s="84" t="s">
        <v>1588</v>
      </c>
      <c r="D198" s="97" t="s">
        <v>1437</v>
      </c>
      <c r="E198" s="97" t="s">
        <v>932</v>
      </c>
      <c r="F198" s="84"/>
      <c r="G198" s="97" t="s">
        <v>1013</v>
      </c>
      <c r="H198" s="97" t="s">
        <v>179</v>
      </c>
      <c r="I198" s="94">
        <v>17947.222433999999</v>
      </c>
      <c r="J198" s="96">
        <v>18835</v>
      </c>
      <c r="K198" s="84"/>
      <c r="L198" s="94">
        <v>12669.586827006</v>
      </c>
      <c r="M198" s="95">
        <v>1.8915533167012486E-4</v>
      </c>
      <c r="N198" s="95">
        <f t="shared" si="4"/>
        <v>1.9416574915650316E-3</v>
      </c>
      <c r="O198" s="95">
        <f>L198/'סכום נכסי הקרן'!$C$42</f>
        <v>2.4183620092250869E-4</v>
      </c>
    </row>
    <row r="199" spans="2:15" s="135" customFormat="1">
      <c r="B199" s="87" t="s">
        <v>1589</v>
      </c>
      <c r="C199" s="84" t="s">
        <v>1590</v>
      </c>
      <c r="D199" s="97" t="s">
        <v>1434</v>
      </c>
      <c r="E199" s="97" t="s">
        <v>932</v>
      </c>
      <c r="F199" s="84"/>
      <c r="G199" s="97" t="s">
        <v>1013</v>
      </c>
      <c r="H199" s="97" t="s">
        <v>179</v>
      </c>
      <c r="I199" s="94">
        <v>38347</v>
      </c>
      <c r="J199" s="96">
        <v>8409</v>
      </c>
      <c r="K199" s="84"/>
      <c r="L199" s="94">
        <v>12085.797909999999</v>
      </c>
      <c r="M199" s="95">
        <v>3.2552631578947367E-5</v>
      </c>
      <c r="N199" s="95">
        <f t="shared" si="4"/>
        <v>1.8521898443816858E-3</v>
      </c>
      <c r="O199" s="95">
        <f>L199/'סכום נכסי הקרן'!$C$42</f>
        <v>2.3069287827457037E-4</v>
      </c>
    </row>
    <row r="200" spans="2:15" s="135" customFormat="1">
      <c r="B200" s="87" t="s">
        <v>1472</v>
      </c>
      <c r="C200" s="84" t="s">
        <v>1473</v>
      </c>
      <c r="D200" s="97" t="s">
        <v>1434</v>
      </c>
      <c r="E200" s="97" t="s">
        <v>932</v>
      </c>
      <c r="F200" s="84"/>
      <c r="G200" s="97" t="s">
        <v>1042</v>
      </c>
      <c r="H200" s="97" t="s">
        <v>179</v>
      </c>
      <c r="I200" s="94">
        <v>216762.596146</v>
      </c>
      <c r="J200" s="96">
        <v>3875</v>
      </c>
      <c r="K200" s="84"/>
      <c r="L200" s="94">
        <v>31481.515649865003</v>
      </c>
      <c r="M200" s="95">
        <v>1.5955256166828445E-3</v>
      </c>
      <c r="N200" s="95">
        <f>L200/$L$11</f>
        <v>4.8246498912725136E-3</v>
      </c>
      <c r="O200" s="95">
        <f>L200/'סכום נכסי הקרן'!$C$42</f>
        <v>6.0091700289842842E-4</v>
      </c>
    </row>
    <row r="201" spans="2:15" s="135" customFormat="1">
      <c r="B201" s="87" t="s">
        <v>1591</v>
      </c>
      <c r="C201" s="84" t="s">
        <v>1592</v>
      </c>
      <c r="D201" s="97" t="s">
        <v>1437</v>
      </c>
      <c r="E201" s="97" t="s">
        <v>932</v>
      </c>
      <c r="F201" s="84"/>
      <c r="G201" s="97" t="s">
        <v>1000</v>
      </c>
      <c r="H201" s="97" t="s">
        <v>179</v>
      </c>
      <c r="I201" s="94">
        <v>135949</v>
      </c>
      <c r="J201" s="96">
        <v>4365</v>
      </c>
      <c r="K201" s="84"/>
      <c r="L201" s="94">
        <v>22241.283589999999</v>
      </c>
      <c r="M201" s="95">
        <v>2.3518657190779882E-5</v>
      </c>
      <c r="N201" s="95">
        <f t="shared" si="4"/>
        <v>3.4085527408434916E-3</v>
      </c>
      <c r="O201" s="95">
        <f>L201/'סכום נכסי הקרן'!$C$42</f>
        <v>4.2454008962475445E-4</v>
      </c>
    </row>
    <row r="202" spans="2:15" s="135" customFormat="1">
      <c r="B202" s="87" t="s">
        <v>1593</v>
      </c>
      <c r="C202" s="84" t="s">
        <v>1594</v>
      </c>
      <c r="D202" s="97" t="s">
        <v>1437</v>
      </c>
      <c r="E202" s="97" t="s">
        <v>932</v>
      </c>
      <c r="F202" s="84"/>
      <c r="G202" s="97" t="s">
        <v>1035</v>
      </c>
      <c r="H202" s="97" t="s">
        <v>179</v>
      </c>
      <c r="I202" s="94">
        <v>145082</v>
      </c>
      <c r="J202" s="96">
        <v>5872</v>
      </c>
      <c r="K202" s="84"/>
      <c r="L202" s="94">
        <v>31930.017969999997</v>
      </c>
      <c r="M202" s="95">
        <v>2.3046646329886067E-4</v>
      </c>
      <c r="N202" s="95">
        <f t="shared" si="4"/>
        <v>4.8933844050151531E-3</v>
      </c>
      <c r="O202" s="95">
        <f>L202/'סכום נכסי הקרן'!$C$42</f>
        <v>6.0947798430116681E-4</v>
      </c>
    </row>
    <row r="203" spans="2:15" s="135" customFormat="1">
      <c r="B203" s="87" t="s">
        <v>1595</v>
      </c>
      <c r="C203" s="84" t="s">
        <v>1596</v>
      </c>
      <c r="D203" s="97" t="s">
        <v>141</v>
      </c>
      <c r="E203" s="97" t="s">
        <v>932</v>
      </c>
      <c r="F203" s="84"/>
      <c r="G203" s="97" t="s">
        <v>1042</v>
      </c>
      <c r="H203" s="97" t="s">
        <v>182</v>
      </c>
      <c r="I203" s="94">
        <v>36436</v>
      </c>
      <c r="J203" s="96">
        <v>3730</v>
      </c>
      <c r="K203" s="84"/>
      <c r="L203" s="94">
        <v>6514.5316299999995</v>
      </c>
      <c r="M203" s="95">
        <v>2.8507440270174234E-5</v>
      </c>
      <c r="N203" s="95">
        <f t="shared" si="4"/>
        <v>9.9837424188646464E-4</v>
      </c>
      <c r="O203" s="95">
        <f>L203/'סכום נכסי הקרן'!$C$42</f>
        <v>1.2434893116092396E-4</v>
      </c>
    </row>
    <row r="204" spans="2:15" s="135" customFormat="1">
      <c r="B204" s="87" t="s">
        <v>1597</v>
      </c>
      <c r="C204" s="84" t="s">
        <v>1598</v>
      </c>
      <c r="D204" s="97" t="s">
        <v>141</v>
      </c>
      <c r="E204" s="97" t="s">
        <v>932</v>
      </c>
      <c r="F204" s="84"/>
      <c r="G204" s="97" t="s">
        <v>934</v>
      </c>
      <c r="H204" s="97" t="s">
        <v>182</v>
      </c>
      <c r="I204" s="94">
        <v>118066</v>
      </c>
      <c r="J204" s="96">
        <v>2307.5</v>
      </c>
      <c r="K204" s="84"/>
      <c r="L204" s="94">
        <v>13059.00929</v>
      </c>
      <c r="M204" s="95">
        <v>2.6401845554703647E-5</v>
      </c>
      <c r="N204" s="95">
        <f t="shared" si="4"/>
        <v>2.0013378152393822E-3</v>
      </c>
      <c r="O204" s="95">
        <f>L204/'סכום נכסי הקרן'!$C$42</f>
        <v>2.4926947008039571E-4</v>
      </c>
    </row>
    <row r="205" spans="2:15" s="135" customFormat="1">
      <c r="B205" s="87" t="s">
        <v>1599</v>
      </c>
      <c r="C205" s="84" t="s">
        <v>1600</v>
      </c>
      <c r="D205" s="97" t="s">
        <v>1437</v>
      </c>
      <c r="E205" s="97" t="s">
        <v>932</v>
      </c>
      <c r="F205" s="84"/>
      <c r="G205" s="97" t="s">
        <v>980</v>
      </c>
      <c r="H205" s="97" t="s">
        <v>179</v>
      </c>
      <c r="I205" s="94">
        <v>9684</v>
      </c>
      <c r="J205" s="96">
        <v>16994</v>
      </c>
      <c r="K205" s="84"/>
      <c r="L205" s="94">
        <v>6168.0797000000002</v>
      </c>
      <c r="M205" s="95">
        <v>3.8597050617776006E-5</v>
      </c>
      <c r="N205" s="95">
        <f t="shared" si="4"/>
        <v>9.4527929928598623E-4</v>
      </c>
      <c r="O205" s="95">
        <f>L205/'סכום נכסי הקרן'!$C$42</f>
        <v>1.177358805778632E-4</v>
      </c>
    </row>
    <row r="206" spans="2:15" s="135" customFormat="1">
      <c r="B206" s="87" t="s">
        <v>1601</v>
      </c>
      <c r="C206" s="84" t="s">
        <v>1602</v>
      </c>
      <c r="D206" s="97" t="s">
        <v>28</v>
      </c>
      <c r="E206" s="97" t="s">
        <v>932</v>
      </c>
      <c r="F206" s="84"/>
      <c r="G206" s="97" t="s">
        <v>1495</v>
      </c>
      <c r="H206" s="97" t="s">
        <v>186</v>
      </c>
      <c r="I206" s="94">
        <v>42903</v>
      </c>
      <c r="J206" s="96">
        <v>30780</v>
      </c>
      <c r="K206" s="84"/>
      <c r="L206" s="94">
        <v>5531.80213</v>
      </c>
      <c r="M206" s="95">
        <v>3.2188201472257408E-4</v>
      </c>
      <c r="N206" s="95">
        <f t="shared" si="4"/>
        <v>8.4776758660156835E-4</v>
      </c>
      <c r="O206" s="95">
        <f>L206/'סכום נכסי הקרן'!$C$42</f>
        <v>1.0559065813595911E-4</v>
      </c>
    </row>
    <row r="207" spans="2:15" s="135" customFormat="1">
      <c r="B207" s="87" t="s">
        <v>1603</v>
      </c>
      <c r="C207" s="84" t="s">
        <v>1604</v>
      </c>
      <c r="D207" s="97" t="s">
        <v>28</v>
      </c>
      <c r="E207" s="97" t="s">
        <v>932</v>
      </c>
      <c r="F207" s="84"/>
      <c r="G207" s="97" t="s">
        <v>1495</v>
      </c>
      <c r="H207" s="97" t="s">
        <v>186</v>
      </c>
      <c r="I207" s="94">
        <v>10725</v>
      </c>
      <c r="J207" s="96">
        <v>30540</v>
      </c>
      <c r="K207" s="84"/>
      <c r="L207" s="94">
        <v>1372.0713400000002</v>
      </c>
      <c r="M207" s="95">
        <v>7.7426342958230541E-6</v>
      </c>
      <c r="N207" s="95">
        <f t="shared" si="4"/>
        <v>2.1027462320981103E-4</v>
      </c>
      <c r="O207" s="95">
        <f>L207/'סכום נכסי הקרן'!$C$42</f>
        <v>2.6190003256694097E-5</v>
      </c>
    </row>
    <row r="208" spans="2:15" s="135" customFormat="1">
      <c r="B208" s="87" t="s">
        <v>1478</v>
      </c>
      <c r="C208" s="84" t="s">
        <v>1479</v>
      </c>
      <c r="D208" s="97" t="s">
        <v>1434</v>
      </c>
      <c r="E208" s="97" t="s">
        <v>932</v>
      </c>
      <c r="F208" s="84"/>
      <c r="G208" s="97" t="s">
        <v>964</v>
      </c>
      <c r="H208" s="97" t="s">
        <v>179</v>
      </c>
      <c r="I208" s="94">
        <v>292678.20025599998</v>
      </c>
      <c r="J208" s="96">
        <v>1103</v>
      </c>
      <c r="K208" s="84"/>
      <c r="L208" s="94">
        <v>12099.445577087001</v>
      </c>
      <c r="M208" s="95">
        <v>5.8775072062260021E-3</v>
      </c>
      <c r="N208" s="95">
        <f>L208/$L$11</f>
        <v>1.8542813960166118E-3</v>
      </c>
      <c r="O208" s="95">
        <f>L208/'סכום נכסי הקרן'!$C$42</f>
        <v>2.309533840041448E-4</v>
      </c>
    </row>
    <row r="209" spans="2:15" s="135" customFormat="1">
      <c r="B209" s="87" t="s">
        <v>1605</v>
      </c>
      <c r="C209" s="84" t="s">
        <v>1606</v>
      </c>
      <c r="D209" s="97" t="s">
        <v>141</v>
      </c>
      <c r="E209" s="97" t="s">
        <v>932</v>
      </c>
      <c r="F209" s="84"/>
      <c r="G209" s="97" t="s">
        <v>1035</v>
      </c>
      <c r="H209" s="97" t="s">
        <v>182</v>
      </c>
      <c r="I209" s="94">
        <v>329880</v>
      </c>
      <c r="J209" s="96">
        <v>588.6</v>
      </c>
      <c r="K209" s="84"/>
      <c r="L209" s="94">
        <v>9307.2186199999996</v>
      </c>
      <c r="M209" s="95">
        <v>3.2548505279751769E-4</v>
      </c>
      <c r="N209" s="95">
        <f t="shared" si="4"/>
        <v>1.4263630697597962E-3</v>
      </c>
      <c r="O209" s="95">
        <f>L209/'סכום נכסי הקרן'!$C$42</f>
        <v>1.7765554812081702E-4</v>
      </c>
    </row>
    <row r="210" spans="2:15" s="135" customFormat="1">
      <c r="B210" s="87" t="s">
        <v>1607</v>
      </c>
      <c r="C210" s="84" t="s">
        <v>1608</v>
      </c>
      <c r="D210" s="97" t="s">
        <v>28</v>
      </c>
      <c r="E210" s="97" t="s">
        <v>932</v>
      </c>
      <c r="F210" s="84"/>
      <c r="G210" s="97" t="s">
        <v>1495</v>
      </c>
      <c r="H210" s="97" t="s">
        <v>181</v>
      </c>
      <c r="I210" s="94">
        <v>21829</v>
      </c>
      <c r="J210" s="96">
        <v>9738</v>
      </c>
      <c r="K210" s="84"/>
      <c r="L210" s="94">
        <v>9122.6885399999992</v>
      </c>
      <c r="M210" s="95">
        <v>2.5681176470588234E-5</v>
      </c>
      <c r="N210" s="95">
        <f t="shared" si="4"/>
        <v>1.3980832041932752E-3</v>
      </c>
      <c r="O210" s="95">
        <f>L210/'סכום נכסי הקרן'!$C$42</f>
        <v>1.7413325066057125E-4</v>
      </c>
    </row>
    <row r="211" spans="2:15" s="135" customFormat="1">
      <c r="B211" s="87" t="s">
        <v>1609</v>
      </c>
      <c r="C211" s="84" t="s">
        <v>1610</v>
      </c>
      <c r="D211" s="97" t="s">
        <v>1437</v>
      </c>
      <c r="E211" s="97" t="s">
        <v>932</v>
      </c>
      <c r="F211" s="84"/>
      <c r="G211" s="97" t="s">
        <v>1035</v>
      </c>
      <c r="H211" s="97" t="s">
        <v>179</v>
      </c>
      <c r="I211" s="94">
        <v>41044</v>
      </c>
      <c r="J211" s="96">
        <v>16799</v>
      </c>
      <c r="K211" s="84"/>
      <c r="L211" s="94">
        <v>25842.390890000002</v>
      </c>
      <c r="M211" s="95">
        <v>1.3270118245631784E-4</v>
      </c>
      <c r="N211" s="95">
        <f t="shared" si="4"/>
        <v>3.9604347447672822E-3</v>
      </c>
      <c r="O211" s="95">
        <f>L211/'סכום נכסי הקרן'!$C$42</f>
        <v>4.9327777779387323E-4</v>
      </c>
    </row>
    <row r="212" spans="2:15" s="135" customFormat="1">
      <c r="B212" s="87" t="s">
        <v>1611</v>
      </c>
      <c r="C212" s="84" t="s">
        <v>1612</v>
      </c>
      <c r="D212" s="97" t="s">
        <v>1437</v>
      </c>
      <c r="E212" s="97" t="s">
        <v>932</v>
      </c>
      <c r="F212" s="84"/>
      <c r="G212" s="97" t="s">
        <v>1035</v>
      </c>
      <c r="H212" s="97" t="s">
        <v>179</v>
      </c>
      <c r="I212" s="94">
        <v>32850</v>
      </c>
      <c r="J212" s="96">
        <v>7908</v>
      </c>
      <c r="K212" s="94">
        <v>104.65353</v>
      </c>
      <c r="L212" s="94">
        <v>9841.1254700000009</v>
      </c>
      <c r="M212" s="95">
        <v>3.8524358289150721E-4</v>
      </c>
      <c r="N212" s="95">
        <f t="shared" si="4"/>
        <v>1.5081861196552101E-3</v>
      </c>
      <c r="O212" s="95">
        <f>L212/'סכום נכסי הקרן'!$C$42</f>
        <v>1.8784672530863827E-4</v>
      </c>
    </row>
    <row r="213" spans="2:15" s="135" customFormat="1">
      <c r="B213" s="87" t="s">
        <v>1613</v>
      </c>
      <c r="C213" s="84" t="s">
        <v>1614</v>
      </c>
      <c r="D213" s="97" t="s">
        <v>28</v>
      </c>
      <c r="E213" s="97" t="s">
        <v>932</v>
      </c>
      <c r="F213" s="84"/>
      <c r="G213" s="97" t="s">
        <v>1495</v>
      </c>
      <c r="H213" s="97" t="s">
        <v>181</v>
      </c>
      <c r="I213" s="94">
        <v>27952</v>
      </c>
      <c r="J213" s="96">
        <v>10200</v>
      </c>
      <c r="K213" s="84"/>
      <c r="L213" s="94">
        <v>12235.797929999999</v>
      </c>
      <c r="M213" s="95">
        <v>1.3117031149584315E-4</v>
      </c>
      <c r="N213" s="95">
        <f t="shared" si="4"/>
        <v>1.8751778602139851E-3</v>
      </c>
      <c r="O213" s="95">
        <f>L213/'סכום נכסי הקרן'!$C$42</f>
        <v>2.3355606832728597E-4</v>
      </c>
    </row>
    <row r="214" spans="2:15" s="135" customFormat="1">
      <c r="B214" s="87" t="s">
        <v>1615</v>
      </c>
      <c r="C214" s="84" t="s">
        <v>1616</v>
      </c>
      <c r="D214" s="97" t="s">
        <v>1434</v>
      </c>
      <c r="E214" s="97" t="s">
        <v>932</v>
      </c>
      <c r="F214" s="84"/>
      <c r="G214" s="97" t="s">
        <v>950</v>
      </c>
      <c r="H214" s="97" t="s">
        <v>179</v>
      </c>
      <c r="I214" s="94">
        <v>57696</v>
      </c>
      <c r="J214" s="96">
        <v>5394</v>
      </c>
      <c r="K214" s="84"/>
      <c r="L214" s="94">
        <v>11664.23416</v>
      </c>
      <c r="M214" s="95">
        <v>4.6206191461476066E-4</v>
      </c>
      <c r="N214" s="95">
        <f t="shared" si="4"/>
        <v>1.7875837586003409E-3</v>
      </c>
      <c r="O214" s="95">
        <f>L214/'סכום נכסי הקרן'!$C$42</f>
        <v>2.2264609844357109E-4</v>
      </c>
    </row>
    <row r="215" spans="2:15" s="135" customFormat="1">
      <c r="B215" s="87" t="s">
        <v>1617</v>
      </c>
      <c r="C215" s="84" t="s">
        <v>1618</v>
      </c>
      <c r="D215" s="97" t="s">
        <v>1437</v>
      </c>
      <c r="E215" s="97" t="s">
        <v>932</v>
      </c>
      <c r="F215" s="84"/>
      <c r="G215" s="97" t="s">
        <v>994</v>
      </c>
      <c r="H215" s="97" t="s">
        <v>179</v>
      </c>
      <c r="I215" s="94">
        <v>72406</v>
      </c>
      <c r="J215" s="96">
        <v>4570</v>
      </c>
      <c r="K215" s="94">
        <v>100.40974</v>
      </c>
      <c r="L215" s="94">
        <v>12502.370080000001</v>
      </c>
      <c r="M215" s="95">
        <v>4.4803117167316821E-5</v>
      </c>
      <c r="N215" s="95">
        <f t="shared" si="4"/>
        <v>1.9160309534645733E-3</v>
      </c>
      <c r="O215" s="95">
        <f>L215/'סכום נכסי הקרן'!$C$42</f>
        <v>2.3864437917025134E-4</v>
      </c>
    </row>
    <row r="216" spans="2:15" s="135" customFormat="1">
      <c r="B216" s="87" t="s">
        <v>1619</v>
      </c>
      <c r="C216" s="84" t="s">
        <v>1620</v>
      </c>
      <c r="D216" s="97" t="s">
        <v>1434</v>
      </c>
      <c r="E216" s="97" t="s">
        <v>932</v>
      </c>
      <c r="F216" s="84"/>
      <c r="G216" s="97" t="s">
        <v>964</v>
      </c>
      <c r="H216" s="97" t="s">
        <v>179</v>
      </c>
      <c r="I216" s="94">
        <v>82568.691072000001</v>
      </c>
      <c r="J216" s="96">
        <v>5290</v>
      </c>
      <c r="K216" s="84"/>
      <c r="L216" s="94">
        <v>16370.828323893</v>
      </c>
      <c r="M216" s="95">
        <v>2.8022906950425754E-3</v>
      </c>
      <c r="N216" s="95">
        <f t="shared" si="4"/>
        <v>2.5088854034653199E-3</v>
      </c>
      <c r="O216" s="95">
        <f>L216/'סכום נכסי הקרן'!$C$42</f>
        <v>3.1248524374653694E-4</v>
      </c>
    </row>
    <row r="217" spans="2:15" s="135" customFormat="1">
      <c r="B217" s="87" t="s">
        <v>1621</v>
      </c>
      <c r="C217" s="84" t="s">
        <v>1622</v>
      </c>
      <c r="D217" s="97" t="s">
        <v>28</v>
      </c>
      <c r="E217" s="97" t="s">
        <v>932</v>
      </c>
      <c r="F217" s="84"/>
      <c r="G217" s="97" t="s">
        <v>1495</v>
      </c>
      <c r="H217" s="97" t="s">
        <v>181</v>
      </c>
      <c r="I217" s="94">
        <v>96637</v>
      </c>
      <c r="J217" s="96">
        <v>7202</v>
      </c>
      <c r="K217" s="84"/>
      <c r="L217" s="94">
        <v>29868.663690000001</v>
      </c>
      <c r="M217" s="95">
        <v>1.6173843608299838E-4</v>
      </c>
      <c r="N217" s="95">
        <f t="shared" ref="N217:N221" si="5">L217/$L$11</f>
        <v>4.5774748149723125E-3</v>
      </c>
      <c r="O217" s="95">
        <f>L217/'סכום נכסי הקרן'!$C$42</f>
        <v>5.7013099574997365E-4</v>
      </c>
    </row>
    <row r="218" spans="2:15" s="135" customFormat="1">
      <c r="B218" s="87" t="s">
        <v>1623</v>
      </c>
      <c r="C218" s="84" t="s">
        <v>1624</v>
      </c>
      <c r="D218" s="97" t="s">
        <v>1437</v>
      </c>
      <c r="E218" s="97" t="s">
        <v>932</v>
      </c>
      <c r="F218" s="84"/>
      <c r="G218" s="97" t="s">
        <v>964</v>
      </c>
      <c r="H218" s="97" t="s">
        <v>179</v>
      </c>
      <c r="I218" s="94">
        <v>43769</v>
      </c>
      <c r="J218" s="96">
        <v>13194</v>
      </c>
      <c r="K218" s="84"/>
      <c r="L218" s="94">
        <v>21644.25721</v>
      </c>
      <c r="M218" s="95">
        <v>2.4907775219170497E-5</v>
      </c>
      <c r="N218" s="95">
        <f t="shared" si="5"/>
        <v>3.317056407204734E-3</v>
      </c>
      <c r="O218" s="95">
        <f>L218/'סכום נכסי הקרן'!$C$42</f>
        <v>4.1314409119472213E-4</v>
      </c>
    </row>
    <row r="219" spans="2:15" s="135" customFormat="1">
      <c r="B219" s="87" t="s">
        <v>1625</v>
      </c>
      <c r="C219" s="84" t="s">
        <v>1626</v>
      </c>
      <c r="D219" s="97" t="s">
        <v>28</v>
      </c>
      <c r="E219" s="97" t="s">
        <v>932</v>
      </c>
      <c r="F219" s="84"/>
      <c r="G219" s="97" t="s">
        <v>1035</v>
      </c>
      <c r="H219" s="97" t="s">
        <v>181</v>
      </c>
      <c r="I219" s="94">
        <v>80400</v>
      </c>
      <c r="J219" s="96">
        <v>3959</v>
      </c>
      <c r="K219" s="84"/>
      <c r="L219" s="94">
        <v>13660.317300000001</v>
      </c>
      <c r="M219" s="95">
        <v>1.5518900675665526E-4</v>
      </c>
      <c r="N219" s="95">
        <f t="shared" si="5"/>
        <v>2.0934903233121704E-3</v>
      </c>
      <c r="O219" s="95">
        <f>L219/'סכום נכסי הקרן'!$C$42</f>
        <v>2.6074719596903373E-4</v>
      </c>
    </row>
    <row r="220" spans="2:15" s="135" customFormat="1">
      <c r="B220" s="87" t="s">
        <v>1627</v>
      </c>
      <c r="C220" s="84" t="s">
        <v>1628</v>
      </c>
      <c r="D220" s="97" t="s">
        <v>1437</v>
      </c>
      <c r="E220" s="97" t="s">
        <v>932</v>
      </c>
      <c r="F220" s="84"/>
      <c r="G220" s="97" t="s">
        <v>994</v>
      </c>
      <c r="H220" s="97" t="s">
        <v>179</v>
      </c>
      <c r="I220" s="94">
        <v>141510</v>
      </c>
      <c r="J220" s="96">
        <v>4608</v>
      </c>
      <c r="K220" s="84"/>
      <c r="L220" s="94">
        <v>24439.886440000002</v>
      </c>
      <c r="M220" s="95">
        <v>3.0062175436317838E-5</v>
      </c>
      <c r="N220" s="95">
        <f t="shared" si="5"/>
        <v>3.745496143415961E-3</v>
      </c>
      <c r="O220" s="95">
        <f>L220/'סכום נכסי הקרן'!$C$42</f>
        <v>4.6650686942913177E-4</v>
      </c>
    </row>
    <row r="221" spans="2:15" s="135" customFormat="1">
      <c r="B221" s="87" t="s">
        <v>1629</v>
      </c>
      <c r="C221" s="84" t="s">
        <v>1630</v>
      </c>
      <c r="D221" s="97" t="s">
        <v>153</v>
      </c>
      <c r="E221" s="97" t="s">
        <v>932</v>
      </c>
      <c r="F221" s="84"/>
      <c r="G221" s="97" t="s">
        <v>934</v>
      </c>
      <c r="H221" s="97" t="s">
        <v>183</v>
      </c>
      <c r="I221" s="94">
        <v>116796</v>
      </c>
      <c r="J221" s="96">
        <v>3132</v>
      </c>
      <c r="K221" s="84"/>
      <c r="L221" s="94">
        <v>9676.2757600000004</v>
      </c>
      <c r="M221" s="95">
        <v>1.2476185092548514E-4</v>
      </c>
      <c r="N221" s="95">
        <f t="shared" si="5"/>
        <v>1.4829223380675145E-3</v>
      </c>
      <c r="O221" s="95">
        <f>L221/'סכום נכסי הקרן'!$C$42</f>
        <v>1.8470008539575656E-4</v>
      </c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2:7">
      <c r="B225" s="99" t="s">
        <v>274</v>
      </c>
      <c r="E225" s="1"/>
      <c r="F225" s="1"/>
      <c r="G225" s="1"/>
    </row>
    <row r="226" spans="2:7">
      <c r="B226" s="99" t="s">
        <v>130</v>
      </c>
      <c r="E226" s="1"/>
      <c r="F226" s="1"/>
      <c r="G226" s="1"/>
    </row>
    <row r="227" spans="2:7">
      <c r="B227" s="99" t="s">
        <v>256</v>
      </c>
      <c r="E227" s="1"/>
      <c r="F227" s="1"/>
      <c r="G227" s="1"/>
    </row>
    <row r="228" spans="2:7">
      <c r="B228" s="99" t="s">
        <v>264</v>
      </c>
      <c r="E228" s="1"/>
      <c r="F228" s="1"/>
      <c r="G228" s="1"/>
    </row>
    <row r="229" spans="2:7">
      <c r="B229" s="99" t="s">
        <v>271</v>
      </c>
      <c r="E229" s="1"/>
      <c r="F229" s="1"/>
      <c r="G229" s="1"/>
    </row>
    <row r="230" spans="2:7">
      <c r="E230" s="1"/>
      <c r="F230" s="1"/>
      <c r="G230" s="1"/>
    </row>
    <row r="231" spans="2:7"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7" type="noConversion"/>
  <dataValidations count="4">
    <dataValidation allowBlank="1" showInputMessage="1" showErrorMessage="1" sqref="A1 B34 K9 B35:I35 B227 B229"/>
    <dataValidation type="list" allowBlank="1" showInputMessage="1" showErrorMessage="1" sqref="E36:E357 E12:E34">
      <formula1>$AX$6:$AX$23</formula1>
    </dataValidation>
    <dataValidation type="list" allowBlank="1" showInputMessage="1" showErrorMessage="1" sqref="H36:H357 H12:H34">
      <formula1>$BB$6:$BB$19</formula1>
    </dataValidation>
    <dataValidation type="list" allowBlank="1" showInputMessage="1" showErrorMessage="1" sqref="G36:G363 G12:G34">
      <formula1>$AZ$6:$AZ$29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M255"/>
  <sheetViews>
    <sheetView rightToLeft="1" topLeftCell="A37" workbookViewId="0">
      <selection activeCell="A54" sqref="A13:XFD54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9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21" width="5.7109375" style="1" customWidth="1"/>
    <col min="22" max="16384" width="9.140625" style="1"/>
  </cols>
  <sheetData>
    <row r="1" spans="2:39">
      <c r="B1" s="57" t="s">
        <v>195</v>
      </c>
      <c r="C1" s="78" t="s" vm="1">
        <v>275</v>
      </c>
    </row>
    <row r="2" spans="2:39">
      <c r="B2" s="57" t="s">
        <v>194</v>
      </c>
      <c r="C2" s="78" t="s">
        <v>276</v>
      </c>
    </row>
    <row r="3" spans="2:39">
      <c r="B3" s="57" t="s">
        <v>196</v>
      </c>
      <c r="C3" s="78" t="s">
        <v>277</v>
      </c>
    </row>
    <row r="4" spans="2:39">
      <c r="B4" s="57" t="s">
        <v>197</v>
      </c>
      <c r="C4" s="78">
        <v>2102</v>
      </c>
    </row>
    <row r="6" spans="2:39" ht="26.25" customHeight="1">
      <c r="B6" s="193" t="s">
        <v>225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5"/>
      <c r="AM6" s="3"/>
    </row>
    <row r="7" spans="2:39" ht="26.25" customHeight="1">
      <c r="B7" s="193" t="s">
        <v>108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5"/>
      <c r="AJ7" s="3"/>
      <c r="AM7" s="3"/>
    </row>
    <row r="8" spans="2:39" s="3" customFormat="1" ht="74.25" customHeight="1">
      <c r="B8" s="23" t="s">
        <v>133</v>
      </c>
      <c r="C8" s="31" t="s">
        <v>50</v>
      </c>
      <c r="D8" s="31" t="s">
        <v>137</v>
      </c>
      <c r="E8" s="31" t="s">
        <v>135</v>
      </c>
      <c r="F8" s="31" t="s">
        <v>74</v>
      </c>
      <c r="G8" s="31" t="s">
        <v>119</v>
      </c>
      <c r="H8" s="31" t="s">
        <v>258</v>
      </c>
      <c r="I8" s="31" t="s">
        <v>257</v>
      </c>
      <c r="J8" s="31" t="s">
        <v>273</v>
      </c>
      <c r="K8" s="31" t="s">
        <v>71</v>
      </c>
      <c r="L8" s="31" t="s">
        <v>66</v>
      </c>
      <c r="M8" s="31" t="s">
        <v>198</v>
      </c>
      <c r="N8" s="15" t="s">
        <v>200</v>
      </c>
      <c r="AJ8" s="1"/>
      <c r="AK8" s="1"/>
      <c r="AM8" s="4"/>
    </row>
    <row r="9" spans="2:39" s="3" customFormat="1" ht="26.25" customHeight="1">
      <c r="B9" s="16"/>
      <c r="C9" s="17"/>
      <c r="D9" s="17"/>
      <c r="E9" s="17"/>
      <c r="F9" s="17"/>
      <c r="G9" s="17"/>
      <c r="H9" s="33" t="s">
        <v>265</v>
      </c>
      <c r="I9" s="33"/>
      <c r="J9" s="17" t="s">
        <v>261</v>
      </c>
      <c r="K9" s="33" t="s">
        <v>261</v>
      </c>
      <c r="L9" s="33" t="s">
        <v>20</v>
      </c>
      <c r="M9" s="18" t="s">
        <v>20</v>
      </c>
      <c r="N9" s="18" t="s">
        <v>20</v>
      </c>
      <c r="AJ9" s="1"/>
      <c r="AM9" s="4"/>
    </row>
    <row r="10" spans="2:3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AJ10" s="1"/>
      <c r="AK10" s="3"/>
      <c r="AM10" s="1"/>
    </row>
    <row r="11" spans="2:39" s="4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90"/>
      <c r="J11" s="88">
        <v>2623.1370899999993</v>
      </c>
      <c r="K11" s="88">
        <v>5129696.1331123877</v>
      </c>
      <c r="L11" s="80"/>
      <c r="M11" s="89">
        <f>K11/$K$11</f>
        <v>1</v>
      </c>
      <c r="N11" s="89">
        <f>K11/'סכום נכסי הקרן'!$C$42</f>
        <v>9.7915286556502626E-2</v>
      </c>
      <c r="AJ11" s="1"/>
      <c r="AK11" s="3"/>
      <c r="AM11" s="1"/>
    </row>
    <row r="12" spans="2:39" ht="20.25">
      <c r="B12" s="81" t="s">
        <v>252</v>
      </c>
      <c r="C12" s="82"/>
      <c r="D12" s="82"/>
      <c r="E12" s="82"/>
      <c r="F12" s="82"/>
      <c r="G12" s="82"/>
      <c r="H12" s="91"/>
      <c r="I12" s="93"/>
      <c r="J12" s="82"/>
      <c r="K12" s="91">
        <v>100372.57362238699</v>
      </c>
      <c r="L12" s="82"/>
      <c r="M12" s="92">
        <f t="shared" ref="M12:M16" si="0">K12/$K$11</f>
        <v>1.9566962841030315E-2</v>
      </c>
      <c r="N12" s="92">
        <f>K12/'סכום נכסי הקרן'!$C$42</f>
        <v>1.915904773619922E-3</v>
      </c>
      <c r="AK12" s="4"/>
    </row>
    <row r="13" spans="2:39" s="135" customFormat="1">
      <c r="B13" s="102" t="s">
        <v>76</v>
      </c>
      <c r="C13" s="82"/>
      <c r="D13" s="82"/>
      <c r="E13" s="82"/>
      <c r="F13" s="82"/>
      <c r="G13" s="82"/>
      <c r="H13" s="91"/>
      <c r="I13" s="93"/>
      <c r="J13" s="82"/>
      <c r="K13" s="91">
        <v>22.896768217000002</v>
      </c>
      <c r="L13" s="82"/>
      <c r="M13" s="92">
        <f t="shared" si="0"/>
        <v>4.4635720367919018E-6</v>
      </c>
      <c r="N13" s="92">
        <f>K13/'סכום נכסי הקרן'!$C$42</f>
        <v>4.3705193504807112E-7</v>
      </c>
    </row>
    <row r="14" spans="2:39" s="135" customFormat="1">
      <c r="B14" s="87" t="s">
        <v>1631</v>
      </c>
      <c r="C14" s="84" t="s">
        <v>1632</v>
      </c>
      <c r="D14" s="97" t="s">
        <v>138</v>
      </c>
      <c r="E14" s="84" t="s">
        <v>1633</v>
      </c>
      <c r="F14" s="97" t="s">
        <v>1634</v>
      </c>
      <c r="G14" s="97" t="s">
        <v>180</v>
      </c>
      <c r="H14" s="94">
        <v>2293.574752</v>
      </c>
      <c r="I14" s="96">
        <v>995.6</v>
      </c>
      <c r="J14" s="84"/>
      <c r="K14" s="94">
        <v>22.834830231000002</v>
      </c>
      <c r="L14" s="95">
        <v>1.9290142137683476E-3</v>
      </c>
      <c r="M14" s="95">
        <f t="shared" si="0"/>
        <v>4.4514976401039203E-6</v>
      </c>
      <c r="N14" s="95">
        <f>K14/'סכום נכסי הקרן'!$C$42</f>
        <v>4.358696670363706E-7</v>
      </c>
    </row>
    <row r="15" spans="2:39" s="135" customFormat="1">
      <c r="B15" s="87" t="s">
        <v>1635</v>
      </c>
      <c r="C15" s="84" t="s">
        <v>1636</v>
      </c>
      <c r="D15" s="97" t="s">
        <v>138</v>
      </c>
      <c r="E15" s="84" t="s">
        <v>1637</v>
      </c>
      <c r="F15" s="97" t="s">
        <v>1634</v>
      </c>
      <c r="G15" s="97" t="s">
        <v>180</v>
      </c>
      <c r="H15" s="94">
        <v>0.35550399999999999</v>
      </c>
      <c r="I15" s="96">
        <v>14640</v>
      </c>
      <c r="J15" s="84"/>
      <c r="K15" s="94">
        <v>5.2046945000000011E-2</v>
      </c>
      <c r="L15" s="95">
        <v>4.0069863924047777E-8</v>
      </c>
      <c r="M15" s="95">
        <f t="shared" si="0"/>
        <v>1.0146204307119667E-8</v>
      </c>
      <c r="N15" s="95">
        <f>K15/'סכום נכסי הקרן'!$C$42</f>
        <v>9.9346850219244327E-10</v>
      </c>
    </row>
    <row r="16" spans="2:39" s="135" customFormat="1" ht="20.25">
      <c r="B16" s="87" t="s">
        <v>1638</v>
      </c>
      <c r="C16" s="84" t="s">
        <v>1639</v>
      </c>
      <c r="D16" s="97" t="s">
        <v>138</v>
      </c>
      <c r="E16" s="84" t="s">
        <v>1640</v>
      </c>
      <c r="F16" s="97" t="s">
        <v>1634</v>
      </c>
      <c r="G16" s="97" t="s">
        <v>180</v>
      </c>
      <c r="H16" s="94">
        <v>0.67660500000000001</v>
      </c>
      <c r="I16" s="96">
        <v>1462</v>
      </c>
      <c r="J16" s="84"/>
      <c r="K16" s="94">
        <v>9.8910409999999997E-3</v>
      </c>
      <c r="L16" s="95">
        <v>8.6693409536524905E-9</v>
      </c>
      <c r="M16" s="95">
        <f t="shared" si="0"/>
        <v>1.9281923808611091E-9</v>
      </c>
      <c r="N16" s="95">
        <f>K16/'סכום נכסי הקרן'!$C$42</f>
        <v>1.8879950950808055E-10</v>
      </c>
      <c r="AJ16" s="138"/>
    </row>
    <row r="17" spans="2:14" s="135" customFormat="1">
      <c r="B17" s="83"/>
      <c r="C17" s="84"/>
      <c r="D17" s="84"/>
      <c r="E17" s="84"/>
      <c r="F17" s="84"/>
      <c r="G17" s="84"/>
      <c r="H17" s="94"/>
      <c r="I17" s="96"/>
      <c r="J17" s="84"/>
      <c r="K17" s="84"/>
      <c r="L17" s="84"/>
      <c r="M17" s="95"/>
      <c r="N17" s="84"/>
    </row>
    <row r="18" spans="2:14" s="135" customFormat="1">
      <c r="B18" s="102" t="s">
        <v>77</v>
      </c>
      <c r="C18" s="82"/>
      <c r="D18" s="82"/>
      <c r="E18" s="82"/>
      <c r="F18" s="82"/>
      <c r="G18" s="82"/>
      <c r="H18" s="91"/>
      <c r="I18" s="93"/>
      <c r="J18" s="82"/>
      <c r="K18" s="91">
        <v>100349.67685417003</v>
      </c>
      <c r="L18" s="82"/>
      <c r="M18" s="92">
        <f t="shared" ref="M18:M34" si="1">K18/$K$11</f>
        <v>1.9562499268993533E-2</v>
      </c>
      <c r="N18" s="92">
        <f>K18/'סכום נכסי הקרן'!$C$42</f>
        <v>1.9154677216848747E-3</v>
      </c>
    </row>
    <row r="19" spans="2:14" s="135" customFormat="1">
      <c r="B19" s="87" t="s">
        <v>1641</v>
      </c>
      <c r="C19" s="84" t="s">
        <v>1642</v>
      </c>
      <c r="D19" s="97" t="s">
        <v>138</v>
      </c>
      <c r="E19" s="84" t="s">
        <v>1643</v>
      </c>
      <c r="F19" s="97" t="s">
        <v>1644</v>
      </c>
      <c r="G19" s="97" t="s">
        <v>180</v>
      </c>
      <c r="H19" s="94">
        <v>267315.33857000002</v>
      </c>
      <c r="I19" s="96">
        <v>332.84</v>
      </c>
      <c r="J19" s="84"/>
      <c r="K19" s="94">
        <v>889.73237289600002</v>
      </c>
      <c r="L19" s="95">
        <v>1.6542116170094709E-3</v>
      </c>
      <c r="M19" s="95">
        <f t="shared" si="1"/>
        <v>1.7344738358920385E-4</v>
      </c>
      <c r="N19" s="95">
        <f>K19/'סכום נכסי הקרן'!$C$42</f>
        <v>1.6983150266612524E-5</v>
      </c>
    </row>
    <row r="20" spans="2:14" s="135" customFormat="1">
      <c r="B20" s="87" t="s">
        <v>1645</v>
      </c>
      <c r="C20" s="84" t="s">
        <v>1646</v>
      </c>
      <c r="D20" s="97" t="s">
        <v>138</v>
      </c>
      <c r="E20" s="84" t="s">
        <v>1643</v>
      </c>
      <c r="F20" s="97" t="s">
        <v>1644</v>
      </c>
      <c r="G20" s="97" t="s">
        <v>180</v>
      </c>
      <c r="H20" s="94">
        <v>1061960.34164</v>
      </c>
      <c r="I20" s="96">
        <v>311.19</v>
      </c>
      <c r="J20" s="84"/>
      <c r="K20" s="94">
        <v>3304.7143878520001</v>
      </c>
      <c r="L20" s="95">
        <v>5.0138925497809128E-2</v>
      </c>
      <c r="M20" s="95">
        <f t="shared" si="1"/>
        <v>6.4423199778246905E-4</v>
      </c>
      <c r="N20" s="95">
        <f>K20/'סכום נכסי הקרן'!$C$42</f>
        <v>6.3080160671738622E-5</v>
      </c>
    </row>
    <row r="21" spans="2:14" s="135" customFormat="1">
      <c r="B21" s="87" t="s">
        <v>1647</v>
      </c>
      <c r="C21" s="84" t="s">
        <v>1648</v>
      </c>
      <c r="D21" s="97" t="s">
        <v>138</v>
      </c>
      <c r="E21" s="84" t="s">
        <v>1643</v>
      </c>
      <c r="F21" s="97" t="s">
        <v>1644</v>
      </c>
      <c r="G21" s="97" t="s">
        <v>180</v>
      </c>
      <c r="H21" s="94">
        <v>5342790.0514719998</v>
      </c>
      <c r="I21" s="96">
        <v>322.60000000000002</v>
      </c>
      <c r="J21" s="84"/>
      <c r="K21" s="94">
        <v>17235.840706049999</v>
      </c>
      <c r="L21" s="95">
        <v>2.5389661201560589E-2</v>
      </c>
      <c r="M21" s="95">
        <f t="shared" si="1"/>
        <v>3.3600120277674887E-3</v>
      </c>
      <c r="N21" s="95">
        <f>K21/'סכום נכסי הקרן'!$C$42</f>
        <v>3.2899654053214912E-4</v>
      </c>
    </row>
    <row r="22" spans="2:14" s="135" customFormat="1">
      <c r="B22" s="87" t="s">
        <v>1649</v>
      </c>
      <c r="C22" s="84" t="s">
        <v>1650</v>
      </c>
      <c r="D22" s="97" t="s">
        <v>138</v>
      </c>
      <c r="E22" s="84" t="s">
        <v>1643</v>
      </c>
      <c r="F22" s="97" t="s">
        <v>1644</v>
      </c>
      <c r="G22" s="97" t="s">
        <v>180</v>
      </c>
      <c r="H22" s="94">
        <v>106890.09291000001</v>
      </c>
      <c r="I22" s="96">
        <v>353.47</v>
      </c>
      <c r="J22" s="84"/>
      <c r="K22" s="94">
        <v>377.82441089599996</v>
      </c>
      <c r="L22" s="95">
        <v>8.4309115447260617E-4</v>
      </c>
      <c r="M22" s="95">
        <f t="shared" si="1"/>
        <v>7.3654345421579398E-5</v>
      </c>
      <c r="N22" s="95">
        <f>K22/'סכום נכסי הקרן'!$C$42</f>
        <v>7.2118863380855738E-6</v>
      </c>
    </row>
    <row r="23" spans="2:14" s="135" customFormat="1">
      <c r="B23" s="87" t="s">
        <v>1651</v>
      </c>
      <c r="C23" s="84" t="s">
        <v>1652</v>
      </c>
      <c r="D23" s="97" t="s">
        <v>138</v>
      </c>
      <c r="E23" s="84" t="s">
        <v>1633</v>
      </c>
      <c r="F23" s="97" t="s">
        <v>1644</v>
      </c>
      <c r="G23" s="97" t="s">
        <v>180</v>
      </c>
      <c r="H23" s="94">
        <v>4116415.3057909999</v>
      </c>
      <c r="I23" s="96">
        <v>323.2</v>
      </c>
      <c r="J23" s="84"/>
      <c r="K23" s="94">
        <v>13304.254269083998</v>
      </c>
      <c r="L23" s="95">
        <v>9.4885486507906326E-3</v>
      </c>
      <c r="M23" s="95">
        <f t="shared" si="1"/>
        <v>2.5935755108776365E-3</v>
      </c>
      <c r="N23" s="95">
        <f>K23/'סכום נכסי הקרן'!$C$42</f>
        <v>2.5395068935351147E-4</v>
      </c>
    </row>
    <row r="24" spans="2:14" s="135" customFormat="1">
      <c r="B24" s="87" t="s">
        <v>1653</v>
      </c>
      <c r="C24" s="84" t="s">
        <v>1654</v>
      </c>
      <c r="D24" s="97" t="s">
        <v>138</v>
      </c>
      <c r="E24" s="84" t="s">
        <v>1633</v>
      </c>
      <c r="F24" s="97" t="s">
        <v>1644</v>
      </c>
      <c r="G24" s="97" t="s">
        <v>180</v>
      </c>
      <c r="H24" s="94">
        <v>579356.41557700001</v>
      </c>
      <c r="I24" s="96">
        <v>329.42</v>
      </c>
      <c r="J24" s="84"/>
      <c r="K24" s="94">
        <v>1908.5159050080001</v>
      </c>
      <c r="L24" s="95">
        <v>1.9021176143402406E-3</v>
      </c>
      <c r="M24" s="95">
        <f t="shared" si="1"/>
        <v>3.7205242873714409E-4</v>
      </c>
      <c r="N24" s="95">
        <f>K24/'סכום נכסי הקרן'!$C$42</f>
        <v>3.6429620173840233E-5</v>
      </c>
    </row>
    <row r="25" spans="2:14" s="135" customFormat="1">
      <c r="B25" s="87" t="s">
        <v>1655</v>
      </c>
      <c r="C25" s="84" t="s">
        <v>1656</v>
      </c>
      <c r="D25" s="97" t="s">
        <v>138</v>
      </c>
      <c r="E25" s="84" t="s">
        <v>1633</v>
      </c>
      <c r="F25" s="97" t="s">
        <v>1644</v>
      </c>
      <c r="G25" s="97" t="s">
        <v>180</v>
      </c>
      <c r="H25" s="94">
        <v>543377.95586800005</v>
      </c>
      <c r="I25" s="96">
        <v>312.22000000000003</v>
      </c>
      <c r="J25" s="84"/>
      <c r="K25" s="94">
        <v>1696.5346561599999</v>
      </c>
      <c r="L25" s="95">
        <v>8.0632024592310978E-3</v>
      </c>
      <c r="M25" s="95">
        <f t="shared" si="1"/>
        <v>3.307281000932595E-4</v>
      </c>
      <c r="N25" s="95">
        <f>K25/'סכום נכסי הקרן'!$C$42</f>
        <v>3.2383336692919183E-5</v>
      </c>
    </row>
    <row r="26" spans="2:14" s="135" customFormat="1">
      <c r="B26" s="87" t="s">
        <v>1657</v>
      </c>
      <c r="C26" s="84" t="s">
        <v>1658</v>
      </c>
      <c r="D26" s="97" t="s">
        <v>138</v>
      </c>
      <c r="E26" s="84" t="s">
        <v>1633</v>
      </c>
      <c r="F26" s="97" t="s">
        <v>1644</v>
      </c>
      <c r="G26" s="97" t="s">
        <v>180</v>
      </c>
      <c r="H26" s="94">
        <v>2545327.0387639999</v>
      </c>
      <c r="I26" s="96">
        <v>350.57</v>
      </c>
      <c r="J26" s="84"/>
      <c r="K26" s="94">
        <v>8923.1529984650006</v>
      </c>
      <c r="L26" s="95">
        <v>8.7296938128828029E-3</v>
      </c>
      <c r="M26" s="95">
        <f t="shared" si="1"/>
        <v>1.7395090794688015E-3</v>
      </c>
      <c r="N26" s="95">
        <f>K26/'סכום נכסי הקרן'!$C$42</f>
        <v>1.7032452998382581E-4</v>
      </c>
    </row>
    <row r="27" spans="2:14" s="135" customFormat="1">
      <c r="B27" s="87" t="s">
        <v>1659</v>
      </c>
      <c r="C27" s="84" t="s">
        <v>1660</v>
      </c>
      <c r="D27" s="97" t="s">
        <v>138</v>
      </c>
      <c r="E27" s="84" t="s">
        <v>1637</v>
      </c>
      <c r="F27" s="97" t="s">
        <v>1644</v>
      </c>
      <c r="G27" s="97" t="s">
        <v>180</v>
      </c>
      <c r="H27" s="94">
        <v>5345.6202469999998</v>
      </c>
      <c r="I27" s="96">
        <v>3300.73</v>
      </c>
      <c r="J27" s="84"/>
      <c r="K27" s="94">
        <v>176.444491908</v>
      </c>
      <c r="L27" s="95">
        <v>2.201941548097943E-4</v>
      </c>
      <c r="M27" s="95">
        <f t="shared" si="1"/>
        <v>3.4396675227806178E-5</v>
      </c>
      <c r="N27" s="95">
        <f>K27/'סכום נכסי הקרן'!$C$42</f>
        <v>3.3679603115215969E-6</v>
      </c>
    </row>
    <row r="28" spans="2:14" s="135" customFormat="1">
      <c r="B28" s="87" t="s">
        <v>1661</v>
      </c>
      <c r="C28" s="84" t="s">
        <v>1662</v>
      </c>
      <c r="D28" s="97" t="s">
        <v>138</v>
      </c>
      <c r="E28" s="84" t="s">
        <v>1637</v>
      </c>
      <c r="F28" s="97" t="s">
        <v>1644</v>
      </c>
      <c r="G28" s="97" t="s">
        <v>180</v>
      </c>
      <c r="H28" s="94">
        <v>23685.082967999995</v>
      </c>
      <c r="I28" s="96">
        <v>3103.38</v>
      </c>
      <c r="J28" s="84"/>
      <c r="K28" s="94">
        <v>735.03812781199986</v>
      </c>
      <c r="L28" s="95">
        <v>3.7540144067425879E-3</v>
      </c>
      <c r="M28" s="95">
        <f t="shared" si="1"/>
        <v>1.4329077371022042E-4</v>
      </c>
      <c r="N28" s="95">
        <f>K28/'סכום נכסי הקרן'!$C$42</f>
        <v>1.4030357168739205E-5</v>
      </c>
    </row>
    <row r="29" spans="2:14" s="135" customFormat="1">
      <c r="B29" s="87" t="s">
        <v>1663</v>
      </c>
      <c r="C29" s="84" t="s">
        <v>1664</v>
      </c>
      <c r="D29" s="97" t="s">
        <v>138</v>
      </c>
      <c r="E29" s="84" t="s">
        <v>1637</v>
      </c>
      <c r="F29" s="97" t="s">
        <v>1644</v>
      </c>
      <c r="G29" s="97" t="s">
        <v>180</v>
      </c>
      <c r="H29" s="94">
        <v>372257.590853</v>
      </c>
      <c r="I29" s="96">
        <v>3214.41</v>
      </c>
      <c r="J29" s="84"/>
      <c r="K29" s="94">
        <v>11965.885226460003</v>
      </c>
      <c r="L29" s="95">
        <v>9.7505898653400935E-3</v>
      </c>
      <c r="M29" s="95">
        <f t="shared" si="1"/>
        <v>2.3326694049613872E-3</v>
      </c>
      <c r="N29" s="95">
        <f>K29/'סכום נכסי הקרן'!$C$42</f>
        <v>2.2840399322838069E-4</v>
      </c>
    </row>
    <row r="30" spans="2:14" s="135" customFormat="1">
      <c r="B30" s="87" t="s">
        <v>1665</v>
      </c>
      <c r="C30" s="84" t="s">
        <v>1666</v>
      </c>
      <c r="D30" s="97" t="s">
        <v>138</v>
      </c>
      <c r="E30" s="84" t="s">
        <v>1637</v>
      </c>
      <c r="F30" s="97" t="s">
        <v>1644</v>
      </c>
      <c r="G30" s="97" t="s">
        <v>180</v>
      </c>
      <c r="H30" s="94">
        <v>293397.59221799998</v>
      </c>
      <c r="I30" s="96">
        <v>3525</v>
      </c>
      <c r="J30" s="84"/>
      <c r="K30" s="94">
        <v>10342.265125677999</v>
      </c>
      <c r="L30" s="95">
        <v>1.7480216910062116E-2</v>
      </c>
      <c r="M30" s="95">
        <f t="shared" si="1"/>
        <v>2.0161555104440351E-3</v>
      </c>
      <c r="N30" s="95">
        <f>K30/'סכום נכסי הקרן'!$C$42</f>
        <v>1.9741244454759952E-4</v>
      </c>
    </row>
    <row r="31" spans="2:14" s="135" customFormat="1">
      <c r="B31" s="87" t="s">
        <v>1667</v>
      </c>
      <c r="C31" s="84" t="s">
        <v>1668</v>
      </c>
      <c r="D31" s="97" t="s">
        <v>138</v>
      </c>
      <c r="E31" s="84" t="s">
        <v>1640</v>
      </c>
      <c r="F31" s="97" t="s">
        <v>1644</v>
      </c>
      <c r="G31" s="97" t="s">
        <v>180</v>
      </c>
      <c r="H31" s="94">
        <v>747306.82400999998</v>
      </c>
      <c r="I31" s="96">
        <v>330.38</v>
      </c>
      <c r="J31" s="84"/>
      <c r="K31" s="94">
        <v>2468.952286707</v>
      </c>
      <c r="L31" s="95">
        <v>2.0998320737223657E-3</v>
      </c>
      <c r="M31" s="95">
        <f t="shared" si="1"/>
        <v>4.8130575820462681E-4</v>
      </c>
      <c r="N31" s="95">
        <f>K31/'סכום נכסי הקרן'!$C$42</f>
        <v>4.7127191235900797E-5</v>
      </c>
    </row>
    <row r="32" spans="2:14" s="135" customFormat="1">
      <c r="B32" s="87" t="s">
        <v>1669</v>
      </c>
      <c r="C32" s="84" t="s">
        <v>1670</v>
      </c>
      <c r="D32" s="97" t="s">
        <v>138</v>
      </c>
      <c r="E32" s="84" t="s">
        <v>1640</v>
      </c>
      <c r="F32" s="97" t="s">
        <v>1644</v>
      </c>
      <c r="G32" s="97" t="s">
        <v>180</v>
      </c>
      <c r="H32" s="94">
        <v>479854.115391</v>
      </c>
      <c r="I32" s="96">
        <v>311.27</v>
      </c>
      <c r="J32" s="84"/>
      <c r="K32" s="94">
        <v>1493.6419022709997</v>
      </c>
      <c r="L32" s="95">
        <v>1.0242465814577377E-2</v>
      </c>
      <c r="M32" s="95">
        <f t="shared" si="1"/>
        <v>2.9117551283973397E-4</v>
      </c>
      <c r="N32" s="95">
        <f>K32/'סכום נכסי הקרן'!$C$42</f>
        <v>2.851053377793916E-5</v>
      </c>
    </row>
    <row r="33" spans="2:14" s="135" customFormat="1">
      <c r="B33" s="87" t="s">
        <v>1671</v>
      </c>
      <c r="C33" s="84" t="s">
        <v>1672</v>
      </c>
      <c r="D33" s="97" t="s">
        <v>138</v>
      </c>
      <c r="E33" s="84" t="s">
        <v>1640</v>
      </c>
      <c r="F33" s="97" t="s">
        <v>1644</v>
      </c>
      <c r="G33" s="97" t="s">
        <v>180</v>
      </c>
      <c r="H33" s="94">
        <v>6514105.0150189996</v>
      </c>
      <c r="I33" s="96">
        <v>322.45</v>
      </c>
      <c r="J33" s="84"/>
      <c r="K33" s="94">
        <v>21004.731620366001</v>
      </c>
      <c r="L33" s="95">
        <v>1.6079621305842465E-2</v>
      </c>
      <c r="M33" s="95">
        <f t="shared" si="1"/>
        <v>4.094732139157258E-3</v>
      </c>
      <c r="N33" s="95">
        <f>K33/'סכום נכסי הקרן'!$C$42</f>
        <v>4.0093687077770386E-4</v>
      </c>
    </row>
    <row r="34" spans="2:14" s="135" customFormat="1">
      <c r="B34" s="87" t="s">
        <v>1673</v>
      </c>
      <c r="C34" s="84" t="s">
        <v>1674</v>
      </c>
      <c r="D34" s="97" t="s">
        <v>138</v>
      </c>
      <c r="E34" s="84" t="s">
        <v>1640</v>
      </c>
      <c r="F34" s="97" t="s">
        <v>1644</v>
      </c>
      <c r="G34" s="97" t="s">
        <v>180</v>
      </c>
      <c r="H34" s="94">
        <v>1279503.258166</v>
      </c>
      <c r="I34" s="96">
        <v>353.43</v>
      </c>
      <c r="J34" s="84"/>
      <c r="K34" s="94">
        <v>4522.1483665570004</v>
      </c>
      <c r="L34" s="95">
        <v>5.7733693400819665E-3</v>
      </c>
      <c r="M34" s="95">
        <f t="shared" si="1"/>
        <v>8.8156262071087551E-4</v>
      </c>
      <c r="N34" s="95">
        <f>K34/'סכום נכסי הקרן'!$C$42</f>
        <v>8.6318456624406807E-5</v>
      </c>
    </row>
    <row r="35" spans="2:14" s="135" customFormat="1">
      <c r="B35" s="83"/>
      <c r="C35" s="84"/>
      <c r="D35" s="84"/>
      <c r="E35" s="84"/>
      <c r="F35" s="84"/>
      <c r="G35" s="84"/>
      <c r="H35" s="94"/>
      <c r="I35" s="96"/>
      <c r="J35" s="84"/>
      <c r="K35" s="84"/>
      <c r="L35" s="84"/>
      <c r="M35" s="95"/>
      <c r="N35" s="84"/>
    </row>
    <row r="36" spans="2:14" s="135" customFormat="1">
      <c r="B36" s="81" t="s">
        <v>251</v>
      </c>
      <c r="C36" s="82"/>
      <c r="D36" s="82"/>
      <c r="E36" s="82"/>
      <c r="F36" s="82"/>
      <c r="G36" s="82"/>
      <c r="H36" s="91"/>
      <c r="I36" s="93"/>
      <c r="J36" s="91">
        <v>2623.1370899999997</v>
      </c>
      <c r="K36" s="91">
        <v>5029323.5594899999</v>
      </c>
      <c r="L36" s="82"/>
      <c r="M36" s="92">
        <f t="shared" ref="M36:M80" si="2">K36/$K$11</f>
        <v>0.98043303715896957</v>
      </c>
      <c r="N36" s="92">
        <f>K36/'סכום נכסי הקרן'!$C$42</f>
        <v>9.5999381782882684E-2</v>
      </c>
    </row>
    <row r="37" spans="2:14" s="135" customFormat="1">
      <c r="B37" s="102" t="s">
        <v>78</v>
      </c>
      <c r="C37" s="82"/>
      <c r="D37" s="82"/>
      <c r="E37" s="82"/>
      <c r="F37" s="82"/>
      <c r="G37" s="82"/>
      <c r="H37" s="91"/>
      <c r="I37" s="93"/>
      <c r="J37" s="91">
        <v>1786.9691599999999</v>
      </c>
      <c r="K37" s="91">
        <v>4878495.3087999998</v>
      </c>
      <c r="L37" s="82"/>
      <c r="M37" s="92">
        <f t="shared" si="2"/>
        <v>0.95103007706618781</v>
      </c>
      <c r="N37" s="92">
        <f>K37/'סכום נכסי הקרן'!$C$42</f>
        <v>9.3120382519788547E-2</v>
      </c>
    </row>
    <row r="38" spans="2:14" s="135" customFormat="1">
      <c r="B38" s="87" t="s">
        <v>1675</v>
      </c>
      <c r="C38" s="84" t="s">
        <v>1676</v>
      </c>
      <c r="D38" s="97" t="s">
        <v>1437</v>
      </c>
      <c r="E38" s="84"/>
      <c r="F38" s="97" t="s">
        <v>1634</v>
      </c>
      <c r="G38" s="97" t="s">
        <v>179</v>
      </c>
      <c r="H38" s="94">
        <v>422625</v>
      </c>
      <c r="I38" s="96">
        <v>4128</v>
      </c>
      <c r="J38" s="84"/>
      <c r="K38" s="94">
        <v>65387.458079999997</v>
      </c>
      <c r="L38" s="95">
        <v>6.2797176820208024E-3</v>
      </c>
      <c r="M38" s="95">
        <f t="shared" si="2"/>
        <v>1.2746848231013415E-2</v>
      </c>
      <c r="N38" s="95">
        <f>K38/'סכום נכסי הקרן'!$C$42</f>
        <v>1.2481112972319271E-3</v>
      </c>
    </row>
    <row r="39" spans="2:14" s="135" customFormat="1">
      <c r="B39" s="87" t="s">
        <v>1677</v>
      </c>
      <c r="C39" s="84" t="s">
        <v>1678</v>
      </c>
      <c r="D39" s="97" t="s">
        <v>1437</v>
      </c>
      <c r="E39" s="84"/>
      <c r="F39" s="97" t="s">
        <v>1634</v>
      </c>
      <c r="G39" s="97" t="s">
        <v>179</v>
      </c>
      <c r="H39" s="94">
        <v>208083</v>
      </c>
      <c r="I39" s="96">
        <v>9901</v>
      </c>
      <c r="J39" s="84"/>
      <c r="K39" s="94">
        <v>77217.412270000001</v>
      </c>
      <c r="L39" s="95">
        <v>1.7426912292137571E-3</v>
      </c>
      <c r="M39" s="95">
        <f t="shared" si="2"/>
        <v>1.5053018788297928E-2</v>
      </c>
      <c r="N39" s="95">
        <f>K39/'סכום נכסי הקרן'!$C$42</f>
        <v>1.4739206481966095E-3</v>
      </c>
    </row>
    <row r="40" spans="2:14" s="135" customFormat="1">
      <c r="B40" s="87" t="s">
        <v>1679</v>
      </c>
      <c r="C40" s="84" t="s">
        <v>1680</v>
      </c>
      <c r="D40" s="97" t="s">
        <v>142</v>
      </c>
      <c r="E40" s="84"/>
      <c r="F40" s="97" t="s">
        <v>1634</v>
      </c>
      <c r="G40" s="97" t="s">
        <v>189</v>
      </c>
      <c r="H40" s="94">
        <v>15485919</v>
      </c>
      <c r="I40" s="96">
        <v>1565</v>
      </c>
      <c r="J40" s="84"/>
      <c r="K40" s="94">
        <v>826744.35733999999</v>
      </c>
      <c r="L40" s="95">
        <v>6.4682482339751095E-3</v>
      </c>
      <c r="M40" s="95">
        <f t="shared" si="2"/>
        <v>0.16116829065240981</v>
      </c>
      <c r="N40" s="95">
        <f>K40/'סכום נכסי הקרן'!$C$42</f>
        <v>1.5780839363052409E-2</v>
      </c>
    </row>
    <row r="41" spans="2:14" s="135" customFormat="1">
      <c r="B41" s="87" t="s">
        <v>1681</v>
      </c>
      <c r="C41" s="84" t="s">
        <v>1682</v>
      </c>
      <c r="D41" s="97" t="s">
        <v>28</v>
      </c>
      <c r="E41" s="84"/>
      <c r="F41" s="97" t="s">
        <v>1634</v>
      </c>
      <c r="G41" s="97" t="s">
        <v>181</v>
      </c>
      <c r="H41" s="94">
        <v>198926.00000000003</v>
      </c>
      <c r="I41" s="96">
        <v>12126</v>
      </c>
      <c r="J41" s="84"/>
      <c r="K41" s="94">
        <v>103520.97423000001</v>
      </c>
      <c r="L41" s="95">
        <v>0.10163441936983657</v>
      </c>
      <c r="M41" s="95">
        <f t="shared" si="2"/>
        <v>2.0180722511372186E-2</v>
      </c>
      <c r="N41" s="95">
        <f>K41/'סכום נכסי הקרן'!$C$42</f>
        <v>1.9760012276182708E-3</v>
      </c>
    </row>
    <row r="42" spans="2:14" s="135" customFormat="1">
      <c r="B42" s="87" t="s">
        <v>1683</v>
      </c>
      <c r="C42" s="84" t="s">
        <v>1684</v>
      </c>
      <c r="D42" s="97" t="s">
        <v>28</v>
      </c>
      <c r="E42" s="84"/>
      <c r="F42" s="97" t="s">
        <v>1634</v>
      </c>
      <c r="G42" s="97" t="s">
        <v>181</v>
      </c>
      <c r="H42" s="94">
        <v>2233349</v>
      </c>
      <c r="I42" s="96">
        <v>3472</v>
      </c>
      <c r="J42" s="84"/>
      <c r="K42" s="94">
        <v>332778.72054000001</v>
      </c>
      <c r="L42" s="95">
        <v>3.8437777594463374E-2</v>
      </c>
      <c r="M42" s="95">
        <f t="shared" si="2"/>
        <v>6.4872988946050911E-2</v>
      </c>
      <c r="N42" s="95">
        <f>K42/'סכום נכסי הקרן'!$C$42</f>
        <v>6.3520573024294013E-3</v>
      </c>
    </row>
    <row r="43" spans="2:14" s="135" customFormat="1">
      <c r="B43" s="87" t="s">
        <v>1685</v>
      </c>
      <c r="C43" s="84" t="s">
        <v>1686</v>
      </c>
      <c r="D43" s="97" t="s">
        <v>28</v>
      </c>
      <c r="E43" s="84"/>
      <c r="F43" s="97" t="s">
        <v>1634</v>
      </c>
      <c r="G43" s="97" t="s">
        <v>181</v>
      </c>
      <c r="H43" s="94">
        <v>1664127</v>
      </c>
      <c r="I43" s="96">
        <v>3145</v>
      </c>
      <c r="J43" s="84"/>
      <c r="K43" s="94">
        <v>224608.58577999996</v>
      </c>
      <c r="L43" s="95">
        <v>0.13856893528225436</v>
      </c>
      <c r="M43" s="95">
        <f t="shared" si="2"/>
        <v>4.3785943641016629E-2</v>
      </c>
      <c r="N43" s="95">
        <f>K43/'סכום נכסי הקרן'!$C$42</f>
        <v>4.2873132187570178E-3</v>
      </c>
    </row>
    <row r="44" spans="2:14" s="135" customFormat="1">
      <c r="B44" s="87" t="s">
        <v>1687</v>
      </c>
      <c r="C44" s="84" t="s">
        <v>1688</v>
      </c>
      <c r="D44" s="97" t="s">
        <v>1437</v>
      </c>
      <c r="E44" s="84"/>
      <c r="F44" s="97" t="s">
        <v>1634</v>
      </c>
      <c r="G44" s="97" t="s">
        <v>179</v>
      </c>
      <c r="H44" s="94">
        <v>2763579</v>
      </c>
      <c r="I44" s="96">
        <v>2382</v>
      </c>
      <c r="J44" s="84"/>
      <c r="K44" s="94">
        <v>246725.03727</v>
      </c>
      <c r="L44" s="95">
        <v>2.8794917092113429E-3</v>
      </c>
      <c r="M44" s="95">
        <f t="shared" si="2"/>
        <v>4.8097398143601588E-2</v>
      </c>
      <c r="N44" s="95">
        <f>K44/'סכום נכסי הקרן'!$C$42</f>
        <v>4.7094705218529466E-3</v>
      </c>
    </row>
    <row r="45" spans="2:14" s="135" customFormat="1">
      <c r="B45" s="87" t="s">
        <v>1689</v>
      </c>
      <c r="C45" s="84" t="s">
        <v>1690</v>
      </c>
      <c r="D45" s="97" t="s">
        <v>1437</v>
      </c>
      <c r="E45" s="84"/>
      <c r="F45" s="97" t="s">
        <v>1634</v>
      </c>
      <c r="G45" s="97" t="s">
        <v>179</v>
      </c>
      <c r="H45" s="94">
        <v>209312</v>
      </c>
      <c r="I45" s="96">
        <v>8651</v>
      </c>
      <c r="J45" s="84"/>
      <c r="K45" s="94">
        <v>67867.214030000003</v>
      </c>
      <c r="L45" s="95">
        <v>1.0059917528593087E-3</v>
      </c>
      <c r="M45" s="95">
        <f t="shared" si="2"/>
        <v>1.3230260091219536E-2</v>
      </c>
      <c r="N45" s="95">
        <f>K45/'סכום נכסי הקרן'!$C$42</f>
        <v>1.2954447080488214E-3</v>
      </c>
    </row>
    <row r="46" spans="2:14" s="135" customFormat="1">
      <c r="B46" s="87" t="s">
        <v>1691</v>
      </c>
      <c r="C46" s="84" t="s">
        <v>1692</v>
      </c>
      <c r="D46" s="97" t="s">
        <v>28</v>
      </c>
      <c r="E46" s="84"/>
      <c r="F46" s="97" t="s">
        <v>1634</v>
      </c>
      <c r="G46" s="97" t="s">
        <v>188</v>
      </c>
      <c r="H46" s="94">
        <v>1285975</v>
      </c>
      <c r="I46" s="96">
        <v>3084</v>
      </c>
      <c r="J46" s="84"/>
      <c r="K46" s="94">
        <v>109130.96084</v>
      </c>
      <c r="L46" s="95">
        <v>2.2595330030801757E-2</v>
      </c>
      <c r="M46" s="95">
        <f t="shared" si="2"/>
        <v>2.1274351931989774E-2</v>
      </c>
      <c r="N46" s="95">
        <f>K46/'סכום נכסי הקרן'!$C$42</f>
        <v>2.0830842657246639E-3</v>
      </c>
    </row>
    <row r="47" spans="2:14" s="135" customFormat="1">
      <c r="B47" s="87" t="s">
        <v>1693</v>
      </c>
      <c r="C47" s="84" t="s">
        <v>1694</v>
      </c>
      <c r="D47" s="97" t="s">
        <v>1437</v>
      </c>
      <c r="E47" s="84"/>
      <c r="F47" s="97" t="s">
        <v>1634</v>
      </c>
      <c r="G47" s="97" t="s">
        <v>179</v>
      </c>
      <c r="H47" s="94">
        <v>452003</v>
      </c>
      <c r="I47" s="96">
        <v>6441</v>
      </c>
      <c r="J47" s="84"/>
      <c r="K47" s="94">
        <v>109117.44759000001</v>
      </c>
      <c r="L47" s="95">
        <v>2.8307510208171547E-3</v>
      </c>
      <c r="M47" s="95">
        <f t="shared" si="2"/>
        <v>2.1271717614157037E-2</v>
      </c>
      <c r="N47" s="95">
        <f>K47/'סכום נכסי הקרן'!$C$42</f>
        <v>2.0828263257391903E-3</v>
      </c>
    </row>
    <row r="48" spans="2:14" s="135" customFormat="1">
      <c r="B48" s="87" t="s">
        <v>1695</v>
      </c>
      <c r="C48" s="84" t="s">
        <v>1696</v>
      </c>
      <c r="D48" s="97" t="s">
        <v>28</v>
      </c>
      <c r="E48" s="84"/>
      <c r="F48" s="97" t="s">
        <v>1634</v>
      </c>
      <c r="G48" s="97" t="s">
        <v>181</v>
      </c>
      <c r="H48" s="94">
        <v>195583</v>
      </c>
      <c r="I48" s="96">
        <v>4107</v>
      </c>
      <c r="J48" s="84"/>
      <c r="K48" s="94">
        <v>34472.679590000014</v>
      </c>
      <c r="L48" s="95">
        <v>4.7471601941747571E-2</v>
      </c>
      <c r="M48" s="95">
        <f t="shared" si="2"/>
        <v>6.7202186436497724E-3</v>
      </c>
      <c r="N48" s="95">
        <f>K48/'סכום נכסי הקרן'!$C$42</f>
        <v>6.580121342153189E-4</v>
      </c>
    </row>
    <row r="49" spans="2:14" s="135" customFormat="1">
      <c r="B49" s="87" t="s">
        <v>1697</v>
      </c>
      <c r="C49" s="84" t="s">
        <v>1698</v>
      </c>
      <c r="D49" s="97" t="s">
        <v>157</v>
      </c>
      <c r="E49" s="84"/>
      <c r="F49" s="97" t="s">
        <v>1634</v>
      </c>
      <c r="G49" s="97" t="s">
        <v>179</v>
      </c>
      <c r="H49" s="94">
        <v>116903</v>
      </c>
      <c r="I49" s="96">
        <v>11160</v>
      </c>
      <c r="J49" s="84"/>
      <c r="K49" s="94">
        <v>48897.812749999997</v>
      </c>
      <c r="L49" s="95">
        <v>2.2057169811320755E-2</v>
      </c>
      <c r="M49" s="95">
        <f t="shared" si="2"/>
        <v>9.5323020079810805E-3</v>
      </c>
      <c r="N49" s="95">
        <f>K49/'סכום נכסי הקרן'!$C$42</f>
        <v>9.3335808265459282E-4</v>
      </c>
    </row>
    <row r="50" spans="2:14" s="135" customFormat="1">
      <c r="B50" s="87" t="s">
        <v>1699</v>
      </c>
      <c r="C50" s="84" t="s">
        <v>1700</v>
      </c>
      <c r="D50" s="97" t="s">
        <v>1437</v>
      </c>
      <c r="E50" s="84"/>
      <c r="F50" s="97" t="s">
        <v>1634</v>
      </c>
      <c r="G50" s="97" t="s">
        <v>179</v>
      </c>
      <c r="H50" s="94">
        <v>5698754.0000000009</v>
      </c>
      <c r="I50" s="96">
        <v>4715</v>
      </c>
      <c r="J50" s="84"/>
      <c r="K50" s="94">
        <v>1007073.5491199999</v>
      </c>
      <c r="L50" s="95">
        <v>5.4680042218384194E-3</v>
      </c>
      <c r="M50" s="95">
        <f t="shared" si="2"/>
        <v>0.19632226217442023</v>
      </c>
      <c r="N50" s="95">
        <f>K50/'סכום נכסי הקרן'!$C$42</f>
        <v>1.9222950558229191E-2</v>
      </c>
    </row>
    <row r="51" spans="2:14" s="135" customFormat="1">
      <c r="B51" s="87" t="s">
        <v>1701</v>
      </c>
      <c r="C51" s="84" t="s">
        <v>1702</v>
      </c>
      <c r="D51" s="97" t="s">
        <v>1437</v>
      </c>
      <c r="E51" s="84"/>
      <c r="F51" s="97" t="s">
        <v>1634</v>
      </c>
      <c r="G51" s="97" t="s">
        <v>179</v>
      </c>
      <c r="H51" s="94">
        <v>282970</v>
      </c>
      <c r="I51" s="96">
        <v>16606</v>
      </c>
      <c r="J51" s="84"/>
      <c r="K51" s="94">
        <v>176118.51325999998</v>
      </c>
      <c r="L51" s="95">
        <v>1.1278198485452371E-3</v>
      </c>
      <c r="M51" s="95">
        <f t="shared" si="2"/>
        <v>3.4333127867584232E-2</v>
      </c>
      <c r="N51" s="95">
        <f>K51/'סכום נכסי הקרן'!$C$42</f>
        <v>3.3617380535355557E-3</v>
      </c>
    </row>
    <row r="52" spans="2:14" s="135" customFormat="1">
      <c r="B52" s="87" t="s">
        <v>1703</v>
      </c>
      <c r="C52" s="84" t="s">
        <v>1704</v>
      </c>
      <c r="D52" s="97" t="s">
        <v>1437</v>
      </c>
      <c r="E52" s="84"/>
      <c r="F52" s="97" t="s">
        <v>1634</v>
      </c>
      <c r="G52" s="97" t="s">
        <v>179</v>
      </c>
      <c r="H52" s="94">
        <v>1085877</v>
      </c>
      <c r="I52" s="96">
        <v>2303</v>
      </c>
      <c r="J52" s="94">
        <v>1470.0847900000001</v>
      </c>
      <c r="K52" s="94">
        <v>95199.121709999992</v>
      </c>
      <c r="L52" s="95">
        <v>9.2810000000000004E-2</v>
      </c>
      <c r="M52" s="95">
        <f t="shared" si="2"/>
        <v>1.8558432944104811E-2</v>
      </c>
      <c r="N52" s="95">
        <f>K52/'סכום נכסי הקרן'!$C$42</f>
        <v>1.8171542797616612E-3</v>
      </c>
    </row>
    <row r="53" spans="2:14" s="135" customFormat="1">
      <c r="B53" s="87" t="s">
        <v>1705</v>
      </c>
      <c r="C53" s="84" t="s">
        <v>1706</v>
      </c>
      <c r="D53" s="97" t="s">
        <v>1437</v>
      </c>
      <c r="E53" s="84"/>
      <c r="F53" s="97" t="s">
        <v>1634</v>
      </c>
      <c r="G53" s="97" t="s">
        <v>179</v>
      </c>
      <c r="H53" s="94">
        <v>72295</v>
      </c>
      <c r="I53" s="96">
        <v>3004</v>
      </c>
      <c r="J53" s="84"/>
      <c r="K53" s="94">
        <v>8139.6882699999996</v>
      </c>
      <c r="L53" s="95">
        <v>2.7488593155893535E-3</v>
      </c>
      <c r="M53" s="95">
        <f t="shared" si="2"/>
        <v>1.5867778634016927E-3</v>
      </c>
      <c r="N53" s="95">
        <f>K53/'סכום נכסי הקרן'!$C$42</f>
        <v>1.5536980919649172E-4</v>
      </c>
    </row>
    <row r="54" spans="2:14" s="135" customFormat="1">
      <c r="B54" s="87" t="s">
        <v>1707</v>
      </c>
      <c r="C54" s="84" t="s">
        <v>1708</v>
      </c>
      <c r="D54" s="97" t="s">
        <v>1437</v>
      </c>
      <c r="E54" s="84"/>
      <c r="F54" s="97" t="s">
        <v>1634</v>
      </c>
      <c r="G54" s="97" t="s">
        <v>179</v>
      </c>
      <c r="H54" s="94">
        <v>76114</v>
      </c>
      <c r="I54" s="96">
        <v>19981</v>
      </c>
      <c r="J54" s="84"/>
      <c r="K54" s="94">
        <v>57000.85209</v>
      </c>
      <c r="L54" s="95">
        <v>5.7228571428571432E-3</v>
      </c>
      <c r="M54" s="95">
        <f t="shared" si="2"/>
        <v>1.1111935407256832E-2</v>
      </c>
      <c r="N54" s="95">
        <f>K54/'סכום נכסי הקרן'!$C$42</f>
        <v>1.0880283395989004E-3</v>
      </c>
    </row>
    <row r="55" spans="2:14">
      <c r="B55" s="87" t="s">
        <v>1709</v>
      </c>
      <c r="C55" s="84" t="s">
        <v>1710</v>
      </c>
      <c r="D55" s="97" t="s">
        <v>1437</v>
      </c>
      <c r="E55" s="84"/>
      <c r="F55" s="97" t="s">
        <v>1634</v>
      </c>
      <c r="G55" s="97" t="s">
        <v>179</v>
      </c>
      <c r="H55" s="94">
        <v>33352</v>
      </c>
      <c r="I55" s="96">
        <v>16501</v>
      </c>
      <c r="J55" s="84"/>
      <c r="K55" s="94">
        <v>20626.793870000001</v>
      </c>
      <c r="L55" s="95">
        <v>9.5291428571428576E-3</v>
      </c>
      <c r="M55" s="95">
        <f t="shared" si="2"/>
        <v>4.0210556989629942E-3</v>
      </c>
      <c r="N55" s="95">
        <f>K55/'סכום נכסי הקרן'!$C$42</f>
        <v>3.9372282102361953E-4</v>
      </c>
    </row>
    <row r="56" spans="2:14">
      <c r="B56" s="87" t="s">
        <v>1711</v>
      </c>
      <c r="C56" s="84" t="s">
        <v>1712</v>
      </c>
      <c r="D56" s="97" t="s">
        <v>28</v>
      </c>
      <c r="E56" s="84"/>
      <c r="F56" s="97" t="s">
        <v>1634</v>
      </c>
      <c r="G56" s="97" t="s">
        <v>181</v>
      </c>
      <c r="H56" s="94">
        <v>513366.00000000006</v>
      </c>
      <c r="I56" s="96">
        <v>2576</v>
      </c>
      <c r="J56" s="84"/>
      <c r="K56" s="94">
        <v>56753.440900000001</v>
      </c>
      <c r="L56" s="95">
        <v>4.464052173913044E-2</v>
      </c>
      <c r="M56" s="95">
        <f t="shared" si="2"/>
        <v>1.1063704248221319E-2</v>
      </c>
      <c r="N56" s="95">
        <f>K56/'סכום נכסי הקרן'!$C$42</f>
        <v>1.083305771840986E-3</v>
      </c>
    </row>
    <row r="57" spans="2:14">
      <c r="B57" s="87" t="s">
        <v>1713</v>
      </c>
      <c r="C57" s="84" t="s">
        <v>1714</v>
      </c>
      <c r="D57" s="97" t="s">
        <v>28</v>
      </c>
      <c r="E57" s="84"/>
      <c r="F57" s="97" t="s">
        <v>1634</v>
      </c>
      <c r="G57" s="97" t="s">
        <v>181</v>
      </c>
      <c r="H57" s="94">
        <v>63370</v>
      </c>
      <c r="I57" s="96">
        <v>5171</v>
      </c>
      <c r="J57" s="84"/>
      <c r="K57" s="94">
        <v>14062.983960000001</v>
      </c>
      <c r="L57" s="95">
        <v>7.3686046511627903E-3</v>
      </c>
      <c r="M57" s="95">
        <f t="shared" si="2"/>
        <v>2.7414847965794493E-3</v>
      </c>
      <c r="N57" s="95">
        <f>K57/'סכום נכסי הקרן'!$C$42</f>
        <v>2.6843326944737207E-4</v>
      </c>
    </row>
    <row r="58" spans="2:14">
      <c r="B58" s="87" t="s">
        <v>1715</v>
      </c>
      <c r="C58" s="84" t="s">
        <v>1716</v>
      </c>
      <c r="D58" s="97" t="s">
        <v>141</v>
      </c>
      <c r="E58" s="84"/>
      <c r="F58" s="97" t="s">
        <v>1634</v>
      </c>
      <c r="G58" s="97" t="s">
        <v>182</v>
      </c>
      <c r="H58" s="94">
        <v>2474718</v>
      </c>
      <c r="I58" s="96">
        <v>665.4</v>
      </c>
      <c r="J58" s="84"/>
      <c r="K58" s="94">
        <v>78931.832430000009</v>
      </c>
      <c r="L58" s="95">
        <v>3.002325123570767E-3</v>
      </c>
      <c r="M58" s="95">
        <f t="shared" si="2"/>
        <v>1.5387233547907832E-2</v>
      </c>
      <c r="N58" s="95">
        <f>K58/'סכום נכסי הקרן'!$C$42</f>
        <v>1.5066453821552259E-3</v>
      </c>
    </row>
    <row r="59" spans="2:14">
      <c r="B59" s="87" t="s">
        <v>1717</v>
      </c>
      <c r="C59" s="84" t="s">
        <v>1718</v>
      </c>
      <c r="D59" s="97" t="s">
        <v>141</v>
      </c>
      <c r="E59" s="84"/>
      <c r="F59" s="97" t="s">
        <v>1634</v>
      </c>
      <c r="G59" s="97" t="s">
        <v>179</v>
      </c>
      <c r="H59" s="94">
        <v>128147.00000000001</v>
      </c>
      <c r="I59" s="96">
        <v>6159</v>
      </c>
      <c r="J59" s="84"/>
      <c r="K59" s="94">
        <v>29581.366340000011</v>
      </c>
      <c r="L59" s="95">
        <v>2.1537310924369751E-2</v>
      </c>
      <c r="M59" s="95">
        <f t="shared" si="2"/>
        <v>5.7666897945574478E-3</v>
      </c>
      <c r="N59" s="95">
        <f>K59/'סכום נכסי הקרן'!$C$42</f>
        <v>5.6464708371655175E-4</v>
      </c>
    </row>
    <row r="60" spans="2:14">
      <c r="B60" s="87" t="s">
        <v>1719</v>
      </c>
      <c r="C60" s="84" t="s">
        <v>1720</v>
      </c>
      <c r="D60" s="97" t="s">
        <v>1434</v>
      </c>
      <c r="E60" s="84"/>
      <c r="F60" s="97" t="s">
        <v>1634</v>
      </c>
      <c r="G60" s="97" t="s">
        <v>179</v>
      </c>
      <c r="H60" s="94">
        <v>98445</v>
      </c>
      <c r="I60" s="96">
        <v>9643</v>
      </c>
      <c r="J60" s="84"/>
      <c r="K60" s="94">
        <v>35579.956460000001</v>
      </c>
      <c r="L60" s="95">
        <v>1.2793372319688109E-3</v>
      </c>
      <c r="M60" s="95">
        <f t="shared" si="2"/>
        <v>6.9360748739735285E-3</v>
      </c>
      <c r="N60" s="95">
        <f>K60/'סכום נכסי הקרן'!$C$42</f>
        <v>6.7914775886247585E-4</v>
      </c>
    </row>
    <row r="61" spans="2:14">
      <c r="B61" s="87" t="s">
        <v>1721</v>
      </c>
      <c r="C61" s="84" t="s">
        <v>1722</v>
      </c>
      <c r="D61" s="97" t="s">
        <v>141</v>
      </c>
      <c r="E61" s="84"/>
      <c r="F61" s="97" t="s">
        <v>1634</v>
      </c>
      <c r="G61" s="97" t="s">
        <v>179</v>
      </c>
      <c r="H61" s="94">
        <v>2372325</v>
      </c>
      <c r="I61" s="96">
        <v>623.75</v>
      </c>
      <c r="J61" s="84"/>
      <c r="K61" s="94">
        <v>55460.569710000003</v>
      </c>
      <c r="L61" s="95">
        <v>1.316130374479889E-2</v>
      </c>
      <c r="M61" s="95">
        <f t="shared" si="2"/>
        <v>1.0811667644794761E-2</v>
      </c>
      <c r="N61" s="95">
        <f>K61/'סכום נכסי הקרן'!$C$42</f>
        <v>1.0586275355937468E-3</v>
      </c>
    </row>
    <row r="62" spans="2:14">
      <c r="B62" s="87" t="s">
        <v>1723</v>
      </c>
      <c r="C62" s="84" t="s">
        <v>1724</v>
      </c>
      <c r="D62" s="97" t="s">
        <v>1437</v>
      </c>
      <c r="E62" s="84"/>
      <c r="F62" s="97" t="s">
        <v>1634</v>
      </c>
      <c r="G62" s="97" t="s">
        <v>179</v>
      </c>
      <c r="H62" s="94">
        <v>43002</v>
      </c>
      <c r="I62" s="96">
        <v>17352.5</v>
      </c>
      <c r="J62" s="84"/>
      <c r="K62" s="94">
        <v>27967.28384</v>
      </c>
      <c r="L62" s="95">
        <v>4.3879591836734691E-3</v>
      </c>
      <c r="M62" s="95">
        <f t="shared" si="2"/>
        <v>5.4520351916110777E-3</v>
      </c>
      <c r="N62" s="95">
        <f>K62/'סכום נכסי הקרן'!$C$42</f>
        <v>5.3383758810273535E-4</v>
      </c>
    </row>
    <row r="63" spans="2:14">
      <c r="B63" s="87" t="s">
        <v>1725</v>
      </c>
      <c r="C63" s="84" t="s">
        <v>1726</v>
      </c>
      <c r="D63" s="97" t="s">
        <v>1437</v>
      </c>
      <c r="E63" s="84"/>
      <c r="F63" s="97" t="s">
        <v>1634</v>
      </c>
      <c r="G63" s="97" t="s">
        <v>179</v>
      </c>
      <c r="H63" s="94">
        <v>85368</v>
      </c>
      <c r="I63" s="96">
        <v>17286</v>
      </c>
      <c r="J63" s="84"/>
      <c r="K63" s="94">
        <v>55308.158369999997</v>
      </c>
      <c r="L63" s="95">
        <v>3.3024371373307545E-3</v>
      </c>
      <c r="M63" s="95">
        <f t="shared" si="2"/>
        <v>1.0781956072014419E-2</v>
      </c>
      <c r="N63" s="95">
        <f>K63/'סכום נכסי הקרן'!$C$42</f>
        <v>1.0557183184309153E-3</v>
      </c>
    </row>
    <row r="64" spans="2:14">
      <c r="B64" s="87" t="s">
        <v>1727</v>
      </c>
      <c r="C64" s="84" t="s">
        <v>1728</v>
      </c>
      <c r="D64" s="97" t="s">
        <v>28</v>
      </c>
      <c r="E64" s="84"/>
      <c r="F64" s="97" t="s">
        <v>1634</v>
      </c>
      <c r="G64" s="97" t="s">
        <v>181</v>
      </c>
      <c r="H64" s="94">
        <v>29885.999999999996</v>
      </c>
      <c r="I64" s="96">
        <v>4532.5</v>
      </c>
      <c r="J64" s="84"/>
      <c r="K64" s="94">
        <v>5813.3281900000011</v>
      </c>
      <c r="L64" s="95">
        <v>1.3282666666666665E-2</v>
      </c>
      <c r="M64" s="95">
        <f t="shared" si="2"/>
        <v>1.1332695035237549E-3</v>
      </c>
      <c r="N64" s="95">
        <f>K64/'סכום נכסי הקרן'!$C$42</f>
        <v>1.1096440818327391E-4</v>
      </c>
    </row>
    <row r="65" spans="2:14">
      <c r="B65" s="87" t="s">
        <v>1729</v>
      </c>
      <c r="C65" s="84" t="s">
        <v>1730</v>
      </c>
      <c r="D65" s="97" t="s">
        <v>1434</v>
      </c>
      <c r="E65" s="84"/>
      <c r="F65" s="97" t="s">
        <v>1634</v>
      </c>
      <c r="G65" s="97" t="s">
        <v>179</v>
      </c>
      <c r="H65" s="94">
        <v>238495</v>
      </c>
      <c r="I65" s="96">
        <v>3750</v>
      </c>
      <c r="J65" s="84"/>
      <c r="K65" s="94">
        <v>33520.472249999999</v>
      </c>
      <c r="L65" s="95">
        <v>5.7607487922705317E-3</v>
      </c>
      <c r="M65" s="95">
        <f t="shared" si="2"/>
        <v>6.5345921824928477E-3</v>
      </c>
      <c r="N65" s="95">
        <f>K65/'סכום נכסי הקרן'!$C$42</f>
        <v>6.39836466078669E-4</v>
      </c>
    </row>
    <row r="66" spans="2:14">
      <c r="B66" s="87" t="s">
        <v>1731</v>
      </c>
      <c r="C66" s="84" t="s">
        <v>1732</v>
      </c>
      <c r="D66" s="97" t="s">
        <v>28</v>
      </c>
      <c r="E66" s="84"/>
      <c r="F66" s="97" t="s">
        <v>1634</v>
      </c>
      <c r="G66" s="97" t="s">
        <v>181</v>
      </c>
      <c r="H66" s="94">
        <v>20325</v>
      </c>
      <c r="I66" s="96">
        <v>16046</v>
      </c>
      <c r="J66" s="84"/>
      <c r="K66" s="94">
        <v>13996.407519999999</v>
      </c>
      <c r="L66" s="95">
        <v>7.5125301240445322E-2</v>
      </c>
      <c r="M66" s="95">
        <f t="shared" si="2"/>
        <v>2.7285061642643208E-3</v>
      </c>
      <c r="N66" s="95">
        <f>K66/'סכום נכסי הקרן'!$C$42</f>
        <v>2.6716246294512477E-4</v>
      </c>
    </row>
    <row r="67" spans="2:14">
      <c r="B67" s="87" t="s">
        <v>1733</v>
      </c>
      <c r="C67" s="84" t="s">
        <v>1734</v>
      </c>
      <c r="D67" s="97" t="s">
        <v>28</v>
      </c>
      <c r="E67" s="84"/>
      <c r="F67" s="97" t="s">
        <v>1634</v>
      </c>
      <c r="G67" s="97" t="s">
        <v>181</v>
      </c>
      <c r="H67" s="94">
        <v>144449.00000000003</v>
      </c>
      <c r="I67" s="96">
        <v>4086.5</v>
      </c>
      <c r="J67" s="84"/>
      <c r="K67" s="94">
        <v>25332.921640000004</v>
      </c>
      <c r="L67" s="95">
        <v>1.9799609295970643E-2</v>
      </c>
      <c r="M67" s="95">
        <f t="shared" si="2"/>
        <v>4.9384838755798834E-3</v>
      </c>
      <c r="N67" s="95">
        <f>K67/'סכום נכסי הקרן'!$C$42</f>
        <v>4.8355306383207191E-4</v>
      </c>
    </row>
    <row r="68" spans="2:14">
      <c r="B68" s="87" t="s">
        <v>1735</v>
      </c>
      <c r="C68" s="84" t="s">
        <v>1736</v>
      </c>
      <c r="D68" s="97" t="s">
        <v>28</v>
      </c>
      <c r="E68" s="84"/>
      <c r="F68" s="97" t="s">
        <v>1634</v>
      </c>
      <c r="G68" s="97" t="s">
        <v>181</v>
      </c>
      <c r="H68" s="94">
        <v>308333.99999999994</v>
      </c>
      <c r="I68" s="96">
        <v>4913</v>
      </c>
      <c r="J68" s="84"/>
      <c r="K68" s="94">
        <v>65011.085529999997</v>
      </c>
      <c r="L68" s="95">
        <v>6.7907888031073393E-2</v>
      </c>
      <c r="M68" s="95">
        <f t="shared" si="2"/>
        <v>1.2673476916176558E-2</v>
      </c>
      <c r="N68" s="95">
        <f>K68/'סכום נכסי הקרן'!$C$42</f>
        <v>1.2409271239146489E-3</v>
      </c>
    </row>
    <row r="69" spans="2:14">
      <c r="B69" s="87" t="s">
        <v>1737</v>
      </c>
      <c r="C69" s="84" t="s">
        <v>1738</v>
      </c>
      <c r="D69" s="97" t="s">
        <v>1437</v>
      </c>
      <c r="E69" s="84"/>
      <c r="F69" s="97" t="s">
        <v>1634</v>
      </c>
      <c r="G69" s="97" t="s">
        <v>179</v>
      </c>
      <c r="H69" s="94">
        <v>178346</v>
      </c>
      <c r="I69" s="96">
        <v>8728</v>
      </c>
      <c r="J69" s="84"/>
      <c r="K69" s="94">
        <v>58341.513729999999</v>
      </c>
      <c r="L69" s="95">
        <v>1.9770230076986459E-2</v>
      </c>
      <c r="M69" s="95">
        <f t="shared" si="2"/>
        <v>1.1373288439719317E-2</v>
      </c>
      <c r="N69" s="95">
        <f>K69/'סכום נכסי הקרן'!$C$42</f>
        <v>1.1136187966648754E-3</v>
      </c>
    </row>
    <row r="70" spans="2:14">
      <c r="B70" s="87" t="s">
        <v>1739</v>
      </c>
      <c r="C70" s="84" t="s">
        <v>1740</v>
      </c>
      <c r="D70" s="97" t="s">
        <v>1437</v>
      </c>
      <c r="E70" s="84"/>
      <c r="F70" s="97" t="s">
        <v>1634</v>
      </c>
      <c r="G70" s="97" t="s">
        <v>179</v>
      </c>
      <c r="H70" s="94">
        <v>323915</v>
      </c>
      <c r="I70" s="96">
        <v>2583</v>
      </c>
      <c r="J70" s="94">
        <v>21.24558</v>
      </c>
      <c r="K70" s="94">
        <v>31379.728819999997</v>
      </c>
      <c r="L70" s="95">
        <v>4.0438826466916355E-3</v>
      </c>
      <c r="M70" s="95">
        <f t="shared" si="2"/>
        <v>6.1172685488020684E-3</v>
      </c>
      <c r="N70" s="95">
        <f>K70/'סכום נכסי הקרן'!$C$42</f>
        <v>5.9897410289903549E-4</v>
      </c>
    </row>
    <row r="71" spans="2:14">
      <c r="B71" s="87" t="s">
        <v>1741</v>
      </c>
      <c r="C71" s="84" t="s">
        <v>1742</v>
      </c>
      <c r="D71" s="97" t="s">
        <v>141</v>
      </c>
      <c r="E71" s="84"/>
      <c r="F71" s="97" t="s">
        <v>1634</v>
      </c>
      <c r="G71" s="97" t="s">
        <v>179</v>
      </c>
      <c r="H71" s="94">
        <v>54969</v>
      </c>
      <c r="I71" s="96">
        <v>30648</v>
      </c>
      <c r="J71" s="84"/>
      <c r="K71" s="94">
        <v>63142.177909999999</v>
      </c>
      <c r="L71" s="95">
        <v>0.10881718301494606</v>
      </c>
      <c r="M71" s="95">
        <f t="shared" si="2"/>
        <v>1.2309145858058685E-2</v>
      </c>
      <c r="N71" s="95">
        <f>K71/'סכום נכסי הקרן'!$C$42</f>
        <v>1.2052535439576034E-3</v>
      </c>
    </row>
    <row r="72" spans="2:14">
      <c r="B72" s="87" t="s">
        <v>1743</v>
      </c>
      <c r="C72" s="84" t="s">
        <v>1744</v>
      </c>
      <c r="D72" s="97" t="s">
        <v>141</v>
      </c>
      <c r="E72" s="84"/>
      <c r="F72" s="97" t="s">
        <v>1634</v>
      </c>
      <c r="G72" s="97" t="s">
        <v>179</v>
      </c>
      <c r="H72" s="94">
        <v>92160</v>
      </c>
      <c r="I72" s="96">
        <v>45006</v>
      </c>
      <c r="J72" s="84"/>
      <c r="K72" s="94">
        <v>155457.78094</v>
      </c>
      <c r="L72" s="95">
        <v>1.1214037599879585E-2</v>
      </c>
      <c r="M72" s="95">
        <f t="shared" si="2"/>
        <v>3.0305456094468049E-2</v>
      </c>
      <c r="N72" s="95">
        <f>K72/'סכום נכסי הקרן'!$C$42</f>
        <v>2.9673674177153478E-3</v>
      </c>
    </row>
    <row r="73" spans="2:14">
      <c r="B73" s="87" t="s">
        <v>1745</v>
      </c>
      <c r="C73" s="84" t="s">
        <v>1746</v>
      </c>
      <c r="D73" s="97" t="s">
        <v>1437</v>
      </c>
      <c r="E73" s="84"/>
      <c r="F73" s="97" t="s">
        <v>1634</v>
      </c>
      <c r="G73" s="97" t="s">
        <v>179</v>
      </c>
      <c r="H73" s="94">
        <v>534187</v>
      </c>
      <c r="I73" s="96">
        <v>4679</v>
      </c>
      <c r="J73" s="84"/>
      <c r="K73" s="94">
        <v>93679.797260000007</v>
      </c>
      <c r="L73" s="95">
        <v>8.4653742790410259E-3</v>
      </c>
      <c r="M73" s="95">
        <f t="shared" si="2"/>
        <v>1.8262250790118596E-2</v>
      </c>
      <c r="N73" s="95">
        <f>K73/'סכום נכסי הקרן'!$C$42</f>
        <v>1.7881535192811786E-3</v>
      </c>
    </row>
    <row r="74" spans="2:14">
      <c r="B74" s="87" t="s">
        <v>1747</v>
      </c>
      <c r="C74" s="84" t="s">
        <v>1748</v>
      </c>
      <c r="D74" s="97" t="s">
        <v>1437</v>
      </c>
      <c r="E74" s="84"/>
      <c r="F74" s="97" t="s">
        <v>1634</v>
      </c>
      <c r="G74" s="97" t="s">
        <v>179</v>
      </c>
      <c r="H74" s="94">
        <v>88725</v>
      </c>
      <c r="I74" s="96">
        <v>3252</v>
      </c>
      <c r="J74" s="84"/>
      <c r="K74" s="94">
        <v>10814.24308</v>
      </c>
      <c r="L74" s="95">
        <v>5.4768464426207973E-3</v>
      </c>
      <c r="M74" s="95">
        <f t="shared" si="2"/>
        <v>2.1081644603066526E-3</v>
      </c>
      <c r="N74" s="95">
        <f>K74/'סכום נכסי הקרן'!$C$42</f>
        <v>2.064215272391606E-4</v>
      </c>
    </row>
    <row r="75" spans="2:14">
      <c r="B75" s="87" t="s">
        <v>1749</v>
      </c>
      <c r="C75" s="84" t="s">
        <v>1750</v>
      </c>
      <c r="D75" s="97" t="s">
        <v>1437</v>
      </c>
      <c r="E75" s="84"/>
      <c r="F75" s="97" t="s">
        <v>1634</v>
      </c>
      <c r="G75" s="97" t="s">
        <v>179</v>
      </c>
      <c r="H75" s="94">
        <v>51000</v>
      </c>
      <c r="I75" s="96">
        <v>7175</v>
      </c>
      <c r="J75" s="84"/>
      <c r="K75" s="94">
        <v>13714.869000000001</v>
      </c>
      <c r="L75" s="95">
        <v>1.0039370078740158E-3</v>
      </c>
      <c r="M75" s="95">
        <f t="shared" si="2"/>
        <v>2.6736221101811447E-3</v>
      </c>
      <c r="N75" s="95">
        <f>K75/'סכום נכסי הקרן'!$C$42</f>
        <v>2.6178847506218804E-4</v>
      </c>
    </row>
    <row r="76" spans="2:14">
      <c r="B76" s="87" t="s">
        <v>1751</v>
      </c>
      <c r="C76" s="84" t="s">
        <v>1752</v>
      </c>
      <c r="D76" s="97" t="s">
        <v>28</v>
      </c>
      <c r="E76" s="84"/>
      <c r="F76" s="97" t="s">
        <v>1634</v>
      </c>
      <c r="G76" s="97" t="s">
        <v>181</v>
      </c>
      <c r="H76" s="94">
        <v>112457</v>
      </c>
      <c r="I76" s="96">
        <v>8200</v>
      </c>
      <c r="J76" s="84"/>
      <c r="K76" s="94">
        <v>39574.877810000005</v>
      </c>
      <c r="L76" s="95">
        <v>7.9848761870950566E-2</v>
      </c>
      <c r="M76" s="95">
        <f t="shared" si="2"/>
        <v>7.7148581091465891E-3</v>
      </c>
      <c r="N76" s="95">
        <f>K76/'סכום נכסי הקרן'!$C$42</f>
        <v>7.5540254249984622E-4</v>
      </c>
    </row>
    <row r="77" spans="2:14">
      <c r="B77" s="87" t="s">
        <v>1753</v>
      </c>
      <c r="C77" s="84" t="s">
        <v>1754</v>
      </c>
      <c r="D77" s="97" t="s">
        <v>153</v>
      </c>
      <c r="E77" s="84"/>
      <c r="F77" s="97" t="s">
        <v>1634</v>
      </c>
      <c r="G77" s="97" t="s">
        <v>183</v>
      </c>
      <c r="H77" s="94">
        <v>184119</v>
      </c>
      <c r="I77" s="96">
        <v>7213</v>
      </c>
      <c r="J77" s="84"/>
      <c r="K77" s="94">
        <v>35129.587780000002</v>
      </c>
      <c r="L77" s="95">
        <v>4.395486709214534E-3</v>
      </c>
      <c r="M77" s="95">
        <f t="shared" si="2"/>
        <v>6.8482785078120218E-3</v>
      </c>
      <c r="N77" s="95">
        <f>K77/'סכום נכסי הקרן'!$C$42</f>
        <v>6.7055115251115228E-4</v>
      </c>
    </row>
    <row r="78" spans="2:14">
      <c r="B78" s="87" t="s">
        <v>1755</v>
      </c>
      <c r="C78" s="84" t="s">
        <v>1756</v>
      </c>
      <c r="D78" s="97" t="s">
        <v>141</v>
      </c>
      <c r="E78" s="84"/>
      <c r="F78" s="97" t="s">
        <v>1634</v>
      </c>
      <c r="G78" s="97" t="s">
        <v>182</v>
      </c>
      <c r="H78" s="94">
        <v>296025</v>
      </c>
      <c r="I78" s="96">
        <v>2772.5</v>
      </c>
      <c r="J78" s="94">
        <v>295.63878999999997</v>
      </c>
      <c r="K78" s="94">
        <v>39636.477679999996</v>
      </c>
      <c r="L78" s="95">
        <v>1.1546585171302137E-2</v>
      </c>
      <c r="M78" s="95">
        <f t="shared" si="2"/>
        <v>7.726866592378639E-3</v>
      </c>
      <c r="N78" s="95">
        <f>K78/'סכום נכסי הקרן'!$C$42</f>
        <v>7.5657835657662136E-4</v>
      </c>
    </row>
    <row r="79" spans="2:14">
      <c r="B79" s="87" t="s">
        <v>1757</v>
      </c>
      <c r="C79" s="84" t="s">
        <v>1758</v>
      </c>
      <c r="D79" s="97" t="s">
        <v>1437</v>
      </c>
      <c r="E79" s="84"/>
      <c r="F79" s="97" t="s">
        <v>1634</v>
      </c>
      <c r="G79" s="97" t="s">
        <v>179</v>
      </c>
      <c r="H79" s="94">
        <v>276121</v>
      </c>
      <c r="I79" s="96">
        <v>16683</v>
      </c>
      <c r="J79" s="84"/>
      <c r="K79" s="94">
        <v>172652.61858000001</v>
      </c>
      <c r="L79" s="95">
        <v>2.6629151960828939E-3</v>
      </c>
      <c r="M79" s="95">
        <f t="shared" si="2"/>
        <v>3.3657474848367848E-2</v>
      </c>
      <c r="N79" s="95">
        <f>K79/'סכום נכסי הקרן'!$C$42</f>
        <v>3.2955812945462178E-3</v>
      </c>
    </row>
    <row r="80" spans="2:14">
      <c r="B80" s="87" t="s">
        <v>1759</v>
      </c>
      <c r="C80" s="84" t="s">
        <v>1760</v>
      </c>
      <c r="D80" s="97" t="s">
        <v>141</v>
      </c>
      <c r="E80" s="84"/>
      <c r="F80" s="97" t="s">
        <v>1634</v>
      </c>
      <c r="G80" s="97" t="s">
        <v>179</v>
      </c>
      <c r="H80" s="94">
        <v>976866</v>
      </c>
      <c r="I80" s="96">
        <v>1557.5</v>
      </c>
      <c r="J80" s="84"/>
      <c r="K80" s="94">
        <v>57024.650439999998</v>
      </c>
      <c r="L80" s="95">
        <v>1.4951878042060796E-2</v>
      </c>
      <c r="M80" s="95">
        <f t="shared" si="2"/>
        <v>1.111657473664057E-2</v>
      </c>
      <c r="N80" s="95">
        <f>K80/'סכום נכסי הקרן'!$C$42</f>
        <v>1.0884826008649392E-3</v>
      </c>
    </row>
    <row r="81" spans="2:14">
      <c r="B81" s="83"/>
      <c r="C81" s="84"/>
      <c r="D81" s="84"/>
      <c r="E81" s="84"/>
      <c r="F81" s="84"/>
      <c r="G81" s="84"/>
      <c r="H81" s="94"/>
      <c r="I81" s="96"/>
      <c r="J81" s="84"/>
      <c r="K81" s="84"/>
      <c r="L81" s="84"/>
      <c r="M81" s="95"/>
      <c r="N81" s="84"/>
    </row>
    <row r="82" spans="2:14">
      <c r="B82" s="102" t="s">
        <v>79</v>
      </c>
      <c r="C82" s="82"/>
      <c r="D82" s="82"/>
      <c r="E82" s="82"/>
      <c r="F82" s="82"/>
      <c r="G82" s="82"/>
      <c r="H82" s="91"/>
      <c r="I82" s="93"/>
      <c r="J82" s="91">
        <v>836.16793000000007</v>
      </c>
      <c r="K82" s="91">
        <v>150828.25068999999</v>
      </c>
      <c r="L82" s="82"/>
      <c r="M82" s="92">
        <f t="shared" ref="M82:M85" si="3">K82/$K$11</f>
        <v>2.940296009278167E-2</v>
      </c>
      <c r="N82" s="92">
        <f>K82/'סכום נכסי הקרן'!$C$42</f>
        <v>2.8789992630941282E-3</v>
      </c>
    </row>
    <row r="83" spans="2:14">
      <c r="B83" s="87" t="s">
        <v>1761</v>
      </c>
      <c r="C83" s="84" t="s">
        <v>1762</v>
      </c>
      <c r="D83" s="97" t="s">
        <v>141</v>
      </c>
      <c r="E83" s="84"/>
      <c r="F83" s="97" t="s">
        <v>1644</v>
      </c>
      <c r="G83" s="97" t="s">
        <v>182</v>
      </c>
      <c r="H83" s="94">
        <v>5814717</v>
      </c>
      <c r="I83" s="96">
        <v>165.75</v>
      </c>
      <c r="J83" s="94">
        <v>836.16793000000007</v>
      </c>
      <c r="K83" s="94">
        <v>47034.446299999996</v>
      </c>
      <c r="L83" s="95">
        <v>3.792504813519626E-2</v>
      </c>
      <c r="M83" s="95">
        <f t="shared" si="3"/>
        <v>9.1690511639453305E-3</v>
      </c>
      <c r="N83" s="95">
        <f>K83/'סכום נכסי הקרן'!$C$42</f>
        <v>8.977902721689409E-4</v>
      </c>
    </row>
    <row r="84" spans="2:14">
      <c r="B84" s="87" t="s">
        <v>1763</v>
      </c>
      <c r="C84" s="84" t="s">
        <v>1764</v>
      </c>
      <c r="D84" s="97" t="s">
        <v>141</v>
      </c>
      <c r="E84" s="84"/>
      <c r="F84" s="97" t="s">
        <v>1644</v>
      </c>
      <c r="G84" s="97" t="s">
        <v>179</v>
      </c>
      <c r="H84" s="94">
        <v>167705</v>
      </c>
      <c r="I84" s="96">
        <v>6880</v>
      </c>
      <c r="J84" s="84"/>
      <c r="K84" s="94">
        <v>43244.81379</v>
      </c>
      <c r="L84" s="95">
        <v>3.5833242488693849E-3</v>
      </c>
      <c r="M84" s="95">
        <f t="shared" si="3"/>
        <v>8.4302876170097192E-3</v>
      </c>
      <c r="N84" s="95">
        <f>K84/'סכום נכסי הקרן'!$C$42</f>
        <v>8.2545402777324224E-4</v>
      </c>
    </row>
    <row r="85" spans="2:14">
      <c r="B85" s="87" t="s">
        <v>1765</v>
      </c>
      <c r="C85" s="84" t="s">
        <v>1766</v>
      </c>
      <c r="D85" s="97" t="s">
        <v>1437</v>
      </c>
      <c r="E85" s="84"/>
      <c r="F85" s="97" t="s">
        <v>1644</v>
      </c>
      <c r="G85" s="97" t="s">
        <v>179</v>
      </c>
      <c r="H85" s="94">
        <v>207275</v>
      </c>
      <c r="I85" s="96">
        <v>7794</v>
      </c>
      <c r="J85" s="84"/>
      <c r="K85" s="94">
        <v>60548.990600000005</v>
      </c>
      <c r="L85" s="95">
        <v>7.979755263687572E-4</v>
      </c>
      <c r="M85" s="95">
        <f t="shared" si="3"/>
        <v>1.1803621311826624E-2</v>
      </c>
      <c r="N85" s="95">
        <f>K85/'סכום נכסי הקרן'!$C$42</f>
        <v>1.1557549631519453E-3</v>
      </c>
    </row>
    <row r="86" spans="2:14">
      <c r="D86" s="1"/>
      <c r="E86" s="1"/>
      <c r="F86" s="1"/>
      <c r="G86" s="1"/>
    </row>
    <row r="87" spans="2:14">
      <c r="D87" s="1"/>
      <c r="E87" s="1"/>
      <c r="F87" s="1"/>
      <c r="G87" s="1"/>
    </row>
    <row r="88" spans="2:14">
      <c r="D88" s="1"/>
      <c r="E88" s="1"/>
      <c r="F88" s="1"/>
      <c r="G88" s="1"/>
    </row>
    <row r="89" spans="2:14">
      <c r="B89" s="99" t="s">
        <v>274</v>
      </c>
      <c r="D89" s="1"/>
      <c r="E89" s="1"/>
      <c r="F89" s="1"/>
      <c r="G89" s="1"/>
    </row>
    <row r="90" spans="2:14">
      <c r="B90" s="99" t="s">
        <v>130</v>
      </c>
      <c r="D90" s="1"/>
      <c r="E90" s="1"/>
      <c r="F90" s="1"/>
      <c r="G90" s="1"/>
    </row>
    <row r="91" spans="2:14">
      <c r="B91" s="99" t="s">
        <v>256</v>
      </c>
      <c r="D91" s="1"/>
      <c r="E91" s="1"/>
      <c r="F91" s="1"/>
      <c r="G91" s="1"/>
    </row>
    <row r="92" spans="2:14">
      <c r="B92" s="99" t="s">
        <v>264</v>
      </c>
      <c r="D92" s="1"/>
      <c r="E92" s="1"/>
      <c r="F92" s="1"/>
      <c r="G92" s="1"/>
    </row>
    <row r="93" spans="2:14">
      <c r="B93" s="99" t="s">
        <v>272</v>
      </c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7" type="noConversion"/>
  <dataValidations count="1">
    <dataValidation allowBlank="1" showInputMessage="1" showErrorMessage="1" sqref="J9:J1048576 C5:C1048576 J1:J7 A1:A1048576 B1:B43 D1:I1048576 B45:B88 B90:B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H327"/>
  <sheetViews>
    <sheetView rightToLeft="1" topLeftCell="A32" workbookViewId="0">
      <selection activeCell="A49" sqref="A15:XFD49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8" t="s" vm="1">
        <v>275</v>
      </c>
    </row>
    <row r="2" spans="2:60">
      <c r="B2" s="57" t="s">
        <v>194</v>
      </c>
      <c r="C2" s="78" t="s">
        <v>276</v>
      </c>
    </row>
    <row r="3" spans="2:60">
      <c r="B3" s="57" t="s">
        <v>196</v>
      </c>
      <c r="C3" s="78" t="s">
        <v>277</v>
      </c>
    </row>
    <row r="4" spans="2:60">
      <c r="B4" s="57" t="s">
        <v>197</v>
      </c>
      <c r="C4" s="78">
        <v>2102</v>
      </c>
    </row>
    <row r="6" spans="2:60" ht="26.25" customHeight="1">
      <c r="B6" s="193" t="s">
        <v>225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2:60" ht="26.25" customHeight="1">
      <c r="B7" s="193" t="s">
        <v>109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5"/>
      <c r="BH7" s="3"/>
    </row>
    <row r="8" spans="2:60" s="3" customFormat="1" ht="78.75">
      <c r="B8" s="23" t="s">
        <v>133</v>
      </c>
      <c r="C8" s="31" t="s">
        <v>50</v>
      </c>
      <c r="D8" s="31" t="s">
        <v>137</v>
      </c>
      <c r="E8" s="31" t="s">
        <v>135</v>
      </c>
      <c r="F8" s="31" t="s">
        <v>74</v>
      </c>
      <c r="G8" s="31" t="s">
        <v>15</v>
      </c>
      <c r="H8" s="31" t="s">
        <v>75</v>
      </c>
      <c r="I8" s="31" t="s">
        <v>119</v>
      </c>
      <c r="J8" s="31" t="s">
        <v>258</v>
      </c>
      <c r="K8" s="31" t="s">
        <v>257</v>
      </c>
      <c r="L8" s="31" t="s">
        <v>71</v>
      </c>
      <c r="M8" s="31" t="s">
        <v>66</v>
      </c>
      <c r="N8" s="31" t="s">
        <v>198</v>
      </c>
      <c r="O8" s="21" t="s">
        <v>200</v>
      </c>
      <c r="BC8" s="1"/>
      <c r="BD8" s="1"/>
    </row>
    <row r="9" spans="2:6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265</v>
      </c>
      <c r="K9" s="33"/>
      <c r="L9" s="33" t="s">
        <v>261</v>
      </c>
      <c r="M9" s="33" t="s">
        <v>20</v>
      </c>
      <c r="N9" s="33" t="s">
        <v>20</v>
      </c>
      <c r="O9" s="34" t="s">
        <v>20</v>
      </c>
      <c r="BB9" s="1"/>
      <c r="BC9" s="1"/>
      <c r="BD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BB10" s="1"/>
      <c r="BC10" s="3"/>
      <c r="BD10" s="1"/>
    </row>
    <row r="11" spans="2:60" s="4" customFormat="1" ht="18" customHeight="1">
      <c r="B11" s="79" t="s">
        <v>33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2930280.9585300004</v>
      </c>
      <c r="M11" s="80"/>
      <c r="N11" s="89">
        <f>L11/$L$11</f>
        <v>1</v>
      </c>
      <c r="O11" s="89">
        <f>L11/'סכום נכסי הקרן'!$C$42</f>
        <v>5.5933001156433605E-2</v>
      </c>
      <c r="BB11" s="1"/>
      <c r="BC11" s="3"/>
      <c r="BD11" s="1"/>
      <c r="BH11" s="1"/>
    </row>
    <row r="12" spans="2:60" s="4" customFormat="1" ht="18" customHeight="1">
      <c r="B12" s="81" t="s">
        <v>251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2930280.9585300004</v>
      </c>
      <c r="M12" s="82"/>
      <c r="N12" s="92">
        <f t="shared" ref="N12:N32" si="0">L12/$L$11</f>
        <v>1</v>
      </c>
      <c r="O12" s="92">
        <f>L12/'סכום נכסי הקרן'!$C$42</f>
        <v>5.5933001156433605E-2</v>
      </c>
      <c r="BB12" s="1"/>
      <c r="BC12" s="3"/>
      <c r="BD12" s="1"/>
      <c r="BH12" s="1"/>
    </row>
    <row r="13" spans="2:60">
      <c r="B13" s="102" t="s">
        <v>58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1768659.1930799999</v>
      </c>
      <c r="M13" s="82"/>
      <c r="N13" s="92">
        <f t="shared" si="0"/>
        <v>0.60358007239253342</v>
      </c>
      <c r="O13" s="92">
        <f>L13/'סכום נכסי הקרן'!$C$42</f>
        <v>3.376004488713185E-2</v>
      </c>
      <c r="BC13" s="3"/>
    </row>
    <row r="14" spans="2:60" ht="20.25">
      <c r="B14" s="87" t="s">
        <v>1767</v>
      </c>
      <c r="C14" s="84" t="s">
        <v>1768</v>
      </c>
      <c r="D14" s="97" t="s">
        <v>28</v>
      </c>
      <c r="E14" s="84"/>
      <c r="F14" s="97" t="s">
        <v>1644</v>
      </c>
      <c r="G14" s="84" t="s">
        <v>1769</v>
      </c>
      <c r="H14" s="84" t="s">
        <v>936</v>
      </c>
      <c r="I14" s="97" t="s">
        <v>182</v>
      </c>
      <c r="J14" s="94">
        <v>29089.360000000001</v>
      </c>
      <c r="K14" s="96">
        <v>111759</v>
      </c>
      <c r="L14" s="94">
        <v>155833.32777999999</v>
      </c>
      <c r="M14" s="95">
        <v>7.1554554176103999E-2</v>
      </c>
      <c r="N14" s="95">
        <f t="shared" si="0"/>
        <v>5.3180336624845372E-2</v>
      </c>
      <c r="O14" s="95">
        <f>L14/'סכום נכסי הקרן'!$C$42</f>
        <v>2.9745358299370045E-3</v>
      </c>
      <c r="BC14" s="4"/>
    </row>
    <row r="15" spans="2:60" s="135" customFormat="1">
      <c r="B15" s="87" t="s">
        <v>1770</v>
      </c>
      <c r="C15" s="84" t="s">
        <v>1771</v>
      </c>
      <c r="D15" s="97" t="s">
        <v>28</v>
      </c>
      <c r="E15" s="84"/>
      <c r="F15" s="97" t="s">
        <v>1644</v>
      </c>
      <c r="G15" s="84" t="s">
        <v>981</v>
      </c>
      <c r="H15" s="84" t="s">
        <v>936</v>
      </c>
      <c r="I15" s="97" t="s">
        <v>179</v>
      </c>
      <c r="J15" s="94">
        <v>1E-3</v>
      </c>
      <c r="K15" s="96">
        <v>10892</v>
      </c>
      <c r="L15" s="94">
        <v>4.0999999999999999E-4</v>
      </c>
      <c r="M15" s="95">
        <v>0</v>
      </c>
      <c r="N15" s="95">
        <f t="shared" si="0"/>
        <v>1.3991832380662907E-10</v>
      </c>
      <c r="O15" s="95">
        <f>L15/'סכום נכסי הקרן'!$C$42</f>
        <v>7.8260517672824356E-12</v>
      </c>
    </row>
    <row r="16" spans="2:60" s="135" customFormat="1">
      <c r="B16" s="87" t="s">
        <v>1772</v>
      </c>
      <c r="C16" s="84" t="s">
        <v>1773</v>
      </c>
      <c r="D16" s="97" t="s">
        <v>28</v>
      </c>
      <c r="E16" s="84"/>
      <c r="F16" s="97" t="s">
        <v>1644</v>
      </c>
      <c r="G16" s="84" t="s">
        <v>997</v>
      </c>
      <c r="H16" s="84" t="s">
        <v>936</v>
      </c>
      <c r="I16" s="97" t="s">
        <v>181</v>
      </c>
      <c r="J16" s="94">
        <v>18524.580000000002</v>
      </c>
      <c r="K16" s="96">
        <v>97455</v>
      </c>
      <c r="L16" s="94">
        <v>77476.810299999997</v>
      </c>
      <c r="M16" s="95">
        <v>7.0493084690885971E-2</v>
      </c>
      <c r="N16" s="95">
        <f t="shared" si="0"/>
        <v>2.6440062026976033E-2</v>
      </c>
      <c r="O16" s="95">
        <f>L16/'סכום נכסי הקרן'!$C$42</f>
        <v>1.4788720199310267E-3</v>
      </c>
    </row>
    <row r="17" spans="2:15" s="135" customFormat="1">
      <c r="B17" s="87" t="s">
        <v>1774</v>
      </c>
      <c r="C17" s="84" t="s">
        <v>1775</v>
      </c>
      <c r="D17" s="97" t="s">
        <v>28</v>
      </c>
      <c r="E17" s="84"/>
      <c r="F17" s="97" t="s">
        <v>1644</v>
      </c>
      <c r="G17" s="84" t="s">
        <v>1072</v>
      </c>
      <c r="H17" s="84" t="s">
        <v>936</v>
      </c>
      <c r="I17" s="97" t="s">
        <v>179</v>
      </c>
      <c r="J17" s="94">
        <v>1716</v>
      </c>
      <c r="K17" s="96">
        <v>966085</v>
      </c>
      <c r="L17" s="94">
        <v>62134.413710000001</v>
      </c>
      <c r="M17" s="95">
        <v>1.2367133361123869E-2</v>
      </c>
      <c r="N17" s="95">
        <f t="shared" si="0"/>
        <v>2.1204251261002029E-2</v>
      </c>
      <c r="O17" s="95">
        <f>L17/'סכום נכסי הקרן'!$C$42</f>
        <v>1.1860174103029352E-3</v>
      </c>
    </row>
    <row r="18" spans="2:15" s="135" customFormat="1">
      <c r="B18" s="87" t="s">
        <v>1776</v>
      </c>
      <c r="C18" s="84" t="s">
        <v>1777</v>
      </c>
      <c r="D18" s="97" t="s">
        <v>28</v>
      </c>
      <c r="E18" s="84"/>
      <c r="F18" s="97" t="s">
        <v>1644</v>
      </c>
      <c r="G18" s="84" t="s">
        <v>1072</v>
      </c>
      <c r="H18" s="84" t="s">
        <v>936</v>
      </c>
      <c r="I18" s="97" t="s">
        <v>179</v>
      </c>
      <c r="J18" s="94">
        <v>9513.73</v>
      </c>
      <c r="K18" s="96">
        <v>177341</v>
      </c>
      <c r="L18" s="94">
        <v>63235.29621</v>
      </c>
      <c r="M18" s="95">
        <v>3.1002250268735619E-2</v>
      </c>
      <c r="N18" s="95">
        <f t="shared" si="0"/>
        <v>2.1579943051509475E-2</v>
      </c>
      <c r="O18" s="95">
        <f>L18/'סכום נכסי הקרן'!$C$42</f>
        <v>1.2070309796558506E-3</v>
      </c>
    </row>
    <row r="19" spans="2:15" s="135" customFormat="1">
      <c r="B19" s="87" t="s">
        <v>1778</v>
      </c>
      <c r="C19" s="84" t="s">
        <v>1779</v>
      </c>
      <c r="D19" s="97" t="s">
        <v>28</v>
      </c>
      <c r="E19" s="84"/>
      <c r="F19" s="97" t="s">
        <v>1644</v>
      </c>
      <c r="G19" s="84" t="s">
        <v>945</v>
      </c>
      <c r="H19" s="84" t="s">
        <v>936</v>
      </c>
      <c r="I19" s="97" t="s">
        <v>181</v>
      </c>
      <c r="J19" s="94">
        <v>50764.34</v>
      </c>
      <c r="K19" s="96">
        <v>24094</v>
      </c>
      <c r="L19" s="94">
        <v>52491.241399999999</v>
      </c>
      <c r="M19" s="95">
        <v>4.0964949210577657E-3</v>
      </c>
      <c r="N19" s="95">
        <f t="shared" si="0"/>
        <v>1.7913381734675934E-2</v>
      </c>
      <c r="O19" s="95">
        <f>L19/'סכום נכסי הקרן'!$C$42</f>
        <v>1.0019492012812656E-3</v>
      </c>
    </row>
    <row r="20" spans="2:15" s="135" customFormat="1">
      <c r="B20" s="87" t="s">
        <v>1780</v>
      </c>
      <c r="C20" s="84" t="s">
        <v>1781</v>
      </c>
      <c r="D20" s="97" t="s">
        <v>28</v>
      </c>
      <c r="E20" s="84"/>
      <c r="F20" s="97" t="s">
        <v>1644</v>
      </c>
      <c r="G20" s="84" t="s">
        <v>1108</v>
      </c>
      <c r="H20" s="84" t="s">
        <v>966</v>
      </c>
      <c r="I20" s="97" t="s">
        <v>181</v>
      </c>
      <c r="J20" s="94">
        <v>3042.32</v>
      </c>
      <c r="K20" s="96">
        <v>194260</v>
      </c>
      <c r="L20" s="94">
        <v>25363.402480000001</v>
      </c>
      <c r="M20" s="95">
        <v>6.5063002343359209E-3</v>
      </c>
      <c r="N20" s="95">
        <f t="shared" si="0"/>
        <v>8.6556213683768261E-3</v>
      </c>
      <c r="O20" s="95">
        <f>L20/'סכום נכסי הקרן'!$C$42</f>
        <v>4.8413488000707242E-4</v>
      </c>
    </row>
    <row r="21" spans="2:15" s="135" customFormat="1">
      <c r="B21" s="87" t="s">
        <v>1782</v>
      </c>
      <c r="C21" s="84" t="s">
        <v>1783</v>
      </c>
      <c r="D21" s="97" t="s">
        <v>28</v>
      </c>
      <c r="E21" s="84"/>
      <c r="F21" s="97" t="s">
        <v>1644</v>
      </c>
      <c r="G21" s="84" t="s">
        <v>1130</v>
      </c>
      <c r="H21" s="84" t="s">
        <v>966</v>
      </c>
      <c r="I21" s="97" t="s">
        <v>181</v>
      </c>
      <c r="J21" s="94">
        <v>59364.82</v>
      </c>
      <c r="K21" s="96">
        <v>18700.810000000001</v>
      </c>
      <c r="L21" s="94">
        <v>47644.062709999998</v>
      </c>
      <c r="M21" s="95">
        <v>6.6353408809803295E-3</v>
      </c>
      <c r="N21" s="95">
        <f t="shared" si="0"/>
        <v>1.6259213155417368E-2</v>
      </c>
      <c r="O21" s="95">
        <f>L21/'סכום נכסי הקרן'!$C$42</f>
        <v>9.0942658822466013E-4</v>
      </c>
    </row>
    <row r="22" spans="2:15" s="135" customFormat="1">
      <c r="B22" s="87" t="s">
        <v>1784</v>
      </c>
      <c r="C22" s="84" t="s">
        <v>1785</v>
      </c>
      <c r="D22" s="97" t="s">
        <v>28</v>
      </c>
      <c r="E22" s="84"/>
      <c r="F22" s="97" t="s">
        <v>1644</v>
      </c>
      <c r="G22" s="84" t="s">
        <v>1130</v>
      </c>
      <c r="H22" s="84" t="s">
        <v>941</v>
      </c>
      <c r="I22" s="97" t="s">
        <v>179</v>
      </c>
      <c r="J22" s="94">
        <v>26435.919999999998</v>
      </c>
      <c r="K22" s="96">
        <v>125615</v>
      </c>
      <c r="L22" s="94">
        <v>124461.63373</v>
      </c>
      <c r="M22" s="95">
        <v>4.8655712000909975E-3</v>
      </c>
      <c r="N22" s="95">
        <f t="shared" si="0"/>
        <v>4.2474300413990751E-2</v>
      </c>
      <c r="O22" s="95">
        <f>L22/'סכום נכסי הקרן'!$C$42</f>
        <v>2.3757150941744526E-3</v>
      </c>
    </row>
    <row r="23" spans="2:15" s="135" customFormat="1">
      <c r="B23" s="87" t="s">
        <v>1786</v>
      </c>
      <c r="C23" s="84" t="s">
        <v>1787</v>
      </c>
      <c r="D23" s="97" t="s">
        <v>28</v>
      </c>
      <c r="E23" s="84"/>
      <c r="F23" s="97" t="s">
        <v>1644</v>
      </c>
      <c r="G23" s="84" t="s">
        <v>1130</v>
      </c>
      <c r="H23" s="84" t="s">
        <v>936</v>
      </c>
      <c r="I23" s="97" t="s">
        <v>179</v>
      </c>
      <c r="J23" s="94">
        <v>892000</v>
      </c>
      <c r="K23" s="96">
        <v>1256</v>
      </c>
      <c r="L23" s="94">
        <v>41990.792959999999</v>
      </c>
      <c r="M23" s="95">
        <v>3.4277315485358091E-3</v>
      </c>
      <c r="N23" s="95">
        <f t="shared" si="0"/>
        <v>1.432995455188878E-2</v>
      </c>
      <c r="O23" s="95">
        <f>L23/'סכום נכסי הקרן'!$C$42</f>
        <v>8.0151736452243618E-4</v>
      </c>
    </row>
    <row r="24" spans="2:15" s="135" customFormat="1">
      <c r="B24" s="87" t="s">
        <v>1788</v>
      </c>
      <c r="C24" s="84" t="s">
        <v>1789</v>
      </c>
      <c r="D24" s="97" t="s">
        <v>28</v>
      </c>
      <c r="E24" s="84"/>
      <c r="F24" s="97" t="s">
        <v>1644</v>
      </c>
      <c r="G24" s="84" t="s">
        <v>1130</v>
      </c>
      <c r="H24" s="84" t="s">
        <v>936</v>
      </c>
      <c r="I24" s="97" t="s">
        <v>179</v>
      </c>
      <c r="J24" s="94">
        <v>375904.64</v>
      </c>
      <c r="K24" s="96">
        <v>12295.78</v>
      </c>
      <c r="L24" s="94">
        <v>173234.08746000001</v>
      </c>
      <c r="M24" s="95">
        <v>4.4176451482814488E-2</v>
      </c>
      <c r="N24" s="95">
        <f t="shared" si="0"/>
        <v>5.9118593033107757E-2</v>
      </c>
      <c r="O24" s="95">
        <f>L24/'סכום נכסי הקרן'!$C$42</f>
        <v>3.3066803324875438E-3</v>
      </c>
    </row>
    <row r="25" spans="2:15" s="135" customFormat="1">
      <c r="B25" s="87" t="s">
        <v>1790</v>
      </c>
      <c r="C25" s="84" t="s">
        <v>1791</v>
      </c>
      <c r="D25" s="97" t="s">
        <v>28</v>
      </c>
      <c r="E25" s="84"/>
      <c r="F25" s="97" t="s">
        <v>1644</v>
      </c>
      <c r="G25" s="84" t="s">
        <v>1130</v>
      </c>
      <c r="H25" s="84" t="s">
        <v>936</v>
      </c>
      <c r="I25" s="97" t="s">
        <v>179</v>
      </c>
      <c r="J25" s="94">
        <v>1860.25</v>
      </c>
      <c r="K25" s="96">
        <v>1124300</v>
      </c>
      <c r="L25" s="94">
        <v>78388.720019999993</v>
      </c>
      <c r="M25" s="95">
        <v>5.0261917609757921E-3</v>
      </c>
      <c r="N25" s="95">
        <f t="shared" si="0"/>
        <v>2.6751264172062306E-2</v>
      </c>
      <c r="O25" s="95">
        <f>L25/'סכום נכסי הקרן'!$C$42</f>
        <v>1.4962784898720218E-3</v>
      </c>
    </row>
    <row r="26" spans="2:15" s="135" customFormat="1">
      <c r="B26" s="87" t="s">
        <v>1792</v>
      </c>
      <c r="C26" s="84" t="s">
        <v>1793</v>
      </c>
      <c r="D26" s="97" t="s">
        <v>28</v>
      </c>
      <c r="E26" s="84"/>
      <c r="F26" s="97" t="s">
        <v>1644</v>
      </c>
      <c r="G26" s="84" t="s">
        <v>1794</v>
      </c>
      <c r="H26" s="84" t="s">
        <v>936</v>
      </c>
      <c r="I26" s="97" t="s">
        <v>181</v>
      </c>
      <c r="J26" s="94">
        <v>130677.12</v>
      </c>
      <c r="K26" s="96">
        <v>14593</v>
      </c>
      <c r="L26" s="94">
        <v>81839.577780000007</v>
      </c>
      <c r="M26" s="95">
        <v>3.1449691708040654E-3</v>
      </c>
      <c r="N26" s="95">
        <f t="shared" si="0"/>
        <v>2.7928918400048405E-2</v>
      </c>
      <c r="O26" s="95">
        <f>L26/'סכום נכסי הקרן'!$C$42</f>
        <v>1.5621482251678472E-3</v>
      </c>
    </row>
    <row r="27" spans="2:15" s="135" customFormat="1">
      <c r="B27" s="87" t="s">
        <v>1795</v>
      </c>
      <c r="C27" s="84" t="s">
        <v>1796</v>
      </c>
      <c r="D27" s="97" t="s">
        <v>28</v>
      </c>
      <c r="E27" s="84"/>
      <c r="F27" s="97" t="s">
        <v>1644</v>
      </c>
      <c r="G27" s="84" t="s">
        <v>1794</v>
      </c>
      <c r="H27" s="84" t="s">
        <v>936</v>
      </c>
      <c r="I27" s="97" t="s">
        <v>181</v>
      </c>
      <c r="J27" s="94">
        <v>17418.919999999998</v>
      </c>
      <c r="K27" s="96">
        <v>187557</v>
      </c>
      <c r="L27" s="94">
        <v>140208.30486999999</v>
      </c>
      <c r="M27" s="95">
        <v>5.9751323786225503E-2</v>
      </c>
      <c r="N27" s="95">
        <f t="shared" si="0"/>
        <v>4.7848075612632261E-2</v>
      </c>
      <c r="O27" s="95">
        <f>L27/'סכום נכסי הקרן'!$C$42</f>
        <v>2.6762864685744825E-3</v>
      </c>
    </row>
    <row r="28" spans="2:15" s="135" customFormat="1">
      <c r="B28" s="87" t="s">
        <v>1797</v>
      </c>
      <c r="C28" s="84" t="s">
        <v>1798</v>
      </c>
      <c r="D28" s="97" t="s">
        <v>28</v>
      </c>
      <c r="E28" s="84"/>
      <c r="F28" s="97" t="s">
        <v>1644</v>
      </c>
      <c r="G28" s="84" t="s">
        <v>1794</v>
      </c>
      <c r="H28" s="84" t="s">
        <v>936</v>
      </c>
      <c r="I28" s="97" t="s">
        <v>179</v>
      </c>
      <c r="J28" s="94">
        <v>33799.94</v>
      </c>
      <c r="K28" s="96">
        <v>98221.09</v>
      </c>
      <c r="L28" s="94">
        <v>124428.61324999999</v>
      </c>
      <c r="M28" s="95">
        <v>9.7280090539732383E-2</v>
      </c>
      <c r="N28" s="95">
        <f t="shared" si="0"/>
        <v>4.2463031706154425E-2</v>
      </c>
      <c r="O28" s="95">
        <f>L28/'סכום נכסי הקרן'!$C$42</f>
        <v>2.3750848015260122E-3</v>
      </c>
    </row>
    <row r="29" spans="2:15" s="135" customFormat="1">
      <c r="B29" s="87" t="s">
        <v>1799</v>
      </c>
      <c r="C29" s="84" t="s">
        <v>1800</v>
      </c>
      <c r="D29" s="97" t="s">
        <v>28</v>
      </c>
      <c r="E29" s="84"/>
      <c r="F29" s="97" t="s">
        <v>1644</v>
      </c>
      <c r="G29" s="84" t="s">
        <v>1794</v>
      </c>
      <c r="H29" s="84" t="s">
        <v>936</v>
      </c>
      <c r="I29" s="97" t="s">
        <v>179</v>
      </c>
      <c r="J29" s="94">
        <v>70770</v>
      </c>
      <c r="K29" s="96">
        <v>28345.72</v>
      </c>
      <c r="L29" s="94">
        <v>75185.877110000001</v>
      </c>
      <c r="M29" s="95">
        <v>5.3613321685784861E-3</v>
      </c>
      <c r="N29" s="95">
        <f t="shared" si="0"/>
        <v>2.565824853454244E-2</v>
      </c>
      <c r="O29" s="95">
        <f>L29/'סכום נכסי הקרן'!$C$42</f>
        <v>1.4351428449546231E-3</v>
      </c>
    </row>
    <row r="30" spans="2:15" s="135" customFormat="1">
      <c r="B30" s="87" t="s">
        <v>1801</v>
      </c>
      <c r="C30" s="84" t="s">
        <v>1802</v>
      </c>
      <c r="D30" s="97" t="s">
        <v>28</v>
      </c>
      <c r="E30" s="84"/>
      <c r="F30" s="97" t="s">
        <v>1644</v>
      </c>
      <c r="G30" s="84" t="s">
        <v>1794</v>
      </c>
      <c r="H30" s="84" t="s">
        <v>936</v>
      </c>
      <c r="I30" s="97" t="s">
        <v>179</v>
      </c>
      <c r="J30" s="94">
        <v>726328.22</v>
      </c>
      <c r="K30" s="96">
        <v>1548</v>
      </c>
      <c r="L30" s="94">
        <v>42140.866099999999</v>
      </c>
      <c r="M30" s="95">
        <v>4.4092257197329843E-3</v>
      </c>
      <c r="N30" s="95">
        <f t="shared" si="0"/>
        <v>1.4381169142613653E-2</v>
      </c>
      <c r="O30" s="95">
        <f>L30/'סכום נכסי הקרן'!$C$42</f>
        <v>8.0438195028467675E-4</v>
      </c>
    </row>
    <row r="31" spans="2:15" s="135" customFormat="1">
      <c r="B31" s="87" t="s">
        <v>1803</v>
      </c>
      <c r="C31" s="84" t="s">
        <v>1804</v>
      </c>
      <c r="D31" s="97" t="s">
        <v>28</v>
      </c>
      <c r="E31" s="84"/>
      <c r="F31" s="97" t="s">
        <v>1644</v>
      </c>
      <c r="G31" s="84" t="s">
        <v>1794</v>
      </c>
      <c r="H31" s="84" t="s">
        <v>936</v>
      </c>
      <c r="I31" s="97" t="s">
        <v>181</v>
      </c>
      <c r="J31" s="94">
        <v>471084.56</v>
      </c>
      <c r="K31" s="96">
        <v>9720.6730000000007</v>
      </c>
      <c r="L31" s="94">
        <v>196523.47560000001</v>
      </c>
      <c r="M31" s="95">
        <v>1.0912738334980304E-2</v>
      </c>
      <c r="N31" s="95">
        <f t="shared" si="0"/>
        <v>6.7066427547816998E-2</v>
      </c>
      <c r="O31" s="95">
        <f>L31/'סכום נכסי הקרן'!$C$42</f>
        <v>3.7512265695899185E-3</v>
      </c>
    </row>
    <row r="32" spans="2:15" s="135" customFormat="1">
      <c r="B32" s="87" t="s">
        <v>1805</v>
      </c>
      <c r="C32" s="84" t="s">
        <v>1806</v>
      </c>
      <c r="D32" s="97" t="s">
        <v>28</v>
      </c>
      <c r="E32" s="84"/>
      <c r="F32" s="97" t="s">
        <v>1644</v>
      </c>
      <c r="G32" s="84" t="s">
        <v>1807</v>
      </c>
      <c r="H32" s="84"/>
      <c r="I32" s="97" t="s">
        <v>182</v>
      </c>
      <c r="J32" s="94">
        <v>281712.14</v>
      </c>
      <c r="K32" s="96">
        <v>15261.03</v>
      </c>
      <c r="L32" s="94">
        <v>206078.68919999999</v>
      </c>
      <c r="M32" s="95">
        <v>0.12185386896731547</v>
      </c>
      <c r="N32" s="95">
        <f t="shared" si="0"/>
        <v>7.0327279914954327E-2</v>
      </c>
      <c r="O32" s="95">
        <f>L32/'סכום נכסי הקרן'!$C$42</f>
        <v>3.9336158288119701E-3</v>
      </c>
    </row>
    <row r="33" spans="2:54" s="135" customFormat="1">
      <c r="B33" s="83"/>
      <c r="C33" s="84"/>
      <c r="D33" s="84"/>
      <c r="E33" s="84"/>
      <c r="F33" s="84"/>
      <c r="G33" s="84"/>
      <c r="H33" s="84"/>
      <c r="I33" s="84"/>
      <c r="J33" s="94"/>
      <c r="K33" s="96"/>
      <c r="L33" s="84"/>
      <c r="M33" s="84"/>
      <c r="N33" s="95"/>
      <c r="O33" s="84"/>
    </row>
    <row r="34" spans="2:54" s="135" customFormat="1">
      <c r="B34" s="102" t="s">
        <v>269</v>
      </c>
      <c r="C34" s="82"/>
      <c r="D34" s="82"/>
      <c r="E34" s="82"/>
      <c r="F34" s="82"/>
      <c r="G34" s="82"/>
      <c r="H34" s="82"/>
      <c r="I34" s="82"/>
      <c r="J34" s="91"/>
      <c r="K34" s="93"/>
      <c r="L34" s="91">
        <v>43480.627529999991</v>
      </c>
      <c r="M34" s="82"/>
      <c r="N34" s="92">
        <f t="shared" ref="N34:N35" si="1">L34/$L$11</f>
        <v>1.4838381761116997E-2</v>
      </c>
      <c r="O34" s="92">
        <f>L34/'סכום נכסי הקרן'!$C$42</f>
        <v>8.2995522420416029E-4</v>
      </c>
    </row>
    <row r="35" spans="2:54" s="135" customFormat="1">
      <c r="B35" s="87" t="s">
        <v>1808</v>
      </c>
      <c r="C35" s="84" t="s">
        <v>1809</v>
      </c>
      <c r="D35" s="97" t="s">
        <v>28</v>
      </c>
      <c r="E35" s="84"/>
      <c r="F35" s="97" t="s">
        <v>1644</v>
      </c>
      <c r="G35" s="84" t="s">
        <v>997</v>
      </c>
      <c r="H35" s="84" t="s">
        <v>941</v>
      </c>
      <c r="I35" s="97" t="s">
        <v>179</v>
      </c>
      <c r="J35" s="94">
        <v>1316801.4999999998</v>
      </c>
      <c r="K35" s="96">
        <v>881</v>
      </c>
      <c r="L35" s="94">
        <v>43480.627529999991</v>
      </c>
      <c r="M35" s="95">
        <v>4.6382952803970378E-3</v>
      </c>
      <c r="N35" s="95">
        <f t="shared" si="1"/>
        <v>1.4838381761116997E-2</v>
      </c>
      <c r="O35" s="95">
        <f>L35/'סכום נכסי הקרן'!$C$42</f>
        <v>8.2995522420416029E-4</v>
      </c>
    </row>
    <row r="36" spans="2:54" s="135" customFormat="1">
      <c r="B36" s="83"/>
      <c r="C36" s="84"/>
      <c r="D36" s="84"/>
      <c r="E36" s="84"/>
      <c r="F36" s="84"/>
      <c r="G36" s="84"/>
      <c r="H36" s="84"/>
      <c r="I36" s="84"/>
      <c r="J36" s="94"/>
      <c r="K36" s="96"/>
      <c r="L36" s="84"/>
      <c r="M36" s="84"/>
      <c r="N36" s="95"/>
      <c r="O36" s="84"/>
    </row>
    <row r="37" spans="2:54" s="135" customFormat="1" ht="20.25">
      <c r="B37" s="102" t="s">
        <v>30</v>
      </c>
      <c r="C37" s="82"/>
      <c r="D37" s="82"/>
      <c r="E37" s="82"/>
      <c r="F37" s="82"/>
      <c r="G37" s="82"/>
      <c r="H37" s="82"/>
      <c r="I37" s="82"/>
      <c r="J37" s="91"/>
      <c r="K37" s="93"/>
      <c r="L37" s="91">
        <v>1118141.1379199999</v>
      </c>
      <c r="M37" s="82"/>
      <c r="N37" s="92">
        <f t="shared" ref="N37:N49" si="2">L37/$L$11</f>
        <v>0.38158154584634935</v>
      </c>
      <c r="O37" s="92">
        <f>L37/'סכום נכסי הקרן'!$C$42</f>
        <v>2.1343001045097582E-2</v>
      </c>
      <c r="BB37" s="138"/>
    </row>
    <row r="38" spans="2:54" s="135" customFormat="1">
      <c r="B38" s="87" t="s">
        <v>1810</v>
      </c>
      <c r="C38" s="84" t="s">
        <v>1811</v>
      </c>
      <c r="D38" s="97" t="s">
        <v>28</v>
      </c>
      <c r="E38" s="84"/>
      <c r="F38" s="97" t="s">
        <v>1634</v>
      </c>
      <c r="G38" s="84" t="s">
        <v>1072</v>
      </c>
      <c r="H38" s="84" t="s">
        <v>936</v>
      </c>
      <c r="I38" s="97" t="s">
        <v>181</v>
      </c>
      <c r="J38" s="94">
        <v>12839</v>
      </c>
      <c r="K38" s="96">
        <v>145704</v>
      </c>
      <c r="L38" s="94">
        <v>80282.688939999993</v>
      </c>
      <c r="M38" s="95">
        <v>1.0756726245529978E-2</v>
      </c>
      <c r="N38" s="95">
        <f t="shared" si="2"/>
        <v>2.739760796871658E-2</v>
      </c>
      <c r="O38" s="95">
        <f>L38/'סכום נכסי הקרן'!$C$42</f>
        <v>1.5324304381977389E-3</v>
      </c>
      <c r="BB38" s="136"/>
    </row>
    <row r="39" spans="2:54" s="135" customFormat="1">
      <c r="B39" s="87" t="s">
        <v>1812</v>
      </c>
      <c r="C39" s="84" t="s">
        <v>1813</v>
      </c>
      <c r="D39" s="97" t="s">
        <v>155</v>
      </c>
      <c r="E39" s="84"/>
      <c r="F39" s="97" t="s">
        <v>1634</v>
      </c>
      <c r="G39" s="84" t="s">
        <v>1807</v>
      </c>
      <c r="H39" s="84"/>
      <c r="I39" s="97" t="s">
        <v>181</v>
      </c>
      <c r="J39" s="94">
        <v>249641</v>
      </c>
      <c r="K39" s="96">
        <v>2255</v>
      </c>
      <c r="L39" s="94">
        <v>24159.152559999999</v>
      </c>
      <c r="M39" s="95">
        <v>2.1784424185745865E-3</v>
      </c>
      <c r="N39" s="95">
        <f t="shared" si="2"/>
        <v>8.2446539775215405E-3</v>
      </c>
      <c r="O39" s="95">
        <f>L39/'סכום נכסי הקרן'!$C$42</f>
        <v>4.611482404591072E-4</v>
      </c>
    </row>
    <row r="40" spans="2:54" s="135" customFormat="1">
      <c r="B40" s="87" t="s">
        <v>1814</v>
      </c>
      <c r="C40" s="84" t="s">
        <v>1815</v>
      </c>
      <c r="D40" s="97" t="s">
        <v>28</v>
      </c>
      <c r="E40" s="84"/>
      <c r="F40" s="97" t="s">
        <v>1634</v>
      </c>
      <c r="G40" s="84" t="s">
        <v>1807</v>
      </c>
      <c r="H40" s="84"/>
      <c r="I40" s="97" t="s">
        <v>181</v>
      </c>
      <c r="J40" s="94">
        <v>54533</v>
      </c>
      <c r="K40" s="96">
        <v>108148</v>
      </c>
      <c r="L40" s="94">
        <v>253102.89868000001</v>
      </c>
      <c r="M40" s="95">
        <v>3.9021754975842211E-2</v>
      </c>
      <c r="N40" s="95">
        <f t="shared" si="2"/>
        <v>8.6374959350987005E-2</v>
      </c>
      <c r="O40" s="95">
        <f>L40/'סכום נכסי הקרן'!$C$42</f>
        <v>4.8312107012656617E-3</v>
      </c>
    </row>
    <row r="41" spans="2:54" s="135" customFormat="1">
      <c r="B41" s="87" t="s">
        <v>1816</v>
      </c>
      <c r="C41" s="84" t="s">
        <v>1817</v>
      </c>
      <c r="D41" s="97" t="s">
        <v>155</v>
      </c>
      <c r="E41" s="84"/>
      <c r="F41" s="97" t="s">
        <v>1634</v>
      </c>
      <c r="G41" s="84" t="s">
        <v>1807</v>
      </c>
      <c r="H41" s="84"/>
      <c r="I41" s="97" t="s">
        <v>179</v>
      </c>
      <c r="J41" s="94">
        <v>405833.99999999994</v>
      </c>
      <c r="K41" s="96">
        <v>1943</v>
      </c>
      <c r="L41" s="94">
        <v>29554.3091199999</v>
      </c>
      <c r="M41" s="95">
        <v>4.1461190816647472E-3</v>
      </c>
      <c r="N41" s="95">
        <f t="shared" si="2"/>
        <v>1.0085827788617942E-2</v>
      </c>
      <c r="O41" s="95">
        <f>L41/'סכום נכסי הקרן'!$C$42</f>
        <v>5.6413061736435759E-4</v>
      </c>
    </row>
    <row r="42" spans="2:54" s="135" customFormat="1">
      <c r="B42" s="87" t="s">
        <v>1818</v>
      </c>
      <c r="C42" s="84" t="s">
        <v>1819</v>
      </c>
      <c r="D42" s="97" t="s">
        <v>28</v>
      </c>
      <c r="E42" s="84"/>
      <c r="F42" s="97" t="s">
        <v>1634</v>
      </c>
      <c r="G42" s="84" t="s">
        <v>1807</v>
      </c>
      <c r="H42" s="84"/>
      <c r="I42" s="97" t="s">
        <v>181</v>
      </c>
      <c r="J42" s="94">
        <v>21206</v>
      </c>
      <c r="K42" s="96">
        <v>25290</v>
      </c>
      <c r="L42" s="94">
        <v>23015.839640000002</v>
      </c>
      <c r="M42" s="95">
        <v>3.7114451387320292E-3</v>
      </c>
      <c r="N42" s="95">
        <f t="shared" si="2"/>
        <v>7.8544822034901686E-3</v>
      </c>
      <c r="O42" s="95">
        <f>L42/'סכום נכסי הקרן'!$C$42</f>
        <v>4.3932476217100279E-4</v>
      </c>
    </row>
    <row r="43" spans="2:54" s="135" customFormat="1">
      <c r="B43" s="87" t="s">
        <v>1820</v>
      </c>
      <c r="C43" s="84" t="s">
        <v>1821</v>
      </c>
      <c r="D43" s="97" t="s">
        <v>155</v>
      </c>
      <c r="E43" s="84"/>
      <c r="F43" s="97" t="s">
        <v>1634</v>
      </c>
      <c r="G43" s="84" t="s">
        <v>1807</v>
      </c>
      <c r="H43" s="84"/>
      <c r="I43" s="97" t="s">
        <v>179</v>
      </c>
      <c r="J43" s="94">
        <v>5822570</v>
      </c>
      <c r="K43" s="96">
        <v>881.2</v>
      </c>
      <c r="L43" s="94">
        <v>192304.20868000001</v>
      </c>
      <c r="M43" s="95">
        <v>5.3468307022157702E-3</v>
      </c>
      <c r="N43" s="95">
        <f t="shared" si="2"/>
        <v>6.5626542779184907E-2</v>
      </c>
      <c r="O43" s="95">
        <f>L43/'סכום נכסי הקרן'!$C$42</f>
        <v>3.6706894931608884E-3</v>
      </c>
    </row>
    <row r="44" spans="2:54" s="135" customFormat="1">
      <c r="B44" s="87" t="s">
        <v>1822</v>
      </c>
      <c r="C44" s="84" t="s">
        <v>1823</v>
      </c>
      <c r="D44" s="97" t="s">
        <v>28</v>
      </c>
      <c r="E44" s="84"/>
      <c r="F44" s="97" t="s">
        <v>1634</v>
      </c>
      <c r="G44" s="84" t="s">
        <v>1807</v>
      </c>
      <c r="H44" s="84"/>
      <c r="I44" s="97" t="s">
        <v>179</v>
      </c>
      <c r="J44" s="94">
        <v>4393</v>
      </c>
      <c r="K44" s="96">
        <v>83447.66</v>
      </c>
      <c r="L44" s="94">
        <v>13739.62716</v>
      </c>
      <c r="M44" s="95">
        <v>5.8150710796526166E-2</v>
      </c>
      <c r="N44" s="95">
        <f t="shared" si="2"/>
        <v>4.6888429315981349E-3</v>
      </c>
      <c r="O44" s="95">
        <f>L44/'סכום נכסי הקרן'!$C$42</f>
        <v>2.6226105711541403E-4</v>
      </c>
    </row>
    <row r="45" spans="2:54" s="135" customFormat="1">
      <c r="B45" s="87" t="s">
        <v>1824</v>
      </c>
      <c r="C45" s="84" t="s">
        <v>1825</v>
      </c>
      <c r="D45" s="97" t="s">
        <v>28</v>
      </c>
      <c r="E45" s="84"/>
      <c r="F45" s="97" t="s">
        <v>1634</v>
      </c>
      <c r="G45" s="84" t="s">
        <v>1807</v>
      </c>
      <c r="H45" s="84"/>
      <c r="I45" s="97" t="s">
        <v>179</v>
      </c>
      <c r="J45" s="94">
        <v>796469.99000000011</v>
      </c>
      <c r="K45" s="96">
        <v>1726</v>
      </c>
      <c r="L45" s="94">
        <v>51524.025969999988</v>
      </c>
      <c r="M45" s="95">
        <v>1.4516205944270416E-2</v>
      </c>
      <c r="N45" s="95">
        <f t="shared" si="2"/>
        <v>1.7583305730467375E-2</v>
      </c>
      <c r="O45" s="95">
        <f>L45/'סכום נכסי הקרן'!$C$42</f>
        <v>9.8348705975615717E-4</v>
      </c>
    </row>
    <row r="46" spans="2:54" s="135" customFormat="1">
      <c r="B46" s="87" t="s">
        <v>1826</v>
      </c>
      <c r="C46" s="84" t="s">
        <v>1827</v>
      </c>
      <c r="D46" s="97" t="s">
        <v>28</v>
      </c>
      <c r="E46" s="84"/>
      <c r="F46" s="97" t="s">
        <v>1634</v>
      </c>
      <c r="G46" s="84" t="s">
        <v>1807</v>
      </c>
      <c r="H46" s="84"/>
      <c r="I46" s="97" t="s">
        <v>179</v>
      </c>
      <c r="J46" s="94">
        <v>634934.43000000005</v>
      </c>
      <c r="K46" s="96">
        <v>2126.77</v>
      </c>
      <c r="L46" s="94">
        <v>50611.473989999999</v>
      </c>
      <c r="M46" s="95">
        <v>2.2813687442640325E-3</v>
      </c>
      <c r="N46" s="95">
        <f t="shared" si="2"/>
        <v>1.7271884405033182E-2</v>
      </c>
      <c r="O46" s="95">
        <f>L46/'סכום נכסי הקרן'!$C$42</f>
        <v>9.6606833040050854E-4</v>
      </c>
    </row>
    <row r="47" spans="2:54" s="135" customFormat="1">
      <c r="B47" s="87" t="s">
        <v>1828</v>
      </c>
      <c r="C47" s="84" t="s">
        <v>1829</v>
      </c>
      <c r="D47" s="97" t="s">
        <v>28</v>
      </c>
      <c r="E47" s="84"/>
      <c r="F47" s="97" t="s">
        <v>1634</v>
      </c>
      <c r="G47" s="84" t="s">
        <v>1807</v>
      </c>
      <c r="H47" s="84"/>
      <c r="I47" s="97" t="s">
        <v>189</v>
      </c>
      <c r="J47" s="94">
        <v>77950</v>
      </c>
      <c r="K47" s="96">
        <v>8348</v>
      </c>
      <c r="L47" s="94">
        <v>22198.236510000002</v>
      </c>
      <c r="M47" s="95">
        <v>5.4079129992630204E-2</v>
      </c>
      <c r="N47" s="95">
        <f t="shared" si="2"/>
        <v>7.5754635218105264E-3</v>
      </c>
      <c r="O47" s="95">
        <f>L47/'סכום נכסי הקרן'!$C$42</f>
        <v>4.2371840992594877E-4</v>
      </c>
      <c r="P47" s="96"/>
    </row>
    <row r="48" spans="2:54" s="135" customFormat="1">
      <c r="B48" s="87" t="s">
        <v>1830</v>
      </c>
      <c r="C48" s="84" t="s">
        <v>1831</v>
      </c>
      <c r="D48" s="97" t="s">
        <v>28</v>
      </c>
      <c r="E48" s="84"/>
      <c r="F48" s="97" t="s">
        <v>1634</v>
      </c>
      <c r="G48" s="84" t="s">
        <v>1807</v>
      </c>
      <c r="H48" s="84"/>
      <c r="I48" s="97" t="s">
        <v>189</v>
      </c>
      <c r="J48" s="94">
        <v>300232.46000000002</v>
      </c>
      <c r="K48" s="96">
        <v>9238.5149999999994</v>
      </c>
      <c r="L48" s="94">
        <v>94619.300489999994</v>
      </c>
      <c r="M48" s="95">
        <v>3.8150601879578347E-2</v>
      </c>
      <c r="N48" s="95">
        <f t="shared" si="2"/>
        <v>3.2290180303211111E-2</v>
      </c>
      <c r="O48" s="95">
        <f>L48/'סכום נכסי הקרן'!$C$42</f>
        <v>1.8060866922409565E-3</v>
      </c>
      <c r="P48" s="96"/>
    </row>
    <row r="49" spans="2:15" s="135" customFormat="1">
      <c r="B49" s="87" t="s">
        <v>1832</v>
      </c>
      <c r="C49" s="84" t="s">
        <v>1833</v>
      </c>
      <c r="D49" s="97" t="s">
        <v>155</v>
      </c>
      <c r="E49" s="84"/>
      <c r="F49" s="97" t="s">
        <v>1634</v>
      </c>
      <c r="G49" s="84" t="s">
        <v>1807</v>
      </c>
      <c r="H49" s="84"/>
      <c r="I49" s="97" t="s">
        <v>179</v>
      </c>
      <c r="J49" s="94">
        <v>438407.01</v>
      </c>
      <c r="K49" s="96">
        <v>17224.810000000001</v>
      </c>
      <c r="L49" s="94">
        <v>283029.37617999996</v>
      </c>
      <c r="M49" s="95">
        <v>9.3771645353324922E-3</v>
      </c>
      <c r="N49" s="95">
        <f t="shared" si="2"/>
        <v>9.6587794885710884E-2</v>
      </c>
      <c r="O49" s="95">
        <f>L49/'סכום נכסי הקרן'!$C$42</f>
        <v>5.4024452430398388E-3</v>
      </c>
    </row>
    <row r="50" spans="2:15">
      <c r="C50" s="1"/>
      <c r="D50" s="1"/>
      <c r="E50" s="1"/>
    </row>
    <row r="51" spans="2:15">
      <c r="C51" s="1"/>
      <c r="D51" s="1"/>
      <c r="E51" s="1"/>
    </row>
    <row r="52" spans="2:15">
      <c r="C52" s="1"/>
      <c r="D52" s="1"/>
      <c r="E52" s="1"/>
    </row>
    <row r="53" spans="2:15">
      <c r="B53" s="99" t="s">
        <v>274</v>
      </c>
      <c r="C53" s="1"/>
      <c r="D53" s="1"/>
      <c r="E53" s="1"/>
    </row>
    <row r="54" spans="2:15">
      <c r="B54" s="99" t="s">
        <v>130</v>
      </c>
      <c r="C54" s="1"/>
      <c r="D54" s="1"/>
      <c r="E54" s="1"/>
    </row>
    <row r="55" spans="2:15">
      <c r="B55" s="99" t="s">
        <v>256</v>
      </c>
      <c r="C55" s="1"/>
      <c r="D55" s="1"/>
      <c r="E55" s="1"/>
    </row>
    <row r="56" spans="2:15">
      <c r="B56" s="99" t="s">
        <v>264</v>
      </c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7" type="noConversion"/>
  <dataValidations count="1">
    <dataValidation allowBlank="1" showInputMessage="1" showErrorMessage="1" sqref="A1:A1048576 B1:B37 C5:C1048576 AB42:AB1048576 AC1:XFD1048576 AB1:AB37 B39:B52 B54:B1048576 D1:AA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43A90ED4-1375-488D-A50E-3C5A406EAE99}"/>
</file>

<file path=customXml/itemProps3.xml><?xml version="1.0" encoding="utf-8"?>
<ds:datastoreItem xmlns:ds="http://schemas.openxmlformats.org/officeDocument/2006/customXml" ds:itemID="{2AC070A1-B1B4-443C-95AE-F1F3DD5AB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